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ta\Desktop\"/>
    </mc:Choice>
  </mc:AlternateContent>
  <bookViews>
    <workbookView xWindow="0" yWindow="0" windowWidth="16848" windowHeight="12816" activeTab="1"/>
  </bookViews>
  <sheets>
    <sheet name="Rekapitulácia stavby" sheetId="1" r:id="rId1"/>
    <sheet name="1 - Rekonštrukcia objektu..." sheetId="2" r:id="rId2"/>
  </sheets>
  <definedNames>
    <definedName name="_xlnm._FilterDatabase" localSheetId="1" hidden="1">'1 - Rekonštrukcia objektu...'!$C$130:$K$211</definedName>
    <definedName name="_xlnm.Print_Titles" localSheetId="1">'1 - Rekonštrukcia objektu...'!$130:$130</definedName>
    <definedName name="_xlnm.Print_Titles" localSheetId="0">'Rekapitulácia stavby'!$92:$92</definedName>
    <definedName name="_xlnm.Print_Area" localSheetId="1">'1 - Rekonštrukcia objektu...'!$C$4:$J$76,'1 - Rekonštrukcia objektu...'!$C$82:$J$112,'1 - Rekonštrukcia objektu...'!$C$118:$J$211</definedName>
    <definedName name="_xlnm.Print_Area" localSheetId="0">'Rekapitulácia stavby'!$D$4:$AO$76,'Rekapitulácia stavby'!$C$82:$AQ$96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211" i="2"/>
  <c r="BH211" i="2"/>
  <c r="BG211" i="2"/>
  <c r="BE211" i="2"/>
  <c r="T211" i="2"/>
  <c r="T210" i="2" s="1"/>
  <c r="T209" i="2" s="1"/>
  <c r="R211" i="2"/>
  <c r="R210" i="2" s="1"/>
  <c r="R209" i="2" s="1"/>
  <c r="P211" i="2"/>
  <c r="P210" i="2"/>
  <c r="P209" i="2" s="1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T194" i="2"/>
  <c r="R195" i="2"/>
  <c r="R194" i="2"/>
  <c r="P195" i="2"/>
  <c r="P194" i="2" s="1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4" i="2"/>
  <c r="BH184" i="2"/>
  <c r="BG184" i="2"/>
  <c r="BE184" i="2"/>
  <c r="T184" i="2"/>
  <c r="T183" i="2"/>
  <c r="R184" i="2"/>
  <c r="R183" i="2"/>
  <c r="P184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F125" i="2"/>
  <c r="E123" i="2"/>
  <c r="F89" i="2"/>
  <c r="E87" i="2"/>
  <c r="J24" i="2"/>
  <c r="E24" i="2"/>
  <c r="J128" i="2" s="1"/>
  <c r="J23" i="2"/>
  <c r="J21" i="2"/>
  <c r="E21" i="2"/>
  <c r="J127" i="2" s="1"/>
  <c r="J20" i="2"/>
  <c r="J18" i="2"/>
  <c r="E18" i="2"/>
  <c r="F128" i="2"/>
  <c r="J17" i="2"/>
  <c r="J15" i="2"/>
  <c r="E15" i="2"/>
  <c r="F91" i="2" s="1"/>
  <c r="J14" i="2"/>
  <c r="J12" i="2"/>
  <c r="J125" i="2" s="1"/>
  <c r="E7" i="2"/>
  <c r="E121" i="2" s="1"/>
  <c r="L90" i="1"/>
  <c r="AM90" i="1"/>
  <c r="AM89" i="1"/>
  <c r="L89" i="1"/>
  <c r="AM87" i="1"/>
  <c r="L87" i="1"/>
  <c r="L85" i="1"/>
  <c r="L84" i="1"/>
  <c r="BK190" i="2"/>
  <c r="BK161" i="2"/>
  <c r="BK140" i="2"/>
  <c r="BK157" i="2"/>
  <c r="J205" i="2"/>
  <c r="J175" i="2"/>
  <c r="J144" i="2"/>
  <c r="BK187" i="2"/>
  <c r="BK144" i="2"/>
  <c r="J177" i="2"/>
  <c r="AS94" i="1"/>
  <c r="BK184" i="2"/>
  <c r="BK162" i="2"/>
  <c r="J137" i="2"/>
  <c r="J154" i="2"/>
  <c r="J145" i="2"/>
  <c r="BK178" i="2"/>
  <c r="J156" i="2"/>
  <c r="J197" i="2"/>
  <c r="BK160" i="2"/>
  <c r="BK208" i="2"/>
  <c r="J201" i="2"/>
  <c r="BK167" i="2"/>
  <c r="BK206" i="2"/>
  <c r="BK155" i="2"/>
  <c r="BK199" i="2"/>
  <c r="BK179" i="2"/>
  <c r="BK172" i="2"/>
  <c r="BK135" i="2"/>
  <c r="J198" i="2"/>
  <c r="J178" i="2"/>
  <c r="J160" i="2"/>
  <c r="BK175" i="2"/>
  <c r="J148" i="2"/>
  <c r="J135" i="2"/>
  <c r="J199" i="2"/>
  <c r="BK168" i="2"/>
  <c r="J155" i="2"/>
  <c r="J147" i="2"/>
  <c r="BK207" i="2"/>
  <c r="J188" i="2"/>
  <c r="J171" i="2"/>
  <c r="J208" i="2"/>
  <c r="BK205" i="2"/>
  <c r="BK180" i="2"/>
  <c r="BK154" i="2"/>
  <c r="J174" i="2"/>
  <c r="J168" i="2"/>
  <c r="BK137" i="2"/>
  <c r="J202" i="2"/>
  <c r="J187" i="2"/>
  <c r="J166" i="2"/>
  <c r="J143" i="2"/>
  <c r="BK191" i="2"/>
  <c r="J157" i="2"/>
  <c r="BK147" i="2"/>
  <c r="J138" i="2"/>
  <c r="BK134" i="2"/>
  <c r="J203" i="2"/>
  <c r="BK153" i="2"/>
  <c r="J206" i="2"/>
  <c r="J151" i="2"/>
  <c r="BK197" i="2"/>
  <c r="BK151" i="2"/>
  <c r="BK166" i="2"/>
  <c r="J139" i="2"/>
  <c r="BK156" i="2"/>
  <c r="BK143" i="2"/>
  <c r="BK142" i="2"/>
  <c r="BK195" i="2"/>
  <c r="BK149" i="2"/>
  <c r="BK146" i="2"/>
  <c r="J180" i="2"/>
  <c r="BK202" i="2"/>
  <c r="J153" i="2"/>
  <c r="J149" i="2"/>
  <c r="BK188" i="2"/>
  <c r="J150" i="2"/>
  <c r="J158" i="2"/>
  <c r="J142" i="2"/>
  <c r="J184" i="2"/>
  <c r="BK165" i="2"/>
  <c r="BK203" i="2"/>
  <c r="BK164" i="2"/>
  <c r="J181" i="2"/>
  <c r="J146" i="2"/>
  <c r="J164" i="2"/>
  <c r="BK192" i="2"/>
  <c r="BK174" i="2"/>
  <c r="J176" i="2"/>
  <c r="BK171" i="2"/>
  <c r="BK198" i="2"/>
  <c r="BK201" i="2"/>
  <c r="BK138" i="2"/>
  <c r="BK159" i="2"/>
  <c r="J161" i="2"/>
  <c r="BK182" i="2"/>
  <c r="J179" i="2"/>
  <c r="BK176" i="2"/>
  <c r="J211" i="2"/>
  <c r="BK158" i="2"/>
  <c r="BK145" i="2"/>
  <c r="J162" i="2"/>
  <c r="J200" i="2"/>
  <c r="BK173" i="2"/>
  <c r="J134" i="2"/>
  <c r="BK150" i="2"/>
  <c r="BK139" i="2"/>
  <c r="BK200" i="2"/>
  <c r="BK148" i="2"/>
  <c r="BK211" i="2"/>
  <c r="J172" i="2"/>
  <c r="J207" i="2"/>
  <c r="BK177" i="2"/>
  <c r="BK181" i="2"/>
  <c r="J136" i="2"/>
  <c r="J182" i="2"/>
  <c r="J159" i="2"/>
  <c r="J167" i="2"/>
  <c r="BK136" i="2"/>
  <c r="J173" i="2"/>
  <c r="BK170" i="2"/>
  <c r="BK193" i="2"/>
  <c r="J140" i="2"/>
  <c r="J165" i="2"/>
  <c r="J170" i="2"/>
  <c r="J33" i="2" l="1"/>
  <c r="AV95" i="1" s="1"/>
  <c r="T152" i="2"/>
  <c r="P186" i="2"/>
  <c r="P133" i="2"/>
  <c r="BK169" i="2"/>
  <c r="J169" i="2" s="1"/>
  <c r="J102" i="2" s="1"/>
  <c r="BK133" i="2"/>
  <c r="T141" i="2"/>
  <c r="T186" i="2"/>
  <c r="P141" i="2"/>
  <c r="BK189" i="2"/>
  <c r="J189" i="2" s="1"/>
  <c r="J106" i="2" s="1"/>
  <c r="R152" i="2"/>
  <c r="R186" i="2"/>
  <c r="BK141" i="2"/>
  <c r="J141" i="2"/>
  <c r="J99" i="2" s="1"/>
  <c r="R163" i="2"/>
  <c r="BK196" i="2"/>
  <c r="J196" i="2" s="1"/>
  <c r="J108" i="2" s="1"/>
  <c r="BK152" i="2"/>
  <c r="J152" i="2"/>
  <c r="J100" i="2" s="1"/>
  <c r="P169" i="2"/>
  <c r="R196" i="2"/>
  <c r="P152" i="2"/>
  <c r="P163" i="2"/>
  <c r="R169" i="2"/>
  <c r="R189" i="2"/>
  <c r="P196" i="2"/>
  <c r="T204" i="2"/>
  <c r="T133" i="2"/>
  <c r="BK163" i="2"/>
  <c r="J163" i="2"/>
  <c r="J101" i="2"/>
  <c r="T163" i="2"/>
  <c r="BK186" i="2"/>
  <c r="T189" i="2"/>
  <c r="T196" i="2"/>
  <c r="R204" i="2"/>
  <c r="R133" i="2"/>
  <c r="R141" i="2"/>
  <c r="T169" i="2"/>
  <c r="P189" i="2"/>
  <c r="BK204" i="2"/>
  <c r="J204" i="2"/>
  <c r="J109" i="2"/>
  <c r="P204" i="2"/>
  <c r="BK183" i="2"/>
  <c r="J183" i="2"/>
  <c r="J103" i="2" s="1"/>
  <c r="BK194" i="2"/>
  <c r="J194" i="2"/>
  <c r="J107" i="2"/>
  <c r="BK210" i="2"/>
  <c r="BK209" i="2"/>
  <c r="J209" i="2"/>
  <c r="J110" i="2" s="1"/>
  <c r="J89" i="2"/>
  <c r="F92" i="2"/>
  <c r="F127" i="2"/>
  <c r="BF137" i="2"/>
  <c r="BF139" i="2"/>
  <c r="BF140" i="2"/>
  <c r="BF170" i="2"/>
  <c r="BF144" i="2"/>
  <c r="BF147" i="2"/>
  <c r="BF162" i="2"/>
  <c r="BF168" i="2"/>
  <c r="BF173" i="2"/>
  <c r="BF177" i="2"/>
  <c r="E85" i="2"/>
  <c r="BF146" i="2"/>
  <c r="BF148" i="2"/>
  <c r="BF154" i="2"/>
  <c r="BF156" i="2"/>
  <c r="BF164" i="2"/>
  <c r="BF171" i="2"/>
  <c r="BF175" i="2"/>
  <c r="J92" i="2"/>
  <c r="BF138" i="2"/>
  <c r="BF143" i="2"/>
  <c r="BF150" i="2"/>
  <c r="BF155" i="2"/>
  <c r="BF184" i="2"/>
  <c r="BF190" i="2"/>
  <c r="BF195" i="2"/>
  <c r="BF135" i="2"/>
  <c r="BF136" i="2"/>
  <c r="BF142" i="2"/>
  <c r="BF160" i="2"/>
  <c r="BF167" i="2"/>
  <c r="BF182" i="2"/>
  <c r="BF192" i="2"/>
  <c r="BF200" i="2"/>
  <c r="BF201" i="2"/>
  <c r="BF145" i="2"/>
  <c r="BF149" i="2"/>
  <c r="BF153" i="2"/>
  <c r="BF159" i="2"/>
  <c r="BF161" i="2"/>
  <c r="BF206" i="2"/>
  <c r="BF207" i="2"/>
  <c r="BF208" i="2"/>
  <c r="BF211" i="2"/>
  <c r="BF151" i="2"/>
  <c r="BF158" i="2"/>
  <c r="BF166" i="2"/>
  <c r="BF172" i="2"/>
  <c r="BF174" i="2"/>
  <c r="BF176" i="2"/>
  <c r="BF178" i="2"/>
  <c r="BF179" i="2"/>
  <c r="BF180" i="2"/>
  <c r="BF181" i="2"/>
  <c r="BF187" i="2"/>
  <c r="BF188" i="2"/>
  <c r="BF191" i="2"/>
  <c r="BF197" i="2"/>
  <c r="BF199" i="2"/>
  <c r="J91" i="2"/>
  <c r="BF134" i="2"/>
  <c r="BF157" i="2"/>
  <c r="BF165" i="2"/>
  <c r="BF193" i="2"/>
  <c r="BF198" i="2"/>
  <c r="BF202" i="2"/>
  <c r="BF203" i="2"/>
  <c r="BF205" i="2"/>
  <c r="F37" i="2"/>
  <c r="BD95" i="1" s="1"/>
  <c r="BD94" i="1" s="1"/>
  <c r="W33" i="1" s="1"/>
  <c r="F35" i="2"/>
  <c r="BB95" i="1" s="1"/>
  <c r="BB94" i="1" s="1"/>
  <c r="W31" i="1" s="1"/>
  <c r="F36" i="2"/>
  <c r="BC95" i="1" s="1"/>
  <c r="BC94" i="1" s="1"/>
  <c r="W32" i="1" s="1"/>
  <c r="F33" i="2"/>
  <c r="AZ95" i="1" s="1"/>
  <c r="AZ94" i="1" s="1"/>
  <c r="AV94" i="1" s="1"/>
  <c r="AK29" i="1" s="1"/>
  <c r="T132" i="2" l="1"/>
  <c r="R132" i="2"/>
  <c r="BK185" i="2"/>
  <c r="J185" i="2" s="1"/>
  <c r="J104" i="2" s="1"/>
  <c r="R185" i="2"/>
  <c r="T185" i="2"/>
  <c r="BK132" i="2"/>
  <c r="P132" i="2"/>
  <c r="P185" i="2"/>
  <c r="J133" i="2"/>
  <c r="J98" i="2" s="1"/>
  <c r="J186" i="2"/>
  <c r="J105" i="2"/>
  <c r="J210" i="2"/>
  <c r="J111" i="2"/>
  <c r="F34" i="2"/>
  <c r="BA95" i="1" s="1"/>
  <c r="BA94" i="1" s="1"/>
  <c r="AW94" i="1" s="1"/>
  <c r="AK30" i="1" s="1"/>
  <c r="AX94" i="1"/>
  <c r="AY94" i="1"/>
  <c r="J34" i="2"/>
  <c r="AW95" i="1" s="1"/>
  <c r="AT95" i="1" s="1"/>
  <c r="W29" i="1"/>
  <c r="BK131" i="2" l="1"/>
  <c r="J131" i="2" s="1"/>
  <c r="J96" i="2" s="1"/>
  <c r="R131" i="2"/>
  <c r="P131" i="2"/>
  <c r="AU95" i="1"/>
  <c r="T131" i="2"/>
  <c r="J132" i="2"/>
  <c r="J97" i="2" s="1"/>
  <c r="AU94" i="1"/>
  <c r="W30" i="1"/>
  <c r="AT94" i="1"/>
  <c r="J30" i="2" l="1"/>
  <c r="AG95" i="1" s="1"/>
  <c r="AG94" i="1" s="1"/>
  <c r="AK26" i="1" s="1"/>
  <c r="AK35" i="1" s="1"/>
  <c r="J39" i="2" l="1"/>
  <c r="AN95" i="1"/>
  <c r="AN94" i="1"/>
</calcChain>
</file>

<file path=xl/sharedStrings.xml><?xml version="1.0" encoding="utf-8"?>
<sst xmlns="http://schemas.openxmlformats.org/spreadsheetml/2006/main" count="1252" uniqueCount="395">
  <si>
    <t>Export Komplet</t>
  </si>
  <si>
    <t/>
  </si>
  <si>
    <t>2.0</t>
  </si>
  <si>
    <t>False</t>
  </si>
  <si>
    <t>{8588e1cb-de5f-4a73-a912-ee54dca3528a}</t>
  </si>
  <si>
    <t>&gt;&gt;  skryté stĺpce  &lt;&lt;</t>
  </si>
  <si>
    <t>0,001</t>
  </si>
  <si>
    <t>23</t>
  </si>
  <si>
    <t>REKAPITULÁCIA STAVBY</t>
  </si>
  <si>
    <t>v ---  nižšie sa nachádzajú doplnkové a pomocné údaje k zostavám  --- v</t>
  </si>
  <si>
    <t>Kód:</t>
  </si>
  <si>
    <t>2022131M4</t>
  </si>
  <si>
    <t>Stavba:</t>
  </si>
  <si>
    <t>Prestavba a modernizácia farmy MD - Dúbravica - M4</t>
  </si>
  <si>
    <t>JKSO:</t>
  </si>
  <si>
    <t>KS:</t>
  </si>
  <si>
    <t>Miesto:</t>
  </si>
  <si>
    <t xml:space="preserve"> </t>
  </si>
  <si>
    <t>Dátum:</t>
  </si>
  <si>
    <t>14. 2. 2025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</si>
  <si>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</si>
  <si>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</si>
  <si>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</si>
  <si>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</si>
  <si>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</si>
  <si>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</si>
  <si>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</si>
  <si>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</si>
  <si>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</si>
  <si>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</si>
  <si>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</si>
  <si>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</si>
  <si>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</si>
  <si>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</si>
  <si>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</si>
  <si>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</si>
  <si>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</si>
  <si>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</si>
  <si>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</si>
  <si>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</si>
  <si>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</si>
  <si>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</si>
  <si>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</si>
  <si>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</si>
  <si>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</si>
  <si>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</si>
  <si>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</si>
  <si>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</si>
  <si>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</si>
  <si>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</si>
  <si>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</si>
  <si>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</si>
  <si>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</si>
  <si>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</si>
  <si>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</si>
  <si>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</si>
  <si>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</si>
  <si>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</si>
  <si>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</si>
  <si>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</si>
  <si>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</si>
  <si>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</si>
  <si>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</si>
  <si>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</si>
  <si>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</si>
  <si>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</si>
  <si>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</si>
  <si>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</si>
  <si>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</si>
  <si>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</si>
  <si>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</si>
  <si>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</si>
  <si>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</si>
  <si>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</si>
  <si>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</si>
  <si>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Rekonštrukcia objektu - M4</t>
  </si>
  <si>
    <t>STA</t>
  </si>
  <si>
    <t>{a66c9cfd-548d-4a9e-a25e-e2d0133da7f9}</t>
  </si>
  <si>
    <t>KRYCÍ LIST ROZPOČTU</t>
  </si>
  <si>
    <t>Objekt:</t>
  </si>
  <si>
    <t>1 - Rekonštrukcia objektu - M4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</si>
  <si>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</si>
  <si>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</si>
  <si>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</si>
  <si>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</si>
  <si>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</si>
  <si>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</si>
  <si>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</si>
  <si>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</si>
  <si>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</si>
  <si>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</si>
  <si>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</si>
  <si>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</si>
  <si>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</si>
  <si>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</si>
  <si>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725 - Zdravotechnika - zariaď. predmety</t>
  </si>
  <si>
    <t xml:space="preserve">    763 - Konštrukcie - drevostavby</t>
  </si>
  <si>
    <t xml:space="preserve">    764 - Konštrukcie klampiarske</t>
  </si>
  <si>
    <t xml:space="preserve">    767 - Konštrukcie doplnkové kovové</t>
  </si>
  <si>
    <t>M - Práce a dodávky M</t>
  </si>
  <si>
    <t xml:space="preserve">    21-M - Elektromontáže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</si>
  <si>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</si>
  <si>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</si>
  <si>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</si>
  <si>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</si>
  <si>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</si>
  <si>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</si>
  <si>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</si>
  <si>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</si>
  <si>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</si>
  <si>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</si>
  <si>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</si>
  <si>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</si>
  <si>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</si>
  <si>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</si>
  <si>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</si>
  <si>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</si>
  <si>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</si>
  <si>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131201102</t>
  </si>
  <si>
    <t>Výkop nezapaženej jamy v hornine 3, nad 100 do 1000 m3</t>
  </si>
  <si>
    <t>m3</t>
  </si>
  <si>
    <t>4</t>
  </si>
  <si>
    <t>2</t>
  </si>
  <si>
    <t>20745811</t>
  </si>
  <si>
    <t>131201109</t>
  </si>
  <si>
    <t>Hĺbenie nezapažených jám a zárezov. Príplatok za lepivosť horniny 3</t>
  </si>
  <si>
    <t>2092869507</t>
  </si>
  <si>
    <t>3</t>
  </si>
  <si>
    <t>132201102</t>
  </si>
  <si>
    <t>Výkop ryhy do šírky 600 mm v horn.3 nad 100 m3</t>
  </si>
  <si>
    <t>-1172157159</t>
  </si>
  <si>
    <t>132201109</t>
  </si>
  <si>
    <t>Príplatok k cene za lepivosť pri hĺbení rýh šírky do 600 mm zapažených i nezapažených s urovnaním dna v hornine 3</t>
  </si>
  <si>
    <t>-781922462</t>
  </si>
  <si>
    <t>5</t>
  </si>
  <si>
    <t>162301121</t>
  </si>
  <si>
    <t xml:space="preserve">Vodorovné premiestnenie výkopku po spevnenej ceste z horniny tr.1-4, nad 100 do 1000 m3 na vzdialenosť nad 50 do 500 m </t>
  </si>
  <si>
    <t>1671795090</t>
  </si>
  <si>
    <t>6</t>
  </si>
  <si>
    <t>167101102</t>
  </si>
  <si>
    <t>Nakladanie neuľahnutého výkopku z hornín tr.1-4 nad 100 do 1000 m3</t>
  </si>
  <si>
    <t>-2063131859</t>
  </si>
  <si>
    <t>7</t>
  </si>
  <si>
    <t>181101102</t>
  </si>
  <si>
    <t>Úprava pláne v zárezoch v hornine 1-4 so zhutnením</t>
  </si>
  <si>
    <t>m2</t>
  </si>
  <si>
    <t>25734452</t>
  </si>
  <si>
    <t>Zakladanie</t>
  </si>
  <si>
    <t>8</t>
  </si>
  <si>
    <t>271521111.</t>
  </si>
  <si>
    <t>Štrkové lôžko pod základovú dosku fr. 8-16 (hr. 5 cm)</t>
  </si>
  <si>
    <t>493480363</t>
  </si>
  <si>
    <t>9</t>
  </si>
  <si>
    <t>271521111.0</t>
  </si>
  <si>
    <t>Štrkové lôžko pod základovú dosku fr. 16-32 (hr. 15 cm)</t>
  </si>
  <si>
    <t>1516194824</t>
  </si>
  <si>
    <t>10</t>
  </si>
  <si>
    <t>273321411</t>
  </si>
  <si>
    <t>Betón základových dosiek, železový (bez výstuže), tr. C 25/30</t>
  </si>
  <si>
    <t>1208820486</t>
  </si>
  <si>
    <t>11</t>
  </si>
  <si>
    <t>273351215</t>
  </si>
  <si>
    <t>Debnenie stien základových dosiek, zhotovenie-dielce</t>
  </si>
  <si>
    <t>402667856</t>
  </si>
  <si>
    <t>12</t>
  </si>
  <si>
    <t>273351216</t>
  </si>
  <si>
    <t>Debnenie stien základových dosiek, odstránenie-dielce</t>
  </si>
  <si>
    <t>1814568214</t>
  </si>
  <si>
    <t>13</t>
  </si>
  <si>
    <t>273362021</t>
  </si>
  <si>
    <t>Výstuž základových dosiek zo zvár. sietí KARI</t>
  </si>
  <si>
    <t>t</t>
  </si>
  <si>
    <t>405570161</t>
  </si>
  <si>
    <t>14</t>
  </si>
  <si>
    <t>274313611</t>
  </si>
  <si>
    <t>Betón základových pásov, prostý tr. C 16/20</t>
  </si>
  <si>
    <t>-1176869802</t>
  </si>
  <si>
    <t>15</t>
  </si>
  <si>
    <t>275313711</t>
  </si>
  <si>
    <t>Betón základových pätiek, prostý tr. C 25/30</t>
  </si>
  <si>
    <t>1641530178</t>
  </si>
  <si>
    <t>16</t>
  </si>
  <si>
    <t>289971211.0</t>
  </si>
  <si>
    <t xml:space="preserve">Zhotovenie vrstvy z geotextílie na upravenom povrchu </t>
  </si>
  <si>
    <t>-356326120</t>
  </si>
  <si>
    <t>17</t>
  </si>
  <si>
    <t>M</t>
  </si>
  <si>
    <t>6936651300</t>
  </si>
  <si>
    <t>Geotextília 300g/m2</t>
  </si>
  <si>
    <t>1482165884</t>
  </si>
  <si>
    <t>Zvislé a kompletné konštrukcie</t>
  </si>
  <si>
    <t>18</t>
  </si>
  <si>
    <t>341321410</t>
  </si>
  <si>
    <t>Betón stien a priečok, železový (bez výstuže) tr. C 25/30</t>
  </si>
  <si>
    <t>-535232636</t>
  </si>
  <si>
    <t>65</t>
  </si>
  <si>
    <t>341351101.S</t>
  </si>
  <si>
    <t>Debnenie  stien a priečok jednostranné, zhotovenie-dielce</t>
  </si>
  <si>
    <t>2134651586</t>
  </si>
  <si>
    <t>66</t>
  </si>
  <si>
    <t>341351102.S</t>
  </si>
  <si>
    <t>Debnenie  stien a priečok jednostranné, odstránenie-dielce</t>
  </si>
  <si>
    <t>1353100695</t>
  </si>
  <si>
    <t>19</t>
  </si>
  <si>
    <t>341351105</t>
  </si>
  <si>
    <t>Debnenie stien a priečok  obojstranné zhotovenie-dielce</t>
  </si>
  <si>
    <t>-325066530</t>
  </si>
  <si>
    <t>20</t>
  </si>
  <si>
    <t>341351106</t>
  </si>
  <si>
    <t>Debnenie stien a priečok  obojstranné odstránenie-dielce</t>
  </si>
  <si>
    <t>504511848</t>
  </si>
  <si>
    <t>21</t>
  </si>
  <si>
    <t>341361821</t>
  </si>
  <si>
    <t>Výstuž stien a priečok 10505</t>
  </si>
  <si>
    <t>1193518520</t>
  </si>
  <si>
    <t>22</t>
  </si>
  <si>
    <t>345321515</t>
  </si>
  <si>
    <t>Betón múrikov parapetných, atikových, schodiskových, zábradelných, železový (bez výstuže) tr. C 25/30</t>
  </si>
  <si>
    <t>345111766</t>
  </si>
  <si>
    <t>345351101</t>
  </si>
  <si>
    <t>Debnenie múrikov parapet., atik., zábradl., plnostenných- zhotovenie</t>
  </si>
  <si>
    <t>-774822393</t>
  </si>
  <si>
    <t>24</t>
  </si>
  <si>
    <t>345351102</t>
  </si>
  <si>
    <t>Debnenie múrikov parapet., atik., zábradl., plnostenných- odstránenie</t>
  </si>
  <si>
    <t>1329193787</t>
  </si>
  <si>
    <t>25</t>
  </si>
  <si>
    <t>345361821</t>
  </si>
  <si>
    <t>Výstuž múrikov parapet., atik., schodisk., zábradl., z betonárskej ocele 10505</t>
  </si>
  <si>
    <t>1642842032</t>
  </si>
  <si>
    <t>Úpravy povrchov, podlahy, osadenie</t>
  </si>
  <si>
    <t>26</t>
  </si>
  <si>
    <t>622491308.0</t>
  </si>
  <si>
    <t xml:space="preserve">Náter fasádny tekutý  - podkladný náter </t>
  </si>
  <si>
    <t>-1445518423</t>
  </si>
  <si>
    <t>27</t>
  </si>
  <si>
    <t>622491309</t>
  </si>
  <si>
    <t>Náter fasádny tekutý akrylátový, dvojnásobný</t>
  </si>
  <si>
    <t>-1481170937</t>
  </si>
  <si>
    <t>61</t>
  </si>
  <si>
    <t>631315711.S</t>
  </si>
  <si>
    <t>Mazanina z betónu prostého (m3) tr. C 25/30 hr.nad 120 do 240 mm</t>
  </si>
  <si>
    <t>1733886504</t>
  </si>
  <si>
    <t>62</t>
  </si>
  <si>
    <t>631319155.S</t>
  </si>
  <si>
    <t>Príplatok za prehlad. povrchu betónovej mazaniny min. tr.C 8/10 oceľ. hlad. hr. 120-240 mm</t>
  </si>
  <si>
    <t>-398393388</t>
  </si>
  <si>
    <t>63</t>
  </si>
  <si>
    <t>631362021.S</t>
  </si>
  <si>
    <t>Výstuž mazanín z betónov (z kameniva) a z ľahkých betónov zo zváraných sietí z drôtov typu KARI</t>
  </si>
  <si>
    <t>1748536991</t>
  </si>
  <si>
    <t>Ostatné konštrukcie a práce-búranie</t>
  </si>
  <si>
    <t>28</t>
  </si>
  <si>
    <t>919735123</t>
  </si>
  <si>
    <t>Rezanie existujúceho betónového krytu alebo podkladu hĺbky nad 100 do 150 mm</t>
  </si>
  <si>
    <t>m</t>
  </si>
  <si>
    <t>1279774079</t>
  </si>
  <si>
    <t>29</t>
  </si>
  <si>
    <t>941941031</t>
  </si>
  <si>
    <t>Montáž lešenia ľahkého pracovného radového s podlahami šírky od 0,80 do 1,00 m, výšky do 10 m</t>
  </si>
  <si>
    <t>-483825586</t>
  </si>
  <si>
    <t>30</t>
  </si>
  <si>
    <t>941941191</t>
  </si>
  <si>
    <t>Príplatok za prvý a každý ďalší i začatý mesiac použitia lešenia ľahkého pracovného radového s podlahami šírky od 0,80 do 1,00 m, výšky do 10 m</t>
  </si>
  <si>
    <t>630570871</t>
  </si>
  <si>
    <t>31</t>
  </si>
  <si>
    <t>941941831</t>
  </si>
  <si>
    <t>Demontáž lešenia ľahkého pracovného radového s podlahami šírky nad 0,80 do 1,00 m, výšky do 10 m</t>
  </si>
  <si>
    <t>361654903</t>
  </si>
  <si>
    <t>32</t>
  </si>
  <si>
    <t>962032231</t>
  </si>
  <si>
    <t>Búranie muriva nadzákladového z tehál pálených, vápenopieskových,cementových na maltu,  -1,90500t</t>
  </si>
  <si>
    <t>-1124754003</t>
  </si>
  <si>
    <t>33</t>
  </si>
  <si>
    <t>965043441</t>
  </si>
  <si>
    <t>Búranie podkladov pod dlažby, liatych dlažieb a mazanín,betón s poterom,teracom hr.do 150 mm,  plochy nad 4 m2 -2,20000t</t>
  </si>
  <si>
    <t>-1983938801</t>
  </si>
  <si>
    <t>34</t>
  </si>
  <si>
    <t>965049120</t>
  </si>
  <si>
    <t>Príplatok za búranie betónovej mazaniny so zváranou sieťou alebo rabicovým pletivom hr.nad 100 mm</t>
  </si>
  <si>
    <t>2050375802</t>
  </si>
  <si>
    <t>35</t>
  </si>
  <si>
    <t>968061112</t>
  </si>
  <si>
    <t>Vyvesenie dreveného okenného krídla do suti plochy do 1, 5 m2, -0,01200t</t>
  </si>
  <si>
    <t>ks</t>
  </si>
  <si>
    <t>-646698310</t>
  </si>
  <si>
    <t>36</t>
  </si>
  <si>
    <t>968061136</t>
  </si>
  <si>
    <t>Vyvesenie dreveného krídla vrát do suti plochy do 4 m2, -0,06500t</t>
  </si>
  <si>
    <t>1956837115</t>
  </si>
  <si>
    <t>37</t>
  </si>
  <si>
    <t>968061137</t>
  </si>
  <si>
    <t>Vyvesenie dreveného krídla vrát do suti plochy nad 4 m2, -0,08000t</t>
  </si>
  <si>
    <t>1381817658</t>
  </si>
  <si>
    <t>38</t>
  </si>
  <si>
    <t>968062246</t>
  </si>
  <si>
    <t>Vybúranie drevených rámov okien jednoduchých plochy do 4 m2,  -0,02700t</t>
  </si>
  <si>
    <t>-1400663479</t>
  </si>
  <si>
    <t>39</t>
  </si>
  <si>
    <t>968062558</t>
  </si>
  <si>
    <t>Vybúranie drevených vrát plochy do 5 m2,  -0,06000t</t>
  </si>
  <si>
    <t>-348267788</t>
  </si>
  <si>
    <t>40</t>
  </si>
  <si>
    <t>979081111</t>
  </si>
  <si>
    <t>Odvoz sutiny a vybúraných hmôt na skládku do 1 km</t>
  </si>
  <si>
    <t>-1371551226</t>
  </si>
  <si>
    <t>99</t>
  </si>
  <si>
    <t>Presun hmôt HSV</t>
  </si>
  <si>
    <t>41</t>
  </si>
  <si>
    <t>998011002</t>
  </si>
  <si>
    <t>Presun hmôt pre budovy (801, 803, 812), zvislá konštr. z tehál, tvárnic, z kovu výšky do 12 m</t>
  </si>
  <si>
    <t>969414226</t>
  </si>
  <si>
    <t>PSV</t>
  </si>
  <si>
    <t>Práce a dodávky PSV</t>
  </si>
  <si>
    <t>711</t>
  </si>
  <si>
    <t>Izolácie proti vode a vlhkosti</t>
  </si>
  <si>
    <t>42</t>
  </si>
  <si>
    <t>711470020.1</t>
  </si>
  <si>
    <t xml:space="preserve">D+M Izolácia s HDPE fólie pod základovú dosku </t>
  </si>
  <si>
    <t>-507524657</t>
  </si>
  <si>
    <t>43</t>
  </si>
  <si>
    <t>998711101</t>
  </si>
  <si>
    <t>Presun hmôt pre izoláciu proti vode v objektoch výšky do 6 m</t>
  </si>
  <si>
    <t>1848724349</t>
  </si>
  <si>
    <t>725</t>
  </si>
  <si>
    <t>Zdravotechnika - zariaď. predmety</t>
  </si>
  <si>
    <t>44</t>
  </si>
  <si>
    <t>502905981</t>
  </si>
  <si>
    <t>45</t>
  </si>
  <si>
    <t>635929172</t>
  </si>
  <si>
    <t>46</t>
  </si>
  <si>
    <t>-2112579190</t>
  </si>
  <si>
    <t>47</t>
  </si>
  <si>
    <t>-618454023</t>
  </si>
  <si>
    <t>763</t>
  </si>
  <si>
    <t>Konštrukcie - drevostavby</t>
  </si>
  <si>
    <t>48</t>
  </si>
  <si>
    <t>-1278427059</t>
  </si>
  <si>
    <t>764</t>
  </si>
  <si>
    <t>Konštrukcie klampiarske</t>
  </si>
  <si>
    <t>49</t>
  </si>
  <si>
    <t>764311822.0</t>
  </si>
  <si>
    <t>Demontáž plechovej strešnej krytiny, so sklonom do 30st.,  -0,00732t</t>
  </si>
  <si>
    <t>-635306479</t>
  </si>
  <si>
    <t>50</t>
  </si>
  <si>
    <t>764751212</t>
  </si>
  <si>
    <t>Odpadová rúra zvodová kruhová rovná DN 100 mm D+M</t>
  </si>
  <si>
    <t>-17422468</t>
  </si>
  <si>
    <t>51</t>
  </si>
  <si>
    <t>764751232</t>
  </si>
  <si>
    <t>Koleno zvodovej rúry DN 100 mm D+M</t>
  </si>
  <si>
    <t>341390137</t>
  </si>
  <si>
    <t>52</t>
  </si>
  <si>
    <t>764761332</t>
  </si>
  <si>
    <t>Žľab pododkvapový polkruhový 150 mm, vrátane čela, hákov, rohov, kútov PZ plech farbený</t>
  </si>
  <si>
    <t>-1462123199</t>
  </si>
  <si>
    <t>53</t>
  </si>
  <si>
    <t>764761432</t>
  </si>
  <si>
    <t xml:space="preserve">Montáž žľabového kotlíka k polkruhovým žľabom </t>
  </si>
  <si>
    <t>-1451812120</t>
  </si>
  <si>
    <t>54</t>
  </si>
  <si>
    <t>5537301140</t>
  </si>
  <si>
    <t>Odkvapový systém- žľabový kotlík 150/100</t>
  </si>
  <si>
    <t>-2080378866</t>
  </si>
  <si>
    <t>55</t>
  </si>
  <si>
    <t>998764102</t>
  </si>
  <si>
    <t>Presun hmôt pre konštrukcie klampiarske v objektoch výšky nad 6 do 12 m</t>
  </si>
  <si>
    <t>-1548412568</t>
  </si>
  <si>
    <t>767</t>
  </si>
  <si>
    <t>Konštrukcie doplnkové kovové</t>
  </si>
  <si>
    <t>56</t>
  </si>
  <si>
    <t>767397101</t>
  </si>
  <si>
    <t>Montáž strešných sendvičových panelov s viditeľným spojom na OK, hrúbky do 80 mm</t>
  </si>
  <si>
    <t>321712925</t>
  </si>
  <si>
    <t>57</t>
  </si>
  <si>
    <t>5535865630.0</t>
  </si>
  <si>
    <t>Sendvičový PUR panel strešný pur oceľový plášť š.1000mm: hr.panela 60mm</t>
  </si>
  <si>
    <t>693712079</t>
  </si>
  <si>
    <t>58</t>
  </si>
  <si>
    <t>767995101</t>
  </si>
  <si>
    <t>D+M oceľovej konštrukcie - predĺženie prestrešenia -  vrátane povrchovej úpavy</t>
  </si>
  <si>
    <t>kg</t>
  </si>
  <si>
    <t>-2012569251</t>
  </si>
  <si>
    <t>59</t>
  </si>
  <si>
    <t>998767102</t>
  </si>
  <si>
    <t>Presun hmôt pre kovové stavebné doplnkové konštrukcie v objektoch výšky nad 6 do 12 m</t>
  </si>
  <si>
    <t>-1370051537</t>
  </si>
  <si>
    <t>Práce a dodávky M</t>
  </si>
  <si>
    <t>21-M</t>
  </si>
  <si>
    <t>Elektromontáže</t>
  </si>
  <si>
    <t>60</t>
  </si>
  <si>
    <t>210010001.0</t>
  </si>
  <si>
    <t>D+M elektroinštalácia a osvetlenie</t>
  </si>
  <si>
    <t>64</t>
  </si>
  <si>
    <t>-792028321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</si>
</sst>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133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03" t="s">
        <v>5</v>
      </c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S4" s="14" t="s">
        <v>6</v>
      </c>
    </row>
    <row r="5" spans="1:74" s="1" customFormat="1" ht="12" customHeight="1">
      <c r="B5" s="17"/>
      <c r="D5" s="20" t="s">
        <v>10</v>
      </c>
      <c r="K5" s="167" t="s">
        <v>11</v>
      </c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R5" s="17"/>
      <c r="BS5" s="14" t="s">
        <v>6</v>
      </c>
    </row>
    <row r="6" spans="1:74" s="1" customFormat="1" ht="36.9" customHeight="1">
      <c r="B6" s="17"/>
      <c r="D6" s="22" t="s">
        <v>12</v>
      </c>
      <c r="K6" s="169" t="s">
        <v>13</v>
      </c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R6" s="17"/>
      <c r="BS6" s="14" t="s">
        <v>6</v>
      </c>
    </row>
    <row r="7" spans="1:74" s="1" customFormat="1" ht="12" customHeight="1">
      <c r="B7" s="17"/>
      <c r="D7" s="23" t="s">
        <v>14</v>
      </c>
      <c r="K7" s="21" t="s">
        <v>1</v>
      </c>
      <c r="AK7" s="23" t="s">
        <v>15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16</v>
      </c>
      <c r="K8" s="21" t="s">
        <v>17</v>
      </c>
      <c r="AK8" s="23" t="s">
        <v>18</v>
      </c>
      <c r="AN8" s="21" t="s">
        <v>19</v>
      </c>
      <c r="AR8" s="17"/>
      <c r="BS8" s="14" t="s">
        <v>6</v>
      </c>
    </row>
    <row r="9" spans="1:74" s="1" customFormat="1" ht="14.4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20</v>
      </c>
      <c r="AK10" s="23" t="s">
        <v>21</v>
      </c>
      <c r="AN10" s="21" t="s">
        <v>1</v>
      </c>
      <c r="AR10" s="17"/>
      <c r="BS10" s="14" t="s">
        <v>6</v>
      </c>
    </row>
    <row r="11" spans="1:74" s="1" customFormat="1" ht="18.45" customHeight="1">
      <c r="B11" s="17"/>
      <c r="E11" s="21" t="s">
        <v>17</v>
      </c>
      <c r="AK11" s="23" t="s">
        <v>22</v>
      </c>
      <c r="AN11" s="21" t="s">
        <v>1</v>
      </c>
      <c r="AR11" s="17"/>
      <c r="BS11" s="14" t="s">
        <v>6</v>
      </c>
    </row>
    <row r="12" spans="1:74" s="1" customFormat="1" ht="6.9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23</v>
      </c>
      <c r="AK13" s="23" t="s">
        <v>21</v>
      </c>
      <c r="AN13" s="21" t="s">
        <v>1</v>
      </c>
      <c r="AR13" s="17"/>
      <c r="BS13" s="14" t="s">
        <v>6</v>
      </c>
    </row>
    <row r="14" spans="1:74" ht="13.2">
      <c r="B14" s="17"/>
      <c r="E14" s="21" t="s">
        <v>17</v>
      </c>
      <c r="AK14" s="23" t="s">
        <v>22</v>
      </c>
      <c r="AN14" s="21" t="s">
        <v>1</v>
      </c>
      <c r="AR14" s="17"/>
      <c r="BS14" s="14" t="s">
        <v>6</v>
      </c>
    </row>
    <row r="15" spans="1:74" s="1" customFormat="1" ht="6.9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24</v>
      </c>
      <c r="AK16" s="23" t="s">
        <v>21</v>
      </c>
      <c r="AN16" s="21" t="s">
        <v>1</v>
      </c>
      <c r="AR16" s="17"/>
      <c r="BS16" s="14" t="s">
        <v>3</v>
      </c>
    </row>
    <row r="17" spans="1:71" s="1" customFormat="1" ht="18.45" customHeight="1">
      <c r="B17" s="17"/>
      <c r="E17" s="21" t="s">
        <v>17</v>
      </c>
      <c r="AK17" s="23" t="s">
        <v>22</v>
      </c>
      <c r="AN17" s="21" t="s">
        <v>1</v>
      </c>
      <c r="AR17" s="17"/>
      <c r="BS17" s="14" t="s">
        <v>25</v>
      </c>
    </row>
    <row r="18" spans="1:71" s="1" customFormat="1" ht="6.9" customHeight="1">
      <c r="B18" s="17"/>
      <c r="AR18" s="17"/>
      <c r="BS18" s="14" t="s">
        <v>26</v>
      </c>
    </row>
    <row r="19" spans="1:71" s="1" customFormat="1" ht="12" customHeight="1">
      <c r="B19" s="17"/>
      <c r="D19" s="23" t="s">
        <v>27</v>
      </c>
      <c r="AK19" s="23" t="s">
        <v>21</v>
      </c>
      <c r="AN19" s="21" t="s">
        <v>1</v>
      </c>
      <c r="AR19" s="17"/>
      <c r="BS19" s="14" t="s">
        <v>26</v>
      </c>
    </row>
    <row r="20" spans="1:71" s="1" customFormat="1" ht="18.45" customHeight="1">
      <c r="B20" s="17"/>
      <c r="E20" s="21" t="s">
        <v>17</v>
      </c>
      <c r="AK20" s="23" t="s">
        <v>22</v>
      </c>
      <c r="AN20" s="21" t="s">
        <v>1</v>
      </c>
      <c r="AR20" s="17"/>
      <c r="BS20" s="14" t="s">
        <v>25</v>
      </c>
    </row>
    <row r="21" spans="1:71" s="1" customFormat="1" ht="6.9" customHeight="1">
      <c r="B21" s="17"/>
      <c r="AR21" s="17"/>
    </row>
    <row r="22" spans="1:71" s="1" customFormat="1" ht="12" customHeight="1">
      <c r="B22" s="17"/>
      <c r="D22" s="23" t="s">
        <v>28</v>
      </c>
      <c r="AR22" s="17"/>
    </row>
    <row r="23" spans="1:71" s="1" customFormat="1" ht="16.5" customHeight="1">
      <c r="B23" s="17"/>
      <c r="E23" s="170" t="s">
        <v>1</v>
      </c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170"/>
      <c r="AL23" s="170"/>
      <c r="AM23" s="170"/>
      <c r="AN23" s="170"/>
      <c r="AR23" s="17"/>
    </row>
    <row r="24" spans="1:71" s="1" customFormat="1" ht="6.9" customHeight="1">
      <c r="B24" s="17"/>
      <c r="AR24" s="17"/>
    </row>
    <row r="25" spans="1:71" s="1" customFormat="1" ht="6.9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5" customHeight="1">
      <c r="A26" s="26"/>
      <c r="B26" s="27"/>
      <c r="C26" s="26"/>
      <c r="D26" s="28" t="s">
        <v>29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1">
        <f>ROUND(AG94,2)</f>
        <v>0</v>
      </c>
      <c r="AL26" s="172"/>
      <c r="AM26" s="172"/>
      <c r="AN26" s="172"/>
      <c r="AO26" s="172"/>
      <c r="AP26" s="26"/>
      <c r="AQ26" s="26"/>
      <c r="AR26" s="27"/>
      <c r="BE26" s="26"/>
    </row>
    <row r="27" spans="1:7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3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73" t="s">
        <v>30</v>
      </c>
      <c r="M28" s="173"/>
      <c r="N28" s="173"/>
      <c r="O28" s="173"/>
      <c r="P28" s="173"/>
      <c r="Q28" s="26"/>
      <c r="R28" s="26"/>
      <c r="S28" s="26"/>
      <c r="T28" s="26"/>
      <c r="U28" s="26"/>
      <c r="V28" s="26"/>
      <c r="W28" s="173" t="s">
        <v>31</v>
      </c>
      <c r="X28" s="173"/>
      <c r="Y28" s="173"/>
      <c r="Z28" s="173"/>
      <c r="AA28" s="173"/>
      <c r="AB28" s="173"/>
      <c r="AC28" s="173"/>
      <c r="AD28" s="173"/>
      <c r="AE28" s="173"/>
      <c r="AF28" s="26"/>
      <c r="AG28" s="26"/>
      <c r="AH28" s="26"/>
      <c r="AI28" s="26"/>
      <c r="AJ28" s="26"/>
      <c r="AK28" s="173" t="s">
        <v>32</v>
      </c>
      <c r="AL28" s="173"/>
      <c r="AM28" s="173"/>
      <c r="AN28" s="173"/>
      <c r="AO28" s="173"/>
      <c r="AP28" s="26"/>
      <c r="AQ28" s="26"/>
      <c r="AR28" s="27"/>
      <c r="BE28" s="26"/>
    </row>
    <row r="29" spans="1:71" s="3" customFormat="1" ht="14.4" customHeight="1">
      <c r="B29" s="31"/>
      <c r="D29" s="23" t="s">
        <v>33</v>
      </c>
      <c r="F29" s="32" t="s">
        <v>34</v>
      </c>
      <c r="L29" s="176">
        <v>0.23</v>
      </c>
      <c r="M29" s="175"/>
      <c r="N29" s="175"/>
      <c r="O29" s="175"/>
      <c r="P29" s="175"/>
      <c r="Q29" s="33"/>
      <c r="R29" s="33"/>
      <c r="S29" s="33"/>
      <c r="T29" s="33"/>
      <c r="U29" s="33"/>
      <c r="V29" s="33"/>
      <c r="W29" s="174">
        <f>ROUND(AZ94, 2)</f>
        <v>0</v>
      </c>
      <c r="X29" s="175"/>
      <c r="Y29" s="175"/>
      <c r="Z29" s="175"/>
      <c r="AA29" s="175"/>
      <c r="AB29" s="175"/>
      <c r="AC29" s="175"/>
      <c r="AD29" s="175"/>
      <c r="AE29" s="175"/>
      <c r="AF29" s="33"/>
      <c r="AG29" s="33"/>
      <c r="AH29" s="33"/>
      <c r="AI29" s="33"/>
      <c r="AJ29" s="33"/>
      <c r="AK29" s="174">
        <f>ROUND(AV94, 2)</f>
        <v>0</v>
      </c>
      <c r="AL29" s="175"/>
      <c r="AM29" s="175"/>
      <c r="AN29" s="175"/>
      <c r="AO29" s="175"/>
      <c r="AP29" s="33"/>
      <c r="AQ29" s="33"/>
      <c r="AR29" s="34"/>
      <c r="AS29" s="33"/>
      <c r="AT29" s="33"/>
      <c r="AU29" s="33"/>
      <c r="AV29" s="33"/>
      <c r="AW29" s="33"/>
      <c r="AX29" s="33"/>
      <c r="AY29" s="33"/>
      <c r="AZ29" s="33"/>
    </row>
    <row r="30" spans="1:71" s="3" customFormat="1" ht="14.4" customHeight="1">
      <c r="B30" s="31"/>
      <c r="F30" s="32" t="s">
        <v>35</v>
      </c>
      <c r="L30" s="179">
        <v>0.23</v>
      </c>
      <c r="M30" s="178"/>
      <c r="N30" s="178"/>
      <c r="O30" s="178"/>
      <c r="P30" s="178"/>
      <c r="W30" s="177">
        <f>ROUND(BA94, 2)</f>
        <v>0</v>
      </c>
      <c r="X30" s="178"/>
      <c r="Y30" s="178"/>
      <c r="Z30" s="178"/>
      <c r="AA30" s="178"/>
      <c r="AB30" s="178"/>
      <c r="AC30" s="178"/>
      <c r="AD30" s="178"/>
      <c r="AE30" s="178"/>
      <c r="AK30" s="177">
        <f>ROUND(AW94, 2)</f>
        <v>0</v>
      </c>
      <c r="AL30" s="178"/>
      <c r="AM30" s="178"/>
      <c r="AN30" s="178"/>
      <c r="AO30" s="178"/>
      <c r="AR30" s="31"/>
    </row>
    <row r="31" spans="1:71" s="3" customFormat="1" ht="14.4" hidden="1" customHeight="1">
      <c r="B31" s="31"/>
      <c r="F31" s="23" t="s">
        <v>36</v>
      </c>
      <c r="L31" s="179">
        <v>0.23</v>
      </c>
      <c r="M31" s="178"/>
      <c r="N31" s="178"/>
      <c r="O31" s="178"/>
      <c r="P31" s="178"/>
      <c r="W31" s="177">
        <f>ROUND(BB94, 2)</f>
        <v>0</v>
      </c>
      <c r="X31" s="178"/>
      <c r="Y31" s="178"/>
      <c r="Z31" s="178"/>
      <c r="AA31" s="178"/>
      <c r="AB31" s="178"/>
      <c r="AC31" s="178"/>
      <c r="AD31" s="178"/>
      <c r="AE31" s="178"/>
      <c r="AK31" s="177">
        <v>0</v>
      </c>
      <c r="AL31" s="178"/>
      <c r="AM31" s="178"/>
      <c r="AN31" s="178"/>
      <c r="AO31" s="178"/>
      <c r="AR31" s="31"/>
    </row>
    <row r="32" spans="1:71" s="3" customFormat="1" ht="14.4" hidden="1" customHeight="1">
      <c r="B32" s="31"/>
      <c r="F32" s="23" t="s">
        <v>37</v>
      </c>
      <c r="L32" s="179">
        <v>0.23</v>
      </c>
      <c r="M32" s="178"/>
      <c r="N32" s="178"/>
      <c r="O32" s="178"/>
      <c r="P32" s="178"/>
      <c r="W32" s="177">
        <f>ROUND(BC94, 2)</f>
        <v>0</v>
      </c>
      <c r="X32" s="178"/>
      <c r="Y32" s="178"/>
      <c r="Z32" s="178"/>
      <c r="AA32" s="178"/>
      <c r="AB32" s="178"/>
      <c r="AC32" s="178"/>
      <c r="AD32" s="178"/>
      <c r="AE32" s="178"/>
      <c r="AK32" s="177">
        <v>0</v>
      </c>
      <c r="AL32" s="178"/>
      <c r="AM32" s="178"/>
      <c r="AN32" s="178"/>
      <c r="AO32" s="178"/>
      <c r="AR32" s="31"/>
    </row>
    <row r="33" spans="1:57" s="3" customFormat="1" ht="14.4" hidden="1" customHeight="1">
      <c r="B33" s="31"/>
      <c r="F33" s="32" t="s">
        <v>38</v>
      </c>
      <c r="L33" s="176">
        <v>0</v>
      </c>
      <c r="M33" s="175"/>
      <c r="N33" s="175"/>
      <c r="O33" s="175"/>
      <c r="P33" s="175"/>
      <c r="Q33" s="33"/>
      <c r="R33" s="33"/>
      <c r="S33" s="33"/>
      <c r="T33" s="33"/>
      <c r="U33" s="33"/>
      <c r="V33" s="33"/>
      <c r="W33" s="174">
        <f>ROUND(BD94, 2)</f>
        <v>0</v>
      </c>
      <c r="X33" s="175"/>
      <c r="Y33" s="175"/>
      <c r="Z33" s="175"/>
      <c r="AA33" s="175"/>
      <c r="AB33" s="175"/>
      <c r="AC33" s="175"/>
      <c r="AD33" s="175"/>
      <c r="AE33" s="175"/>
      <c r="AF33" s="33"/>
      <c r="AG33" s="33"/>
      <c r="AH33" s="33"/>
      <c r="AI33" s="33"/>
      <c r="AJ33" s="33"/>
      <c r="AK33" s="174">
        <v>0</v>
      </c>
      <c r="AL33" s="175"/>
      <c r="AM33" s="175"/>
      <c r="AN33" s="175"/>
      <c r="AO33" s="175"/>
      <c r="AP33" s="33"/>
      <c r="AQ33" s="33"/>
      <c r="AR33" s="34"/>
      <c r="AS33" s="33"/>
      <c r="AT33" s="33"/>
      <c r="AU33" s="33"/>
      <c r="AV33" s="33"/>
      <c r="AW33" s="33"/>
      <c r="AX33" s="33"/>
      <c r="AY33" s="33"/>
      <c r="AZ33" s="33"/>
    </row>
    <row r="34" spans="1:57" s="2" customFormat="1" ht="6.9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5" customHeight="1">
      <c r="A35" s="26"/>
      <c r="B35" s="27"/>
      <c r="C35" s="35"/>
      <c r="D35" s="36" t="s">
        <v>39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40</v>
      </c>
      <c r="U35" s="37"/>
      <c r="V35" s="37"/>
      <c r="W35" s="37"/>
      <c r="X35" s="180" t="s">
        <v>41</v>
      </c>
      <c r="Y35" s="181"/>
      <c r="Z35" s="181"/>
      <c r="AA35" s="181"/>
      <c r="AB35" s="181"/>
      <c r="AC35" s="37"/>
      <c r="AD35" s="37"/>
      <c r="AE35" s="37"/>
      <c r="AF35" s="37"/>
      <c r="AG35" s="37"/>
      <c r="AH35" s="37"/>
      <c r="AI35" s="37"/>
      <c r="AJ35" s="37"/>
      <c r="AK35" s="182">
        <f>SUM(AK26:AK33)</f>
        <v>0</v>
      </c>
      <c r="AL35" s="181"/>
      <c r="AM35" s="181"/>
      <c r="AN35" s="181"/>
      <c r="AO35" s="183"/>
      <c r="AP35" s="35"/>
      <c r="AQ35" s="35"/>
      <c r="AR35" s="27"/>
      <c r="BE35" s="26"/>
    </row>
    <row r="36" spans="1:57" s="2" customFormat="1" ht="6.9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9"/>
      <c r="D49" s="40" t="s">
        <v>42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43</v>
      </c>
      <c r="AI49" s="41"/>
      <c r="AJ49" s="41"/>
      <c r="AK49" s="41"/>
      <c r="AL49" s="41"/>
      <c r="AM49" s="41"/>
      <c r="AN49" s="41"/>
      <c r="AO49" s="41"/>
      <c r="AR49" s="39"/>
    </row>
    <row r="50" spans="1:57" ht="10.199999999999999">
      <c r="B50" s="17"/>
      <c r="AR50" s="17"/>
    </row>
    <row r="51" spans="1:57" ht="10.199999999999999">
      <c r="B51" s="17"/>
      <c r="AR51" s="17"/>
    </row>
    <row r="52" spans="1:57" ht="10.199999999999999">
      <c r="B52" s="17"/>
      <c r="AR52" s="17"/>
    </row>
    <row r="53" spans="1:57" ht="10.199999999999999">
      <c r="B53" s="17"/>
      <c r="AR53" s="17"/>
    </row>
    <row r="54" spans="1:57" ht="10.199999999999999">
      <c r="B54" s="17"/>
      <c r="AR54" s="17"/>
    </row>
    <row r="55" spans="1:57" ht="10.199999999999999">
      <c r="B55" s="17"/>
      <c r="AR55" s="17"/>
    </row>
    <row r="56" spans="1:57" ht="10.199999999999999">
      <c r="B56" s="17"/>
      <c r="AR56" s="17"/>
    </row>
    <row r="57" spans="1:57" ht="10.199999999999999">
      <c r="B57" s="17"/>
      <c r="AR57" s="17"/>
    </row>
    <row r="58" spans="1:57" ht="10.199999999999999">
      <c r="B58" s="17"/>
      <c r="AR58" s="17"/>
    </row>
    <row r="59" spans="1:57" ht="10.199999999999999">
      <c r="B59" s="17"/>
      <c r="AR59" s="17"/>
    </row>
    <row r="60" spans="1:57" s="2" customFormat="1" ht="13.2">
      <c r="A60" s="26"/>
      <c r="B60" s="27"/>
      <c r="C60" s="26"/>
      <c r="D60" s="42" t="s">
        <v>44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2" t="s">
        <v>45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2" t="s">
        <v>44</v>
      </c>
      <c r="AI60" s="29"/>
      <c r="AJ60" s="29"/>
      <c r="AK60" s="29"/>
      <c r="AL60" s="29"/>
      <c r="AM60" s="42" t="s">
        <v>45</v>
      </c>
      <c r="AN60" s="29"/>
      <c r="AO60" s="29"/>
      <c r="AP60" s="26"/>
      <c r="AQ60" s="26"/>
      <c r="AR60" s="27"/>
      <c r="BE60" s="26"/>
    </row>
    <row r="61" spans="1:57" ht="10.199999999999999">
      <c r="B61" s="17"/>
      <c r="AR61" s="17"/>
    </row>
    <row r="62" spans="1:57" ht="10.199999999999999">
      <c r="B62" s="17"/>
      <c r="AR62" s="17"/>
    </row>
    <row r="63" spans="1:57" ht="10.199999999999999">
      <c r="B63" s="17"/>
      <c r="AR63" s="17"/>
    </row>
    <row r="64" spans="1:57" s="2" customFormat="1" ht="13.2">
      <c r="A64" s="26"/>
      <c r="B64" s="27"/>
      <c r="C64" s="26"/>
      <c r="D64" s="40" t="s">
        <v>46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47</v>
      </c>
      <c r="AI64" s="43"/>
      <c r="AJ64" s="43"/>
      <c r="AK64" s="43"/>
      <c r="AL64" s="43"/>
      <c r="AM64" s="43"/>
      <c r="AN64" s="43"/>
      <c r="AO64" s="43"/>
      <c r="AP64" s="26"/>
      <c r="AQ64" s="26"/>
      <c r="AR64" s="27"/>
      <c r="BE64" s="26"/>
    </row>
    <row r="65" spans="1:57" ht="10.199999999999999">
      <c r="B65" s="17"/>
      <c r="AR65" s="17"/>
    </row>
    <row r="66" spans="1:57" ht="10.199999999999999">
      <c r="B66" s="17"/>
      <c r="AR66" s="17"/>
    </row>
    <row r="67" spans="1:57" ht="10.199999999999999">
      <c r="B67" s="17"/>
      <c r="AR67" s="17"/>
    </row>
    <row r="68" spans="1:57" ht="10.199999999999999">
      <c r="B68" s="17"/>
      <c r="AR68" s="17"/>
    </row>
    <row r="69" spans="1:57" ht="10.199999999999999">
      <c r="B69" s="17"/>
      <c r="AR69" s="17"/>
    </row>
    <row r="70" spans="1:57" ht="10.199999999999999">
      <c r="B70" s="17"/>
      <c r="AR70" s="17"/>
    </row>
    <row r="71" spans="1:57" ht="10.199999999999999">
      <c r="B71" s="17"/>
      <c r="AR71" s="17"/>
    </row>
    <row r="72" spans="1:57" ht="10.199999999999999">
      <c r="B72" s="17"/>
      <c r="AR72" s="17"/>
    </row>
    <row r="73" spans="1:57" ht="10.199999999999999">
      <c r="B73" s="17"/>
      <c r="AR73" s="17"/>
    </row>
    <row r="74" spans="1:57" ht="10.199999999999999">
      <c r="B74" s="17"/>
      <c r="AR74" s="17"/>
    </row>
    <row r="75" spans="1:57" s="2" customFormat="1" ht="13.2">
      <c r="A75" s="26"/>
      <c r="B75" s="27"/>
      <c r="C75" s="26"/>
      <c r="D75" s="42" t="s">
        <v>44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2" t="s">
        <v>45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2" t="s">
        <v>44</v>
      </c>
      <c r="AI75" s="29"/>
      <c r="AJ75" s="29"/>
      <c r="AK75" s="29"/>
      <c r="AL75" s="29"/>
      <c r="AM75" s="42" t="s">
        <v>45</v>
      </c>
      <c r="AN75" s="29"/>
      <c r="AO75" s="29"/>
      <c r="AP75" s="26"/>
      <c r="AQ75" s="26"/>
      <c r="AR75" s="27"/>
      <c r="BE75" s="26"/>
    </row>
    <row r="76" spans="1:57" s="2" customFormat="1" ht="10.199999999999999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7"/>
      <c r="BE77" s="26"/>
    </row>
    <row r="81" spans="1:91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7"/>
      <c r="BE81" s="26"/>
    </row>
    <row r="82" spans="1:91" s="2" customFormat="1" ht="24.9" customHeight="1">
      <c r="A82" s="26"/>
      <c r="B82" s="27"/>
      <c r="C82" s="18" t="s">
        <v>48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8"/>
      <c r="C84" s="23" t="s">
        <v>10</v>
      </c>
      <c r="L84" s="4" t="str">
        <f>K5</f>
        <v>2022131M4</v>
      </c>
      <c r="AR84" s="48"/>
    </row>
    <row r="85" spans="1:91" s="5" customFormat="1" ht="36.9" customHeight="1">
      <c r="B85" s="49"/>
      <c r="C85" s="50" t="s">
        <v>12</v>
      </c>
      <c r="L85" s="184" t="str">
        <f>K6</f>
        <v>Prestavba a modernizácia farmy MD - Dúbravica - M4</v>
      </c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5"/>
      <c r="AK85" s="185"/>
      <c r="AL85" s="185"/>
      <c r="AM85" s="185"/>
      <c r="AN85" s="185"/>
      <c r="AO85" s="185"/>
      <c r="AR85" s="49"/>
    </row>
    <row r="86" spans="1:91" s="2" customFormat="1" ht="6.9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16</v>
      </c>
      <c r="D87" s="26"/>
      <c r="E87" s="26"/>
      <c r="F87" s="26"/>
      <c r="G87" s="26"/>
      <c r="H87" s="26"/>
      <c r="I87" s="26"/>
      <c r="J87" s="26"/>
      <c r="K87" s="26"/>
      <c r="L87" s="51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18</v>
      </c>
      <c r="AJ87" s="26"/>
      <c r="AK87" s="26"/>
      <c r="AL87" s="26"/>
      <c r="AM87" s="186" t="str">
        <f>IF(AN8= "","",AN8)</f>
        <v>14. 2. 2025</v>
      </c>
      <c r="AN87" s="186"/>
      <c r="AO87" s="26"/>
      <c r="AP87" s="26"/>
      <c r="AQ87" s="26"/>
      <c r="AR87" s="27"/>
      <c r="BE87" s="26"/>
    </row>
    <row r="88" spans="1:91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15" customHeight="1">
      <c r="A89" s="26"/>
      <c r="B89" s="27"/>
      <c r="C89" s="23" t="s">
        <v>20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24</v>
      </c>
      <c r="AJ89" s="26"/>
      <c r="AK89" s="26"/>
      <c r="AL89" s="26"/>
      <c r="AM89" s="187" t="str">
        <f>IF(E17="","",E17)</f>
        <v xml:space="preserve"> </v>
      </c>
      <c r="AN89" s="188"/>
      <c r="AO89" s="188"/>
      <c r="AP89" s="188"/>
      <c r="AQ89" s="26"/>
      <c r="AR89" s="27"/>
      <c r="AS89" s="189" t="s">
        <v>49</v>
      </c>
      <c r="AT89" s="190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6"/>
    </row>
    <row r="90" spans="1:91" s="2" customFormat="1" ht="15.15" customHeight="1">
      <c r="A90" s="26"/>
      <c r="B90" s="27"/>
      <c r="C90" s="23" t="s">
        <v>23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27</v>
      </c>
      <c r="AJ90" s="26"/>
      <c r="AK90" s="26"/>
      <c r="AL90" s="26"/>
      <c r="AM90" s="187" t="str">
        <f>IF(E20="","",E20)</f>
        <v xml:space="preserve"> </v>
      </c>
      <c r="AN90" s="188"/>
      <c r="AO90" s="188"/>
      <c r="AP90" s="188"/>
      <c r="AQ90" s="26"/>
      <c r="AR90" s="27"/>
      <c r="AS90" s="191"/>
      <c r="AT90" s="192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6"/>
    </row>
    <row r="91" spans="1:91" s="2" customFormat="1" ht="10.8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91"/>
      <c r="AT91" s="192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6"/>
    </row>
    <row r="92" spans="1:91" s="2" customFormat="1" ht="29.25" customHeight="1">
      <c r="A92" s="26"/>
      <c r="B92" s="27"/>
      <c r="C92" s="193" t="s">
        <v>50</v>
      </c>
      <c r="D92" s="194"/>
      <c r="E92" s="194"/>
      <c r="F92" s="194"/>
      <c r="G92" s="194"/>
      <c r="H92" s="57"/>
      <c r="I92" s="195" t="s">
        <v>51</v>
      </c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4"/>
      <c r="AG92" s="196" t="s">
        <v>52</v>
      </c>
      <c r="AH92" s="194"/>
      <c r="AI92" s="194"/>
      <c r="AJ92" s="194"/>
      <c r="AK92" s="194"/>
      <c r="AL92" s="194"/>
      <c r="AM92" s="194"/>
      <c r="AN92" s="195" t="s">
        <v>53</v>
      </c>
      <c r="AO92" s="194"/>
      <c r="AP92" s="197"/>
      <c r="AQ92" s="58" t="s">
        <v>54</v>
      </c>
      <c r="AR92" s="27"/>
      <c r="AS92" s="59" t="s">
        <v>55</v>
      </c>
      <c r="AT92" s="60" t="s">
        <v>56</v>
      </c>
      <c r="AU92" s="60" t="s">
        <v>57</v>
      </c>
      <c r="AV92" s="60" t="s">
        <v>58</v>
      </c>
      <c r="AW92" s="60" t="s">
        <v>59</v>
      </c>
      <c r="AX92" s="60" t="s">
        <v>60</v>
      </c>
      <c r="AY92" s="60" t="s">
        <v>61</v>
      </c>
      <c r="AZ92" s="60" t="s">
        <v>62</v>
      </c>
      <c r="BA92" s="60" t="s">
        <v>63</v>
      </c>
      <c r="BB92" s="60" t="s">
        <v>64</v>
      </c>
      <c r="BC92" s="60" t="s">
        <v>65</v>
      </c>
      <c r="BD92" s="61" t="s">
        <v>66</v>
      </c>
      <c r="BE92" s="26"/>
    </row>
    <row r="93" spans="1:91" s="2" customFormat="1" ht="10.8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6"/>
    </row>
    <row r="94" spans="1:91" s="6" customFormat="1" ht="32.4" customHeight="1">
      <c r="B94" s="65"/>
      <c r="C94" s="66" t="s">
        <v>67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1">
        <f>ROUND(AG95,2)</f>
        <v>0</v>
      </c>
      <c r="AH94" s="201"/>
      <c r="AI94" s="201"/>
      <c r="AJ94" s="201"/>
      <c r="AK94" s="201"/>
      <c r="AL94" s="201"/>
      <c r="AM94" s="201"/>
      <c r="AN94" s="202">
        <f>SUM(AG94,AT94)</f>
        <v>0</v>
      </c>
      <c r="AO94" s="202"/>
      <c r="AP94" s="202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18215.569670000001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68</v>
      </c>
      <c r="BT94" s="74" t="s">
        <v>69</v>
      </c>
      <c r="BU94" s="75" t="s">
        <v>70</v>
      </c>
      <c r="BV94" s="74" t="s">
        <v>71</v>
      </c>
      <c r="BW94" s="74" t="s">
        <v>4</v>
      </c>
      <c r="BX94" s="74" t="s">
        <v>72</v>
      </c>
      <c r="CL94" s="74" t="s">
        <v>1</v>
      </c>
    </row>
    <row r="95" spans="1:91" s="7" customFormat="1" ht="16.5" customHeight="1">
      <c r="A95" s="76" t="s">
        <v>73</v>
      </c>
      <c r="B95" s="77"/>
      <c r="C95" s="78"/>
      <c r="D95" s="200" t="s">
        <v>74</v>
      </c>
      <c r="E95" s="200"/>
      <c r="F95" s="200"/>
      <c r="G95" s="200"/>
      <c r="H95" s="200"/>
      <c r="I95" s="79"/>
      <c r="J95" s="200" t="s">
        <v>75</v>
      </c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198">
        <f>'1 - Rekonštrukcia objektu...'!J30</f>
        <v>0</v>
      </c>
      <c r="AH95" s="199"/>
      <c r="AI95" s="199"/>
      <c r="AJ95" s="199"/>
      <c r="AK95" s="199"/>
      <c r="AL95" s="199"/>
      <c r="AM95" s="199"/>
      <c r="AN95" s="198">
        <f>SUM(AG95,AT95)</f>
        <v>0</v>
      </c>
      <c r="AO95" s="199"/>
      <c r="AP95" s="199"/>
      <c r="AQ95" s="80" t="s">
        <v>76</v>
      </c>
      <c r="AR95" s="77"/>
      <c r="AS95" s="81">
        <v>0</v>
      </c>
      <c r="AT95" s="82">
        <f>ROUND(SUM(AV95:AW95),2)</f>
        <v>0</v>
      </c>
      <c r="AU95" s="83">
        <f>'1 - Rekonštrukcia objektu...'!P131</f>
        <v>18215.569667979998</v>
      </c>
      <c r="AV95" s="82">
        <f>'1 - Rekonštrukcia objektu...'!J33</f>
        <v>0</v>
      </c>
      <c r="AW95" s="82">
        <f>'1 - Rekonštrukcia objektu...'!J34</f>
        <v>0</v>
      </c>
      <c r="AX95" s="82">
        <f>'1 - Rekonštrukcia objektu...'!J35</f>
        <v>0</v>
      </c>
      <c r="AY95" s="82">
        <f>'1 - Rekonštrukcia objektu...'!J36</f>
        <v>0</v>
      </c>
      <c r="AZ95" s="82">
        <f>'1 - Rekonštrukcia objektu...'!F33</f>
        <v>0</v>
      </c>
      <c r="BA95" s="82">
        <f>'1 - Rekonštrukcia objektu...'!F34</f>
        <v>0</v>
      </c>
      <c r="BB95" s="82">
        <f>'1 - Rekonštrukcia objektu...'!F35</f>
        <v>0</v>
      </c>
      <c r="BC95" s="82">
        <f>'1 - Rekonštrukcia objektu...'!F36</f>
        <v>0</v>
      </c>
      <c r="BD95" s="84">
        <f>'1 - Rekonštrukcia objektu...'!F37</f>
        <v>0</v>
      </c>
      <c r="BT95" s="85" t="s">
        <v>74</v>
      </c>
      <c r="BV95" s="85" t="s">
        <v>71</v>
      </c>
      <c r="BW95" s="85" t="s">
        <v>77</v>
      </c>
      <c r="BX95" s="85" t="s">
        <v>4</v>
      </c>
      <c r="CL95" s="85" t="s">
        <v>1</v>
      </c>
      <c r="CM95" s="85" t="s">
        <v>69</v>
      </c>
    </row>
    <row r="96" spans="1:91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" customHeight="1">
      <c r="A97" s="26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1 - Rekonštrukcia objektu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12"/>
  <sheetViews>
    <sheetView showGridLines="0" tabSelected="1" workbookViewId="0">
      <selection activeCell="J195" sqref="J195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>
      <c r="A1" s="86"/>
    </row>
    <row r="2" spans="1:46" s="1" customFormat="1" ht="36.9" customHeight="1">
      <c r="L2" s="203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4" t="s">
        <v>77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69</v>
      </c>
    </row>
    <row r="4" spans="1:46" s="1" customFormat="1" ht="24.9" customHeight="1">
      <c r="B4" s="17"/>
      <c r="D4" s="18" t="s">
        <v>78</v>
      </c>
      <c r="L4" s="17"/>
      <c r="M4" s="87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04" t="str">
        <f>'Rekapitulácia stavby'!K6</f>
        <v>Prestavba a modernizácia farmy MD - Dúbravica - M4</v>
      </c>
      <c r="F7" s="205"/>
      <c r="G7" s="205"/>
      <c r="H7" s="205"/>
      <c r="L7" s="17"/>
    </row>
    <row r="8" spans="1:46" s="2" customFormat="1" ht="12" customHeight="1">
      <c r="A8" s="26"/>
      <c r="B8" s="27"/>
      <c r="C8" s="26"/>
      <c r="D8" s="23" t="s">
        <v>79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4" t="s">
        <v>80</v>
      </c>
      <c r="F9" s="206"/>
      <c r="G9" s="206"/>
      <c r="H9" s="206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199999999999999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52" t="str">
        <f>'Rekapitulácia stavby'!AN8</f>
        <v>14. 2. 2025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21</v>
      </c>
      <c r="J17" s="21" t="str">
        <f>'Rekapitulácia stavby'!AN13</f>
        <v/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67" t="str">
        <f>'Rekapitulácia stavby'!E14</f>
        <v xml:space="preserve"> </v>
      </c>
      <c r="F18" s="167"/>
      <c r="G18" s="167"/>
      <c r="H18" s="167"/>
      <c r="I18" s="23" t="s">
        <v>22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21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22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28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8"/>
      <c r="B27" s="89"/>
      <c r="C27" s="88"/>
      <c r="D27" s="88"/>
      <c r="E27" s="170" t="s">
        <v>1</v>
      </c>
      <c r="F27" s="170"/>
      <c r="G27" s="170"/>
      <c r="H27" s="170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1" t="s">
        <v>29</v>
      </c>
      <c r="E30" s="26"/>
      <c r="F30" s="26"/>
      <c r="G30" s="26"/>
      <c r="H30" s="26"/>
      <c r="I30" s="26"/>
      <c r="J30" s="68">
        <f>ROUND(J131, 2)</f>
        <v>0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>
      <c r="A32" s="26"/>
      <c r="B32" s="27"/>
      <c r="C32" s="26"/>
      <c r="D32" s="26"/>
      <c r="E32" s="26"/>
      <c r="F32" s="30" t="s">
        <v>31</v>
      </c>
      <c r="G32" s="26"/>
      <c r="H32" s="26"/>
      <c r="I32" s="30" t="s">
        <v>30</v>
      </c>
      <c r="J32" s="30" t="s">
        <v>32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>
      <c r="A33" s="26"/>
      <c r="B33" s="27"/>
      <c r="C33" s="26"/>
      <c r="D33" s="92" t="s">
        <v>33</v>
      </c>
      <c r="E33" s="32" t="s">
        <v>34</v>
      </c>
      <c r="F33" s="93">
        <f>ROUND((SUM(BE131:BE211)),  2)</f>
        <v>0</v>
      </c>
      <c r="G33" s="94"/>
      <c r="H33" s="94"/>
      <c r="I33" s="95">
        <v>0.23</v>
      </c>
      <c r="J33" s="93">
        <f>ROUND(((SUM(BE131:BE211))*I33),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32" t="s">
        <v>35</v>
      </c>
      <c r="F34" s="96">
        <f>ROUND((SUM(BF131:BF211)),  2)</f>
        <v>0</v>
      </c>
      <c r="G34" s="26"/>
      <c r="H34" s="26"/>
      <c r="I34" s="97">
        <v>0.23</v>
      </c>
      <c r="J34" s="96">
        <f>ROUND(((SUM(BF131:BF211))*I34),  2)</f>
        <v>0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36</v>
      </c>
      <c r="F35" s="96">
        <f>ROUND((SUM(BG131:BG211)),  2)</f>
        <v>0</v>
      </c>
      <c r="G35" s="26"/>
      <c r="H35" s="26"/>
      <c r="I35" s="97">
        <v>0.23</v>
      </c>
      <c r="J35" s="96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37</v>
      </c>
      <c r="F36" s="96">
        <f>ROUND((SUM(BH131:BH211)),  2)</f>
        <v>0</v>
      </c>
      <c r="G36" s="26"/>
      <c r="H36" s="26"/>
      <c r="I36" s="97">
        <v>0.23</v>
      </c>
      <c r="J36" s="96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38</v>
      </c>
      <c r="F37" s="93">
        <f>ROUND((SUM(BI131:BI211)),  2)</f>
        <v>0</v>
      </c>
      <c r="G37" s="94"/>
      <c r="H37" s="94"/>
      <c r="I37" s="95">
        <v>0</v>
      </c>
      <c r="J37" s="93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8"/>
      <c r="D39" s="99" t="s">
        <v>39</v>
      </c>
      <c r="E39" s="57"/>
      <c r="F39" s="57"/>
      <c r="G39" s="100" t="s">
        <v>40</v>
      </c>
      <c r="H39" s="101" t="s">
        <v>41</v>
      </c>
      <c r="I39" s="57"/>
      <c r="J39" s="102">
        <f>SUM(J30:J37)</f>
        <v>0</v>
      </c>
      <c r="K39" s="103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42</v>
      </c>
      <c r="E50" s="41"/>
      <c r="F50" s="41"/>
      <c r="G50" s="40" t="s">
        <v>43</v>
      </c>
      <c r="H50" s="41"/>
      <c r="I50" s="41"/>
      <c r="J50" s="41"/>
      <c r="K50" s="41"/>
      <c r="L50" s="39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6"/>
      <c r="B61" s="27"/>
      <c r="C61" s="26"/>
      <c r="D61" s="42" t="s">
        <v>44</v>
      </c>
      <c r="E61" s="29"/>
      <c r="F61" s="104" t="s">
        <v>45</v>
      </c>
      <c r="G61" s="42" t="s">
        <v>44</v>
      </c>
      <c r="H61" s="29"/>
      <c r="I61" s="29"/>
      <c r="J61" s="105" t="s">
        <v>45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6"/>
      <c r="B65" s="27"/>
      <c r="C65" s="26"/>
      <c r="D65" s="40" t="s">
        <v>46</v>
      </c>
      <c r="E65" s="43"/>
      <c r="F65" s="43"/>
      <c r="G65" s="40" t="s">
        <v>47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6"/>
      <c r="B76" s="27"/>
      <c r="C76" s="26"/>
      <c r="D76" s="42" t="s">
        <v>44</v>
      </c>
      <c r="E76" s="29"/>
      <c r="F76" s="104" t="s">
        <v>45</v>
      </c>
      <c r="G76" s="42" t="s">
        <v>44</v>
      </c>
      <c r="H76" s="29"/>
      <c r="I76" s="29"/>
      <c r="J76" s="105" t="s">
        <v>45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customHeight="1">
      <c r="A82" s="26"/>
      <c r="B82" s="27"/>
      <c r="C82" s="18" t="s">
        <v>81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4" t="str">
        <f>E7</f>
        <v>Prestavba a modernizácia farmy MD - Dúbravica - M4</v>
      </c>
      <c r="F85" s="205"/>
      <c r="G85" s="205"/>
      <c r="H85" s="205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79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84" t="str">
        <f>E9</f>
        <v>1 - Rekonštrukcia objektu - M4</v>
      </c>
      <c r="F87" s="206"/>
      <c r="G87" s="206"/>
      <c r="H87" s="206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16</v>
      </c>
      <c r="D89" s="26"/>
      <c r="E89" s="26"/>
      <c r="F89" s="21" t="str">
        <f>F12</f>
        <v xml:space="preserve"> </v>
      </c>
      <c r="G89" s="26"/>
      <c r="H89" s="26"/>
      <c r="I89" s="23" t="s">
        <v>18</v>
      </c>
      <c r="J89" s="52" t="str">
        <f>IF(J12="","",J12)</f>
        <v>14. 2. 2025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customHeight="1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24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6" t="s">
        <v>82</v>
      </c>
      <c r="D94" s="98"/>
      <c r="E94" s="98"/>
      <c r="F94" s="98"/>
      <c r="G94" s="98"/>
      <c r="H94" s="98"/>
      <c r="I94" s="98"/>
      <c r="J94" s="107" t="s">
        <v>83</v>
      </c>
      <c r="K94" s="98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8" customHeight="1">
      <c r="A96" s="26"/>
      <c r="B96" s="27"/>
      <c r="C96" s="108" t="s">
        <v>84</v>
      </c>
      <c r="D96" s="26"/>
      <c r="E96" s="26"/>
      <c r="F96" s="26"/>
      <c r="G96" s="26"/>
      <c r="H96" s="26"/>
      <c r="I96" s="26"/>
      <c r="J96" s="68">
        <f>J131</f>
        <v>0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85</v>
      </c>
    </row>
    <row r="97" spans="1:31" s="9" customFormat="1" ht="24.9" customHeight="1">
      <c r="B97" s="109"/>
      <c r="D97" s="110" t="s">
        <v>86</v>
      </c>
      <c r="E97" s="111"/>
      <c r="F97" s="111"/>
      <c r="G97" s="111"/>
      <c r="H97" s="111"/>
      <c r="I97" s="111"/>
      <c r="J97" s="112">
        <f>J132</f>
        <v>0</v>
      </c>
      <c r="L97" s="109"/>
    </row>
    <row r="98" spans="1:31" s="10" customFormat="1" ht="19.95" customHeight="1">
      <c r="B98" s="113"/>
      <c r="D98" s="114" t="s">
        <v>87</v>
      </c>
      <c r="E98" s="115"/>
      <c r="F98" s="115"/>
      <c r="G98" s="115"/>
      <c r="H98" s="115"/>
      <c r="I98" s="115"/>
      <c r="J98" s="116">
        <f>J133</f>
        <v>0</v>
      </c>
      <c r="L98" s="113"/>
    </row>
    <row r="99" spans="1:31" s="10" customFormat="1" ht="19.95" customHeight="1">
      <c r="B99" s="113"/>
      <c r="D99" s="114" t="s">
        <v>88</v>
      </c>
      <c r="E99" s="115"/>
      <c r="F99" s="115"/>
      <c r="G99" s="115"/>
      <c r="H99" s="115"/>
      <c r="I99" s="115"/>
      <c r="J99" s="116">
        <f>J141</f>
        <v>0</v>
      </c>
      <c r="L99" s="113"/>
    </row>
    <row r="100" spans="1:31" s="10" customFormat="1" ht="19.95" customHeight="1">
      <c r="B100" s="113"/>
      <c r="D100" s="114" t="s">
        <v>89</v>
      </c>
      <c r="E100" s="115"/>
      <c r="F100" s="115"/>
      <c r="G100" s="115"/>
      <c r="H100" s="115"/>
      <c r="I100" s="115"/>
      <c r="J100" s="116">
        <f>J152</f>
        <v>0</v>
      </c>
      <c r="L100" s="113"/>
    </row>
    <row r="101" spans="1:31" s="10" customFormat="1" ht="19.95" customHeight="1">
      <c r="B101" s="113"/>
      <c r="D101" s="114" t="s">
        <v>90</v>
      </c>
      <c r="E101" s="115"/>
      <c r="F101" s="115"/>
      <c r="G101" s="115"/>
      <c r="H101" s="115"/>
      <c r="I101" s="115"/>
      <c r="J101" s="116">
        <f>J163</f>
        <v>0</v>
      </c>
      <c r="L101" s="113"/>
    </row>
    <row r="102" spans="1:31" s="10" customFormat="1" ht="19.95" customHeight="1">
      <c r="B102" s="113"/>
      <c r="D102" s="114" t="s">
        <v>91</v>
      </c>
      <c r="E102" s="115"/>
      <c r="F102" s="115"/>
      <c r="G102" s="115"/>
      <c r="H102" s="115"/>
      <c r="I102" s="115"/>
      <c r="J102" s="116">
        <f>J169</f>
        <v>0</v>
      </c>
      <c r="L102" s="113"/>
    </row>
    <row r="103" spans="1:31" s="10" customFormat="1" ht="19.95" customHeight="1">
      <c r="B103" s="113"/>
      <c r="D103" s="114" t="s">
        <v>92</v>
      </c>
      <c r="E103" s="115"/>
      <c r="F103" s="115"/>
      <c r="G103" s="115"/>
      <c r="H103" s="115"/>
      <c r="I103" s="115"/>
      <c r="J103" s="116">
        <f>J183</f>
        <v>0</v>
      </c>
      <c r="L103" s="113"/>
    </row>
    <row r="104" spans="1:31" s="9" customFormat="1" ht="24.9" customHeight="1">
      <c r="B104" s="109"/>
      <c r="D104" s="110" t="s">
        <v>93</v>
      </c>
      <c r="E104" s="111"/>
      <c r="F104" s="111"/>
      <c r="G104" s="111"/>
      <c r="H104" s="111"/>
      <c r="I104" s="111"/>
      <c r="J104" s="112">
        <f>J185</f>
        <v>0</v>
      </c>
      <c r="L104" s="109"/>
    </row>
    <row r="105" spans="1:31" s="10" customFormat="1" ht="19.95" customHeight="1">
      <c r="B105" s="113"/>
      <c r="D105" s="114" t="s">
        <v>94</v>
      </c>
      <c r="E105" s="115"/>
      <c r="F105" s="115"/>
      <c r="G105" s="115"/>
      <c r="H105" s="115"/>
      <c r="I105" s="115"/>
      <c r="J105" s="116">
        <f>J186</f>
        <v>0</v>
      </c>
      <c r="L105" s="113"/>
    </row>
    <row r="106" spans="1:31" s="10" customFormat="1" ht="19.95" customHeight="1">
      <c r="B106" s="113"/>
      <c r="D106" s="114" t="s">
        <v>95</v>
      </c>
      <c r="E106" s="115"/>
      <c r="F106" s="115"/>
      <c r="G106" s="115"/>
      <c r="H106" s="115"/>
      <c r="I106" s="115"/>
      <c r="J106" s="116">
        <f>J189</f>
        <v>0</v>
      </c>
      <c r="L106" s="113"/>
    </row>
    <row r="107" spans="1:31" s="10" customFormat="1" ht="19.95" customHeight="1">
      <c r="B107" s="113"/>
      <c r="D107" s="114" t="s">
        <v>96</v>
      </c>
      <c r="E107" s="115"/>
      <c r="F107" s="115"/>
      <c r="G107" s="115"/>
      <c r="H107" s="115"/>
      <c r="I107" s="115"/>
      <c r="J107" s="116">
        <f>J194</f>
        <v>0</v>
      </c>
      <c r="L107" s="113"/>
    </row>
    <row r="108" spans="1:31" s="10" customFormat="1" ht="19.95" customHeight="1">
      <c r="B108" s="113"/>
      <c r="D108" s="114" t="s">
        <v>97</v>
      </c>
      <c r="E108" s="115"/>
      <c r="F108" s="115"/>
      <c r="G108" s="115"/>
      <c r="H108" s="115"/>
      <c r="I108" s="115"/>
      <c r="J108" s="116">
        <f>J196</f>
        <v>0</v>
      </c>
      <c r="L108" s="113"/>
    </row>
    <row r="109" spans="1:31" s="10" customFormat="1" ht="19.95" customHeight="1">
      <c r="B109" s="113"/>
      <c r="D109" s="114" t="s">
        <v>98</v>
      </c>
      <c r="E109" s="115"/>
      <c r="F109" s="115"/>
      <c r="G109" s="115"/>
      <c r="H109" s="115"/>
      <c r="I109" s="115"/>
      <c r="J109" s="116">
        <f>J204</f>
        <v>0</v>
      </c>
      <c r="L109" s="113"/>
    </row>
    <row r="110" spans="1:31" s="9" customFormat="1" ht="24.9" customHeight="1">
      <c r="B110" s="109"/>
      <c r="D110" s="110" t="s">
        <v>99</v>
      </c>
      <c r="E110" s="111"/>
      <c r="F110" s="111"/>
      <c r="G110" s="111"/>
      <c r="H110" s="111"/>
      <c r="I110" s="111"/>
      <c r="J110" s="112">
        <f>J209</f>
        <v>0</v>
      </c>
      <c r="L110" s="109"/>
    </row>
    <row r="111" spans="1:31" s="10" customFormat="1" ht="19.95" customHeight="1">
      <c r="B111" s="113"/>
      <c r="D111" s="114" t="s">
        <v>100</v>
      </c>
      <c r="E111" s="115"/>
      <c r="F111" s="115"/>
      <c r="G111" s="115"/>
      <c r="H111" s="115"/>
      <c r="I111" s="115"/>
      <c r="J111" s="116">
        <f>J210</f>
        <v>0</v>
      </c>
      <c r="L111" s="113"/>
    </row>
    <row r="112" spans="1:31" s="2" customFormat="1" ht="21.7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s="2" customFormat="1" ht="6.9" customHeight="1">
      <c r="A113" s="26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7" spans="1:31" s="2" customFormat="1" ht="6.9" customHeight="1">
      <c r="A117" s="26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24.9" customHeight="1">
      <c r="A118" s="26"/>
      <c r="B118" s="27"/>
      <c r="C118" s="18" t="s">
        <v>101</v>
      </c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6.9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12</v>
      </c>
      <c r="D120" s="26"/>
      <c r="E120" s="26"/>
      <c r="F120" s="26"/>
      <c r="G120" s="26"/>
      <c r="H120" s="26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04" t="str">
        <f>E7</f>
        <v>Prestavba a modernizácia farmy MD - Dúbravica - M4</v>
      </c>
      <c r="F121" s="205"/>
      <c r="G121" s="205"/>
      <c r="H121" s="205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2" customHeight="1">
      <c r="A122" s="26"/>
      <c r="B122" s="27"/>
      <c r="C122" s="23" t="s">
        <v>79</v>
      </c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6.5" customHeight="1">
      <c r="A123" s="26"/>
      <c r="B123" s="27"/>
      <c r="C123" s="26"/>
      <c r="D123" s="26"/>
      <c r="E123" s="184" t="str">
        <f>E9</f>
        <v>1 - Rekonštrukcia objektu - M4</v>
      </c>
      <c r="F123" s="206"/>
      <c r="G123" s="206"/>
      <c r="H123" s="206"/>
      <c r="I123" s="26"/>
      <c r="J123" s="26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2" customHeight="1">
      <c r="A125" s="26"/>
      <c r="B125" s="27"/>
      <c r="C125" s="23" t="s">
        <v>16</v>
      </c>
      <c r="D125" s="26"/>
      <c r="E125" s="26"/>
      <c r="F125" s="21" t="str">
        <f>F12</f>
        <v xml:space="preserve"> </v>
      </c>
      <c r="G125" s="26"/>
      <c r="H125" s="26"/>
      <c r="I125" s="23" t="s">
        <v>18</v>
      </c>
      <c r="J125" s="52" t="str">
        <f>IF(J12="","",J12)</f>
        <v>14. 2. 2025</v>
      </c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15" customHeight="1">
      <c r="A127" s="26"/>
      <c r="B127" s="27"/>
      <c r="C127" s="23" t="s">
        <v>20</v>
      </c>
      <c r="D127" s="26"/>
      <c r="E127" s="26"/>
      <c r="F127" s="21" t="str">
        <f>E15</f>
        <v xml:space="preserve"> </v>
      </c>
      <c r="G127" s="26"/>
      <c r="H127" s="26"/>
      <c r="I127" s="23" t="s">
        <v>24</v>
      </c>
      <c r="J127" s="24" t="str">
        <f>E21</f>
        <v xml:space="preserve"> </v>
      </c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5.15" customHeight="1">
      <c r="A128" s="26"/>
      <c r="B128" s="27"/>
      <c r="C128" s="23" t="s">
        <v>23</v>
      </c>
      <c r="D128" s="26"/>
      <c r="E128" s="26"/>
      <c r="F128" s="21" t="str">
        <f>IF(E18="","",E18)</f>
        <v xml:space="preserve"> </v>
      </c>
      <c r="G128" s="26"/>
      <c r="H128" s="26"/>
      <c r="I128" s="23" t="s">
        <v>27</v>
      </c>
      <c r="J128" s="24" t="str">
        <f>E24</f>
        <v xml:space="preserve"> </v>
      </c>
      <c r="K128" s="26"/>
      <c r="L128" s="39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0.35" customHeight="1">
      <c r="A129" s="26"/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39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11" customFormat="1" ht="29.25" customHeight="1">
      <c r="A130" s="117"/>
      <c r="B130" s="118"/>
      <c r="C130" s="119" t="s">
        <v>102</v>
      </c>
      <c r="D130" s="120" t="s">
        <v>54</v>
      </c>
      <c r="E130" s="120" t="s">
        <v>50</v>
      </c>
      <c r="F130" s="120" t="s">
        <v>51</v>
      </c>
      <c r="G130" s="120" t="s">
        <v>103</v>
      </c>
      <c r="H130" s="120" t="s">
        <v>104</v>
      </c>
      <c r="I130" s="120" t="s">
        <v>105</v>
      </c>
      <c r="J130" s="121" t="s">
        <v>83</v>
      </c>
      <c r="K130" s="122" t="s">
        <v>106</v>
      </c>
      <c r="L130" s="123"/>
      <c r="M130" s="59" t="s">
        <v>1</v>
      </c>
      <c r="N130" s="60" t="s">
        <v>33</v>
      </c>
      <c r="O130" s="60" t="s">
        <v>107</v>
      </c>
      <c r="P130" s="60" t="s">
        <v>108</v>
      </c>
      <c r="Q130" s="60" t="s">
        <v>109</v>
      </c>
      <c r="R130" s="60" t="s">
        <v>110</v>
      </c>
      <c r="S130" s="60" t="s">
        <v>111</v>
      </c>
      <c r="T130" s="61" t="s">
        <v>112</v>
      </c>
      <c r="U130" s="117"/>
      <c r="V130" s="117"/>
      <c r="W130" s="117"/>
      <c r="X130" s="117"/>
      <c r="Y130" s="117"/>
      <c r="Z130" s="117"/>
      <c r="AA130" s="117"/>
      <c r="AB130" s="117"/>
      <c r="AC130" s="117"/>
      <c r="AD130" s="117"/>
      <c r="AE130" s="117"/>
    </row>
    <row r="131" spans="1:65" s="2" customFormat="1" ht="22.8" customHeight="1">
      <c r="A131" s="26"/>
      <c r="B131" s="27"/>
      <c r="C131" s="66" t="s">
        <v>84</v>
      </c>
      <c r="D131" s="26"/>
      <c r="E131" s="26"/>
      <c r="F131" s="26"/>
      <c r="G131" s="26"/>
      <c r="H131" s="26"/>
      <c r="I131" s="26"/>
      <c r="J131" s="124">
        <f>BK131</f>
        <v>0</v>
      </c>
      <c r="K131" s="26"/>
      <c r="L131" s="27"/>
      <c r="M131" s="62"/>
      <c r="N131" s="53"/>
      <c r="O131" s="63"/>
      <c r="P131" s="125">
        <f>P132+P185+P209</f>
        <v>18215.569667979998</v>
      </c>
      <c r="Q131" s="63"/>
      <c r="R131" s="125">
        <f>R132+R185+R209</f>
        <v>2219.74509089</v>
      </c>
      <c r="S131" s="63"/>
      <c r="T131" s="126">
        <f>T132+T185+T209</f>
        <v>140.31563600000001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68</v>
      </c>
      <c r="AU131" s="14" t="s">
        <v>85</v>
      </c>
      <c r="BK131" s="127">
        <f>BK132+BK185+BK209</f>
        <v>0</v>
      </c>
    </row>
    <row r="132" spans="1:65" s="12" customFormat="1" ht="25.95" customHeight="1">
      <c r="B132" s="128"/>
      <c r="D132" s="129" t="s">
        <v>68</v>
      </c>
      <c r="E132" s="130" t="s">
        <v>113</v>
      </c>
      <c r="F132" s="130" t="s">
        <v>114</v>
      </c>
      <c r="J132" s="131">
        <f>BK132</f>
        <v>0</v>
      </c>
      <c r="L132" s="128"/>
      <c r="M132" s="132"/>
      <c r="N132" s="133"/>
      <c r="O132" s="133"/>
      <c r="P132" s="134">
        <f>P133+P141+P152+P163+P169+P183</f>
        <v>3957.7022119800004</v>
      </c>
      <c r="Q132" s="133"/>
      <c r="R132" s="134">
        <f>R133+R141+R152+R163+R169+R183</f>
        <v>2186.71217884</v>
      </c>
      <c r="S132" s="133"/>
      <c r="T132" s="135">
        <f>T133+T141+T152+T163+T169+T183</f>
        <v>127.89231500000001</v>
      </c>
      <c r="AR132" s="129" t="s">
        <v>74</v>
      </c>
      <c r="AT132" s="136" t="s">
        <v>68</v>
      </c>
      <c r="AU132" s="136" t="s">
        <v>69</v>
      </c>
      <c r="AY132" s="129" t="s">
        <v>115</v>
      </c>
      <c r="BK132" s="137">
        <f>BK133+BK141+BK152+BK163+BK169+BK183</f>
        <v>0</v>
      </c>
    </row>
    <row r="133" spans="1:65" s="12" customFormat="1" ht="22.8" customHeight="1">
      <c r="B133" s="128"/>
      <c r="D133" s="129" t="s">
        <v>68</v>
      </c>
      <c r="E133" s="138" t="s">
        <v>74</v>
      </c>
      <c r="F133" s="138" t="s">
        <v>116</v>
      </c>
      <c r="J133" s="139">
        <f>BK133</f>
        <v>0</v>
      </c>
      <c r="L133" s="128"/>
      <c r="M133" s="132"/>
      <c r="N133" s="133"/>
      <c r="O133" s="133"/>
      <c r="P133" s="134">
        <f>SUM(P134:P140)</f>
        <v>329.2887925</v>
      </c>
      <c r="Q133" s="133"/>
      <c r="R133" s="134">
        <f>SUM(R134:R140)</f>
        <v>0</v>
      </c>
      <c r="S133" s="133"/>
      <c r="T133" s="135">
        <f>SUM(T134:T140)</f>
        <v>0</v>
      </c>
      <c r="AR133" s="129" t="s">
        <v>74</v>
      </c>
      <c r="AT133" s="136" t="s">
        <v>68</v>
      </c>
      <c r="AU133" s="136" t="s">
        <v>74</v>
      </c>
      <c r="AY133" s="129" t="s">
        <v>115</v>
      </c>
      <c r="BK133" s="137">
        <f>SUM(BK134:BK140)</f>
        <v>0</v>
      </c>
    </row>
    <row r="134" spans="1:65" s="2" customFormat="1" ht="24.15" customHeight="1">
      <c r="A134" s="26"/>
      <c r="B134" s="140"/>
      <c r="C134" s="141" t="s">
        <v>74</v>
      </c>
      <c r="D134" s="141" t="s">
        <v>117</v>
      </c>
      <c r="E134" s="142" t="s">
        <v>118</v>
      </c>
      <c r="F134" s="143" t="s">
        <v>119</v>
      </c>
      <c r="G134" s="144" t="s">
        <v>120</v>
      </c>
      <c r="H134" s="145">
        <v>267.38499999999999</v>
      </c>
      <c r="I134" s="145"/>
      <c r="J134" s="145">
        <f t="shared" ref="J134:J140" si="0">ROUND(I134*H134,3)</f>
        <v>0</v>
      </c>
      <c r="K134" s="146"/>
      <c r="L134" s="27"/>
      <c r="M134" s="147" t="s">
        <v>1</v>
      </c>
      <c r="N134" s="148" t="s">
        <v>35</v>
      </c>
      <c r="O134" s="149">
        <v>0.433</v>
      </c>
      <c r="P134" s="149">
        <f t="shared" ref="P134:P140" si="1">O134*H134</f>
        <v>115.777705</v>
      </c>
      <c r="Q134" s="149">
        <v>0</v>
      </c>
      <c r="R134" s="149">
        <f t="shared" ref="R134:R140" si="2">Q134*H134</f>
        <v>0</v>
      </c>
      <c r="S134" s="149">
        <v>0</v>
      </c>
      <c r="T134" s="150">
        <f t="shared" ref="T134:T140" si="3"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1" t="s">
        <v>121</v>
      </c>
      <c r="AT134" s="151" t="s">
        <v>117</v>
      </c>
      <c r="AU134" s="151" t="s">
        <v>122</v>
      </c>
      <c r="AY134" s="14" t="s">
        <v>115</v>
      </c>
      <c r="BE134" s="152">
        <f t="shared" ref="BE134:BE140" si="4">IF(N134="základná",J134,0)</f>
        <v>0</v>
      </c>
      <c r="BF134" s="152">
        <f t="shared" ref="BF134:BF140" si="5">IF(N134="znížená",J134,0)</f>
        <v>0</v>
      </c>
      <c r="BG134" s="152">
        <f t="shared" ref="BG134:BG140" si="6">IF(N134="zákl. prenesená",J134,0)</f>
        <v>0</v>
      </c>
      <c r="BH134" s="152">
        <f t="shared" ref="BH134:BH140" si="7">IF(N134="zníž. prenesená",J134,0)</f>
        <v>0</v>
      </c>
      <c r="BI134" s="152">
        <f t="shared" ref="BI134:BI140" si="8">IF(N134="nulová",J134,0)</f>
        <v>0</v>
      </c>
      <c r="BJ134" s="14" t="s">
        <v>122</v>
      </c>
      <c r="BK134" s="153">
        <f t="shared" ref="BK134:BK140" si="9">ROUND(I134*H134,3)</f>
        <v>0</v>
      </c>
      <c r="BL134" s="14" t="s">
        <v>121</v>
      </c>
      <c r="BM134" s="151" t="s">
        <v>123</v>
      </c>
    </row>
    <row r="135" spans="1:65" s="2" customFormat="1" ht="24.15" customHeight="1">
      <c r="A135" s="26"/>
      <c r="B135" s="140"/>
      <c r="C135" s="141" t="s">
        <v>122</v>
      </c>
      <c r="D135" s="141" t="s">
        <v>117</v>
      </c>
      <c r="E135" s="142" t="s">
        <v>124</v>
      </c>
      <c r="F135" s="143" t="s">
        <v>125</v>
      </c>
      <c r="G135" s="144" t="s">
        <v>120</v>
      </c>
      <c r="H135" s="145">
        <v>267.38499999999999</v>
      </c>
      <c r="I135" s="145"/>
      <c r="J135" s="145">
        <f t="shared" si="0"/>
        <v>0</v>
      </c>
      <c r="K135" s="146"/>
      <c r="L135" s="27"/>
      <c r="M135" s="147" t="s">
        <v>1</v>
      </c>
      <c r="N135" s="148" t="s">
        <v>35</v>
      </c>
      <c r="O135" s="149">
        <v>4.2000000000000003E-2</v>
      </c>
      <c r="P135" s="149">
        <f t="shared" si="1"/>
        <v>11.230170000000001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1" t="s">
        <v>121</v>
      </c>
      <c r="AT135" s="151" t="s">
        <v>117</v>
      </c>
      <c r="AU135" s="151" t="s">
        <v>122</v>
      </c>
      <c r="AY135" s="14" t="s">
        <v>115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4" t="s">
        <v>122</v>
      </c>
      <c r="BK135" s="153">
        <f t="shared" si="9"/>
        <v>0</v>
      </c>
      <c r="BL135" s="14" t="s">
        <v>121</v>
      </c>
      <c r="BM135" s="151" t="s">
        <v>126</v>
      </c>
    </row>
    <row r="136" spans="1:65" s="2" customFormat="1" ht="21.75" customHeight="1">
      <c r="A136" s="26"/>
      <c r="B136" s="140"/>
      <c r="C136" s="141" t="s">
        <v>127</v>
      </c>
      <c r="D136" s="141" t="s">
        <v>117</v>
      </c>
      <c r="E136" s="142" t="s">
        <v>128</v>
      </c>
      <c r="F136" s="143" t="s">
        <v>129</v>
      </c>
      <c r="G136" s="144" t="s">
        <v>120</v>
      </c>
      <c r="H136" s="145">
        <v>76.411000000000001</v>
      </c>
      <c r="I136" s="145"/>
      <c r="J136" s="145">
        <f t="shared" si="0"/>
        <v>0</v>
      </c>
      <c r="K136" s="146"/>
      <c r="L136" s="27"/>
      <c r="M136" s="147" t="s">
        <v>1</v>
      </c>
      <c r="N136" s="148" t="s">
        <v>35</v>
      </c>
      <c r="O136" s="149">
        <v>1.3009999999999999</v>
      </c>
      <c r="P136" s="149">
        <f t="shared" si="1"/>
        <v>99.410710999999992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1" t="s">
        <v>121</v>
      </c>
      <c r="AT136" s="151" t="s">
        <v>117</v>
      </c>
      <c r="AU136" s="151" t="s">
        <v>122</v>
      </c>
      <c r="AY136" s="14" t="s">
        <v>115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4" t="s">
        <v>122</v>
      </c>
      <c r="BK136" s="153">
        <f t="shared" si="9"/>
        <v>0</v>
      </c>
      <c r="BL136" s="14" t="s">
        <v>121</v>
      </c>
      <c r="BM136" s="151" t="s">
        <v>130</v>
      </c>
    </row>
    <row r="137" spans="1:65" s="2" customFormat="1" ht="37.799999999999997" customHeight="1">
      <c r="A137" s="26"/>
      <c r="B137" s="140"/>
      <c r="C137" s="141" t="s">
        <v>121</v>
      </c>
      <c r="D137" s="141" t="s">
        <v>117</v>
      </c>
      <c r="E137" s="142" t="s">
        <v>131</v>
      </c>
      <c r="F137" s="143" t="s">
        <v>132</v>
      </c>
      <c r="G137" s="144" t="s">
        <v>120</v>
      </c>
      <c r="H137" s="145">
        <v>76.411000000000001</v>
      </c>
      <c r="I137" s="145"/>
      <c r="J137" s="145">
        <f t="shared" si="0"/>
        <v>0</v>
      </c>
      <c r="K137" s="146"/>
      <c r="L137" s="27"/>
      <c r="M137" s="147" t="s">
        <v>1</v>
      </c>
      <c r="N137" s="148" t="s">
        <v>35</v>
      </c>
      <c r="O137" s="149">
        <v>0.61299999999999999</v>
      </c>
      <c r="P137" s="149">
        <f t="shared" si="1"/>
        <v>46.839942999999998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1" t="s">
        <v>121</v>
      </c>
      <c r="AT137" s="151" t="s">
        <v>117</v>
      </c>
      <c r="AU137" s="151" t="s">
        <v>122</v>
      </c>
      <c r="AY137" s="14" t="s">
        <v>115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4" t="s">
        <v>122</v>
      </c>
      <c r="BK137" s="153">
        <f t="shared" si="9"/>
        <v>0</v>
      </c>
      <c r="BL137" s="14" t="s">
        <v>121</v>
      </c>
      <c r="BM137" s="151" t="s">
        <v>133</v>
      </c>
    </row>
    <row r="138" spans="1:65" s="2" customFormat="1" ht="37.799999999999997" customHeight="1">
      <c r="A138" s="26"/>
      <c r="B138" s="140"/>
      <c r="C138" s="141" t="s">
        <v>134</v>
      </c>
      <c r="D138" s="141" t="s">
        <v>117</v>
      </c>
      <c r="E138" s="142" t="s">
        <v>135</v>
      </c>
      <c r="F138" s="143" t="s">
        <v>136</v>
      </c>
      <c r="G138" s="144" t="s">
        <v>120</v>
      </c>
      <c r="H138" s="145">
        <v>343.411</v>
      </c>
      <c r="I138" s="145"/>
      <c r="J138" s="145">
        <f t="shared" si="0"/>
        <v>0</v>
      </c>
      <c r="K138" s="146"/>
      <c r="L138" s="27"/>
      <c r="M138" s="147" t="s">
        <v>1</v>
      </c>
      <c r="N138" s="148" t="s">
        <v>35</v>
      </c>
      <c r="O138" s="149">
        <v>2.2499999999999999E-2</v>
      </c>
      <c r="P138" s="149">
        <f t="shared" si="1"/>
        <v>7.7267475000000001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1" t="s">
        <v>121</v>
      </c>
      <c r="AT138" s="151" t="s">
        <v>117</v>
      </c>
      <c r="AU138" s="151" t="s">
        <v>122</v>
      </c>
      <c r="AY138" s="14" t="s">
        <v>115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4" t="s">
        <v>122</v>
      </c>
      <c r="BK138" s="153">
        <f t="shared" si="9"/>
        <v>0</v>
      </c>
      <c r="BL138" s="14" t="s">
        <v>121</v>
      </c>
      <c r="BM138" s="151" t="s">
        <v>137</v>
      </c>
    </row>
    <row r="139" spans="1:65" s="2" customFormat="1" ht="24.15" customHeight="1">
      <c r="A139" s="26"/>
      <c r="B139" s="140"/>
      <c r="C139" s="141" t="s">
        <v>138</v>
      </c>
      <c r="D139" s="141" t="s">
        <v>117</v>
      </c>
      <c r="E139" s="142" t="s">
        <v>139</v>
      </c>
      <c r="F139" s="143" t="s">
        <v>140</v>
      </c>
      <c r="G139" s="144" t="s">
        <v>120</v>
      </c>
      <c r="H139" s="145">
        <v>343.411</v>
      </c>
      <c r="I139" s="145"/>
      <c r="J139" s="145">
        <f t="shared" si="0"/>
        <v>0</v>
      </c>
      <c r="K139" s="146"/>
      <c r="L139" s="27"/>
      <c r="M139" s="147" t="s">
        <v>1</v>
      </c>
      <c r="N139" s="148" t="s">
        <v>35</v>
      </c>
      <c r="O139" s="149">
        <v>8.6999999999999994E-2</v>
      </c>
      <c r="P139" s="149">
        <f t="shared" si="1"/>
        <v>29.876756999999998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1" t="s">
        <v>121</v>
      </c>
      <c r="AT139" s="151" t="s">
        <v>117</v>
      </c>
      <c r="AU139" s="151" t="s">
        <v>122</v>
      </c>
      <c r="AY139" s="14" t="s">
        <v>115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4" t="s">
        <v>122</v>
      </c>
      <c r="BK139" s="153">
        <f t="shared" si="9"/>
        <v>0</v>
      </c>
      <c r="BL139" s="14" t="s">
        <v>121</v>
      </c>
      <c r="BM139" s="151" t="s">
        <v>141</v>
      </c>
    </row>
    <row r="140" spans="1:65" s="2" customFormat="1" ht="21.75" customHeight="1">
      <c r="A140" s="26"/>
      <c r="B140" s="140"/>
      <c r="C140" s="141" t="s">
        <v>142</v>
      </c>
      <c r="D140" s="141" t="s">
        <v>117</v>
      </c>
      <c r="E140" s="142" t="s">
        <v>143</v>
      </c>
      <c r="F140" s="143" t="s">
        <v>144</v>
      </c>
      <c r="G140" s="144" t="s">
        <v>145</v>
      </c>
      <c r="H140" s="145">
        <v>1083.9269999999999</v>
      </c>
      <c r="I140" s="145"/>
      <c r="J140" s="145">
        <f t="shared" si="0"/>
        <v>0</v>
      </c>
      <c r="K140" s="146"/>
      <c r="L140" s="27"/>
      <c r="M140" s="147" t="s">
        <v>1</v>
      </c>
      <c r="N140" s="148" t="s">
        <v>35</v>
      </c>
      <c r="O140" s="149">
        <v>1.7000000000000001E-2</v>
      </c>
      <c r="P140" s="149">
        <f t="shared" si="1"/>
        <v>18.426759000000001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1" t="s">
        <v>121</v>
      </c>
      <c r="AT140" s="151" t="s">
        <v>117</v>
      </c>
      <c r="AU140" s="151" t="s">
        <v>122</v>
      </c>
      <c r="AY140" s="14" t="s">
        <v>115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4" t="s">
        <v>122</v>
      </c>
      <c r="BK140" s="153">
        <f t="shared" si="9"/>
        <v>0</v>
      </c>
      <c r="BL140" s="14" t="s">
        <v>121</v>
      </c>
      <c r="BM140" s="151" t="s">
        <v>146</v>
      </c>
    </row>
    <row r="141" spans="1:65" s="12" customFormat="1" ht="22.8" customHeight="1">
      <c r="B141" s="128"/>
      <c r="D141" s="129" t="s">
        <v>68</v>
      </c>
      <c r="E141" s="138" t="s">
        <v>122</v>
      </c>
      <c r="F141" s="138" t="s">
        <v>147</v>
      </c>
      <c r="J141" s="139">
        <f>BK141</f>
        <v>0</v>
      </c>
      <c r="L141" s="128"/>
      <c r="M141" s="132"/>
      <c r="N141" s="133"/>
      <c r="O141" s="133"/>
      <c r="P141" s="134">
        <f>SUM(P142:P151)</f>
        <v>597.76289999999995</v>
      </c>
      <c r="Q141" s="133"/>
      <c r="R141" s="134">
        <f>SUM(R142:R151)</f>
        <v>1190.6071505</v>
      </c>
      <c r="S141" s="133"/>
      <c r="T141" s="135">
        <f>SUM(T142:T151)</f>
        <v>0</v>
      </c>
      <c r="AR141" s="129" t="s">
        <v>74</v>
      </c>
      <c r="AT141" s="136" t="s">
        <v>68</v>
      </c>
      <c r="AU141" s="136" t="s">
        <v>74</v>
      </c>
      <c r="AY141" s="129" t="s">
        <v>115</v>
      </c>
      <c r="BK141" s="137">
        <f>SUM(BK142:BK151)</f>
        <v>0</v>
      </c>
    </row>
    <row r="142" spans="1:65" s="2" customFormat="1" ht="21.75" customHeight="1">
      <c r="A142" s="26"/>
      <c r="B142" s="140"/>
      <c r="C142" s="141" t="s">
        <v>148</v>
      </c>
      <c r="D142" s="141" t="s">
        <v>117</v>
      </c>
      <c r="E142" s="142" t="s">
        <v>149</v>
      </c>
      <c r="F142" s="143" t="s">
        <v>150</v>
      </c>
      <c r="G142" s="144" t="s">
        <v>120</v>
      </c>
      <c r="H142" s="145">
        <v>54.195999999999998</v>
      </c>
      <c r="I142" s="145"/>
      <c r="J142" s="145">
        <f t="shared" ref="J142:J151" si="10">ROUND(I142*H142,3)</f>
        <v>0</v>
      </c>
      <c r="K142" s="146"/>
      <c r="L142" s="27"/>
      <c r="M142" s="147" t="s">
        <v>1</v>
      </c>
      <c r="N142" s="148" t="s">
        <v>35</v>
      </c>
      <c r="O142" s="149">
        <v>1.042</v>
      </c>
      <c r="P142" s="149">
        <f t="shared" ref="P142:P151" si="11">O142*H142</f>
        <v>56.472231999999998</v>
      </c>
      <c r="Q142" s="149">
        <v>2.0659999999999998</v>
      </c>
      <c r="R142" s="149">
        <f t="shared" ref="R142:R151" si="12">Q142*H142</f>
        <v>111.96893599999999</v>
      </c>
      <c r="S142" s="149">
        <v>0</v>
      </c>
      <c r="T142" s="150">
        <f t="shared" ref="T142:T151" si="13"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1" t="s">
        <v>121</v>
      </c>
      <c r="AT142" s="151" t="s">
        <v>117</v>
      </c>
      <c r="AU142" s="151" t="s">
        <v>122</v>
      </c>
      <c r="AY142" s="14" t="s">
        <v>115</v>
      </c>
      <c r="BE142" s="152">
        <f t="shared" ref="BE142:BE151" si="14">IF(N142="základná",J142,0)</f>
        <v>0</v>
      </c>
      <c r="BF142" s="152">
        <f t="shared" ref="BF142:BF151" si="15">IF(N142="znížená",J142,0)</f>
        <v>0</v>
      </c>
      <c r="BG142" s="152">
        <f t="shared" ref="BG142:BG151" si="16">IF(N142="zákl. prenesená",J142,0)</f>
        <v>0</v>
      </c>
      <c r="BH142" s="152">
        <f t="shared" ref="BH142:BH151" si="17">IF(N142="zníž. prenesená",J142,0)</f>
        <v>0</v>
      </c>
      <c r="BI142" s="152">
        <f t="shared" ref="BI142:BI151" si="18">IF(N142="nulová",J142,0)</f>
        <v>0</v>
      </c>
      <c r="BJ142" s="14" t="s">
        <v>122</v>
      </c>
      <c r="BK142" s="153">
        <f t="shared" ref="BK142:BK151" si="19">ROUND(I142*H142,3)</f>
        <v>0</v>
      </c>
      <c r="BL142" s="14" t="s">
        <v>121</v>
      </c>
      <c r="BM142" s="151" t="s">
        <v>151</v>
      </c>
    </row>
    <row r="143" spans="1:65" s="2" customFormat="1" ht="21.75" customHeight="1">
      <c r="A143" s="26"/>
      <c r="B143" s="140"/>
      <c r="C143" s="141" t="s">
        <v>152</v>
      </c>
      <c r="D143" s="141" t="s">
        <v>117</v>
      </c>
      <c r="E143" s="142" t="s">
        <v>153</v>
      </c>
      <c r="F143" s="143" t="s">
        <v>154</v>
      </c>
      <c r="G143" s="144" t="s">
        <v>120</v>
      </c>
      <c r="H143" s="145">
        <v>162.589</v>
      </c>
      <c r="I143" s="145"/>
      <c r="J143" s="145">
        <f t="shared" si="10"/>
        <v>0</v>
      </c>
      <c r="K143" s="146"/>
      <c r="L143" s="27"/>
      <c r="M143" s="147" t="s">
        <v>1</v>
      </c>
      <c r="N143" s="148" t="s">
        <v>35</v>
      </c>
      <c r="O143" s="149">
        <v>1.042</v>
      </c>
      <c r="P143" s="149">
        <f t="shared" si="11"/>
        <v>169.41773800000001</v>
      </c>
      <c r="Q143" s="149">
        <v>2.0659999999999998</v>
      </c>
      <c r="R143" s="149">
        <f t="shared" si="12"/>
        <v>335.90887399999997</v>
      </c>
      <c r="S143" s="149">
        <v>0</v>
      </c>
      <c r="T143" s="150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1" t="s">
        <v>121</v>
      </c>
      <c r="AT143" s="151" t="s">
        <v>117</v>
      </c>
      <c r="AU143" s="151" t="s">
        <v>122</v>
      </c>
      <c r="AY143" s="14" t="s">
        <v>115</v>
      </c>
      <c r="BE143" s="152">
        <f t="shared" si="14"/>
        <v>0</v>
      </c>
      <c r="BF143" s="152">
        <f t="shared" si="15"/>
        <v>0</v>
      </c>
      <c r="BG143" s="152">
        <f t="shared" si="16"/>
        <v>0</v>
      </c>
      <c r="BH143" s="152">
        <f t="shared" si="17"/>
        <v>0</v>
      </c>
      <c r="BI143" s="152">
        <f t="shared" si="18"/>
        <v>0</v>
      </c>
      <c r="BJ143" s="14" t="s">
        <v>122</v>
      </c>
      <c r="BK143" s="153">
        <f t="shared" si="19"/>
        <v>0</v>
      </c>
      <c r="BL143" s="14" t="s">
        <v>121</v>
      </c>
      <c r="BM143" s="151" t="s">
        <v>155</v>
      </c>
    </row>
    <row r="144" spans="1:65" s="2" customFormat="1" ht="24.15" customHeight="1">
      <c r="A144" s="26"/>
      <c r="B144" s="140"/>
      <c r="C144" s="141" t="s">
        <v>156</v>
      </c>
      <c r="D144" s="141" t="s">
        <v>117</v>
      </c>
      <c r="E144" s="142" t="s">
        <v>157</v>
      </c>
      <c r="F144" s="143" t="s">
        <v>158</v>
      </c>
      <c r="G144" s="144" t="s">
        <v>120</v>
      </c>
      <c r="H144" s="145">
        <v>169.98</v>
      </c>
      <c r="I144" s="145"/>
      <c r="J144" s="145">
        <f t="shared" si="10"/>
        <v>0</v>
      </c>
      <c r="K144" s="146"/>
      <c r="L144" s="27"/>
      <c r="M144" s="147" t="s">
        <v>1</v>
      </c>
      <c r="N144" s="148" t="s">
        <v>35</v>
      </c>
      <c r="O144" s="149">
        <v>0.61899999999999999</v>
      </c>
      <c r="P144" s="149">
        <f t="shared" si="11"/>
        <v>105.21762</v>
      </c>
      <c r="Q144" s="149">
        <v>2.5138199999999999</v>
      </c>
      <c r="R144" s="149">
        <f t="shared" si="12"/>
        <v>427.29912359999997</v>
      </c>
      <c r="S144" s="149">
        <v>0</v>
      </c>
      <c r="T144" s="150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1" t="s">
        <v>121</v>
      </c>
      <c r="AT144" s="151" t="s">
        <v>117</v>
      </c>
      <c r="AU144" s="151" t="s">
        <v>122</v>
      </c>
      <c r="AY144" s="14" t="s">
        <v>115</v>
      </c>
      <c r="BE144" s="152">
        <f t="shared" si="14"/>
        <v>0</v>
      </c>
      <c r="BF144" s="152">
        <f t="shared" si="15"/>
        <v>0</v>
      </c>
      <c r="BG144" s="152">
        <f t="shared" si="16"/>
        <v>0</v>
      </c>
      <c r="BH144" s="152">
        <f t="shared" si="17"/>
        <v>0</v>
      </c>
      <c r="BI144" s="152">
        <f t="shared" si="18"/>
        <v>0</v>
      </c>
      <c r="BJ144" s="14" t="s">
        <v>122</v>
      </c>
      <c r="BK144" s="153">
        <f t="shared" si="19"/>
        <v>0</v>
      </c>
      <c r="BL144" s="14" t="s">
        <v>121</v>
      </c>
      <c r="BM144" s="151" t="s">
        <v>159</v>
      </c>
    </row>
    <row r="145" spans="1:65" s="2" customFormat="1" ht="21.75" customHeight="1">
      <c r="A145" s="26"/>
      <c r="B145" s="140"/>
      <c r="C145" s="141" t="s">
        <v>160</v>
      </c>
      <c r="D145" s="141" t="s">
        <v>117</v>
      </c>
      <c r="E145" s="142" t="s">
        <v>161</v>
      </c>
      <c r="F145" s="143" t="s">
        <v>162</v>
      </c>
      <c r="G145" s="144" t="s">
        <v>145</v>
      </c>
      <c r="H145" s="145">
        <v>51.091999999999999</v>
      </c>
      <c r="I145" s="145"/>
      <c r="J145" s="145">
        <f t="shared" si="10"/>
        <v>0</v>
      </c>
      <c r="K145" s="146"/>
      <c r="L145" s="27"/>
      <c r="M145" s="147" t="s">
        <v>1</v>
      </c>
      <c r="N145" s="148" t="s">
        <v>35</v>
      </c>
      <c r="O145" s="149">
        <v>0.35799999999999998</v>
      </c>
      <c r="P145" s="149">
        <f t="shared" si="11"/>
        <v>18.290935999999999</v>
      </c>
      <c r="Q145" s="149">
        <v>1.149E-2</v>
      </c>
      <c r="R145" s="149">
        <f t="shared" si="12"/>
        <v>0.58704707999999994</v>
      </c>
      <c r="S145" s="149">
        <v>0</v>
      </c>
      <c r="T145" s="150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1" t="s">
        <v>121</v>
      </c>
      <c r="AT145" s="151" t="s">
        <v>117</v>
      </c>
      <c r="AU145" s="151" t="s">
        <v>122</v>
      </c>
      <c r="AY145" s="14" t="s">
        <v>115</v>
      </c>
      <c r="BE145" s="152">
        <f t="shared" si="14"/>
        <v>0</v>
      </c>
      <c r="BF145" s="152">
        <f t="shared" si="15"/>
        <v>0</v>
      </c>
      <c r="BG145" s="152">
        <f t="shared" si="16"/>
        <v>0</v>
      </c>
      <c r="BH145" s="152">
        <f t="shared" si="17"/>
        <v>0</v>
      </c>
      <c r="BI145" s="152">
        <f t="shared" si="18"/>
        <v>0</v>
      </c>
      <c r="BJ145" s="14" t="s">
        <v>122</v>
      </c>
      <c r="BK145" s="153">
        <f t="shared" si="19"/>
        <v>0</v>
      </c>
      <c r="BL145" s="14" t="s">
        <v>121</v>
      </c>
      <c r="BM145" s="151" t="s">
        <v>163</v>
      </c>
    </row>
    <row r="146" spans="1:65" s="2" customFormat="1" ht="21.75" customHeight="1">
      <c r="A146" s="26"/>
      <c r="B146" s="140"/>
      <c r="C146" s="141" t="s">
        <v>164</v>
      </c>
      <c r="D146" s="141" t="s">
        <v>117</v>
      </c>
      <c r="E146" s="142" t="s">
        <v>165</v>
      </c>
      <c r="F146" s="143" t="s">
        <v>166</v>
      </c>
      <c r="G146" s="144" t="s">
        <v>145</v>
      </c>
      <c r="H146" s="145">
        <v>51.091999999999999</v>
      </c>
      <c r="I146" s="145"/>
      <c r="J146" s="145">
        <f t="shared" si="10"/>
        <v>0</v>
      </c>
      <c r="K146" s="146"/>
      <c r="L146" s="27"/>
      <c r="M146" s="147" t="s">
        <v>1</v>
      </c>
      <c r="N146" s="148" t="s">
        <v>35</v>
      </c>
      <c r="O146" s="149">
        <v>0.19900000000000001</v>
      </c>
      <c r="P146" s="149">
        <f t="shared" si="11"/>
        <v>10.167308</v>
      </c>
      <c r="Q146" s="149">
        <v>0</v>
      </c>
      <c r="R146" s="149">
        <f t="shared" si="12"/>
        <v>0</v>
      </c>
      <c r="S146" s="149">
        <v>0</v>
      </c>
      <c r="T146" s="150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1" t="s">
        <v>121</v>
      </c>
      <c r="AT146" s="151" t="s">
        <v>117</v>
      </c>
      <c r="AU146" s="151" t="s">
        <v>122</v>
      </c>
      <c r="AY146" s="14" t="s">
        <v>115</v>
      </c>
      <c r="BE146" s="152">
        <f t="shared" si="14"/>
        <v>0</v>
      </c>
      <c r="BF146" s="152">
        <f t="shared" si="15"/>
        <v>0</v>
      </c>
      <c r="BG146" s="152">
        <f t="shared" si="16"/>
        <v>0</v>
      </c>
      <c r="BH146" s="152">
        <f t="shared" si="17"/>
        <v>0</v>
      </c>
      <c r="BI146" s="152">
        <f t="shared" si="18"/>
        <v>0</v>
      </c>
      <c r="BJ146" s="14" t="s">
        <v>122</v>
      </c>
      <c r="BK146" s="153">
        <f t="shared" si="19"/>
        <v>0</v>
      </c>
      <c r="BL146" s="14" t="s">
        <v>121</v>
      </c>
      <c r="BM146" s="151" t="s">
        <v>167</v>
      </c>
    </row>
    <row r="147" spans="1:65" s="2" customFormat="1" ht="16.5" customHeight="1">
      <c r="A147" s="26"/>
      <c r="B147" s="140"/>
      <c r="C147" s="141" t="s">
        <v>168</v>
      </c>
      <c r="D147" s="141" t="s">
        <v>117</v>
      </c>
      <c r="E147" s="142" t="s">
        <v>169</v>
      </c>
      <c r="F147" s="143" t="s">
        <v>170</v>
      </c>
      <c r="G147" s="144" t="s">
        <v>171</v>
      </c>
      <c r="H147" s="145">
        <v>7.6050000000000004</v>
      </c>
      <c r="I147" s="145"/>
      <c r="J147" s="145">
        <f t="shared" si="10"/>
        <v>0</v>
      </c>
      <c r="K147" s="146"/>
      <c r="L147" s="27"/>
      <c r="M147" s="147" t="s">
        <v>1</v>
      </c>
      <c r="N147" s="148" t="s">
        <v>35</v>
      </c>
      <c r="O147" s="149">
        <v>15.11</v>
      </c>
      <c r="P147" s="149">
        <f t="shared" si="11"/>
        <v>114.91155000000001</v>
      </c>
      <c r="Q147" s="149">
        <v>1.20296</v>
      </c>
      <c r="R147" s="149">
        <f t="shared" si="12"/>
        <v>9.1485108000000004</v>
      </c>
      <c r="S147" s="149">
        <v>0</v>
      </c>
      <c r="T147" s="150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1" t="s">
        <v>121</v>
      </c>
      <c r="AT147" s="151" t="s">
        <v>117</v>
      </c>
      <c r="AU147" s="151" t="s">
        <v>122</v>
      </c>
      <c r="AY147" s="14" t="s">
        <v>115</v>
      </c>
      <c r="BE147" s="152">
        <f t="shared" si="14"/>
        <v>0</v>
      </c>
      <c r="BF147" s="152">
        <f t="shared" si="15"/>
        <v>0</v>
      </c>
      <c r="BG147" s="152">
        <f t="shared" si="16"/>
        <v>0</v>
      </c>
      <c r="BH147" s="152">
        <f t="shared" si="17"/>
        <v>0</v>
      </c>
      <c r="BI147" s="152">
        <f t="shared" si="18"/>
        <v>0</v>
      </c>
      <c r="BJ147" s="14" t="s">
        <v>122</v>
      </c>
      <c r="BK147" s="153">
        <f t="shared" si="19"/>
        <v>0</v>
      </c>
      <c r="BL147" s="14" t="s">
        <v>121</v>
      </c>
      <c r="BM147" s="151" t="s">
        <v>172</v>
      </c>
    </row>
    <row r="148" spans="1:65" s="2" customFormat="1" ht="16.5" customHeight="1">
      <c r="A148" s="26"/>
      <c r="B148" s="140"/>
      <c r="C148" s="141" t="s">
        <v>173</v>
      </c>
      <c r="D148" s="141" t="s">
        <v>117</v>
      </c>
      <c r="E148" s="142" t="s">
        <v>174</v>
      </c>
      <c r="F148" s="143" t="s">
        <v>175</v>
      </c>
      <c r="G148" s="144" t="s">
        <v>120</v>
      </c>
      <c r="H148" s="145">
        <v>76.411000000000001</v>
      </c>
      <c r="I148" s="145"/>
      <c r="J148" s="145">
        <f t="shared" si="10"/>
        <v>0</v>
      </c>
      <c r="K148" s="146"/>
      <c r="L148" s="27"/>
      <c r="M148" s="147" t="s">
        <v>1</v>
      </c>
      <c r="N148" s="148" t="s">
        <v>35</v>
      </c>
      <c r="O148" s="149">
        <v>0.58099999999999996</v>
      </c>
      <c r="P148" s="149">
        <f t="shared" si="11"/>
        <v>44.394790999999998</v>
      </c>
      <c r="Q148" s="149">
        <v>2.3143699999999998</v>
      </c>
      <c r="R148" s="149">
        <f t="shared" si="12"/>
        <v>176.84332606999999</v>
      </c>
      <c r="S148" s="149">
        <v>0</v>
      </c>
      <c r="T148" s="150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1" t="s">
        <v>121</v>
      </c>
      <c r="AT148" s="151" t="s">
        <v>117</v>
      </c>
      <c r="AU148" s="151" t="s">
        <v>122</v>
      </c>
      <c r="AY148" s="14" t="s">
        <v>115</v>
      </c>
      <c r="BE148" s="152">
        <f t="shared" si="14"/>
        <v>0</v>
      </c>
      <c r="BF148" s="152">
        <f t="shared" si="15"/>
        <v>0</v>
      </c>
      <c r="BG148" s="152">
        <f t="shared" si="16"/>
        <v>0</v>
      </c>
      <c r="BH148" s="152">
        <f t="shared" si="17"/>
        <v>0</v>
      </c>
      <c r="BI148" s="152">
        <f t="shared" si="18"/>
        <v>0</v>
      </c>
      <c r="BJ148" s="14" t="s">
        <v>122</v>
      </c>
      <c r="BK148" s="153">
        <f t="shared" si="19"/>
        <v>0</v>
      </c>
      <c r="BL148" s="14" t="s">
        <v>121</v>
      </c>
      <c r="BM148" s="151" t="s">
        <v>176</v>
      </c>
    </row>
    <row r="149" spans="1:65" s="2" customFormat="1" ht="16.5" customHeight="1">
      <c r="A149" s="26"/>
      <c r="B149" s="140"/>
      <c r="C149" s="141" t="s">
        <v>177</v>
      </c>
      <c r="D149" s="141" t="s">
        <v>117</v>
      </c>
      <c r="E149" s="142" t="s">
        <v>178</v>
      </c>
      <c r="F149" s="143" t="s">
        <v>179</v>
      </c>
      <c r="G149" s="144" t="s">
        <v>120</v>
      </c>
      <c r="H149" s="145">
        <v>50.6</v>
      </c>
      <c r="I149" s="145"/>
      <c r="J149" s="145">
        <f t="shared" si="10"/>
        <v>0</v>
      </c>
      <c r="K149" s="146"/>
      <c r="L149" s="27"/>
      <c r="M149" s="147" t="s">
        <v>1</v>
      </c>
      <c r="N149" s="148" t="s">
        <v>35</v>
      </c>
      <c r="O149" s="149">
        <v>0.58099999999999996</v>
      </c>
      <c r="P149" s="149">
        <f t="shared" si="11"/>
        <v>29.398599999999998</v>
      </c>
      <c r="Q149" s="149">
        <v>2.5360200000000002</v>
      </c>
      <c r="R149" s="149">
        <f t="shared" si="12"/>
        <v>128.32261200000002</v>
      </c>
      <c r="S149" s="149">
        <v>0</v>
      </c>
      <c r="T149" s="150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1" t="s">
        <v>121</v>
      </c>
      <c r="AT149" s="151" t="s">
        <v>117</v>
      </c>
      <c r="AU149" s="151" t="s">
        <v>122</v>
      </c>
      <c r="AY149" s="14" t="s">
        <v>115</v>
      </c>
      <c r="BE149" s="152">
        <f t="shared" si="14"/>
        <v>0</v>
      </c>
      <c r="BF149" s="152">
        <f t="shared" si="15"/>
        <v>0</v>
      </c>
      <c r="BG149" s="152">
        <f t="shared" si="16"/>
        <v>0</v>
      </c>
      <c r="BH149" s="152">
        <f t="shared" si="17"/>
        <v>0</v>
      </c>
      <c r="BI149" s="152">
        <f t="shared" si="18"/>
        <v>0</v>
      </c>
      <c r="BJ149" s="14" t="s">
        <v>122</v>
      </c>
      <c r="BK149" s="153">
        <f t="shared" si="19"/>
        <v>0</v>
      </c>
      <c r="BL149" s="14" t="s">
        <v>121</v>
      </c>
      <c r="BM149" s="151" t="s">
        <v>180</v>
      </c>
    </row>
    <row r="150" spans="1:65" s="2" customFormat="1" ht="21.75" customHeight="1">
      <c r="A150" s="26"/>
      <c r="B150" s="140"/>
      <c r="C150" s="141" t="s">
        <v>181</v>
      </c>
      <c r="D150" s="141" t="s">
        <v>117</v>
      </c>
      <c r="E150" s="142" t="s">
        <v>182</v>
      </c>
      <c r="F150" s="143" t="s">
        <v>183</v>
      </c>
      <c r="G150" s="144" t="s">
        <v>145</v>
      </c>
      <c r="H150" s="145">
        <v>1207.125</v>
      </c>
      <c r="I150" s="145"/>
      <c r="J150" s="145">
        <f t="shared" si="10"/>
        <v>0</v>
      </c>
      <c r="K150" s="146"/>
      <c r="L150" s="27"/>
      <c r="M150" s="147" t="s">
        <v>1</v>
      </c>
      <c r="N150" s="148" t="s">
        <v>35</v>
      </c>
      <c r="O150" s="149">
        <v>4.1000000000000002E-2</v>
      </c>
      <c r="P150" s="149">
        <f t="shared" si="11"/>
        <v>49.492125000000001</v>
      </c>
      <c r="Q150" s="149">
        <v>3.0000000000000001E-5</v>
      </c>
      <c r="R150" s="149">
        <f t="shared" si="12"/>
        <v>3.6213750000000003E-2</v>
      </c>
      <c r="S150" s="149">
        <v>0</v>
      </c>
      <c r="T150" s="150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1" t="s">
        <v>121</v>
      </c>
      <c r="AT150" s="151" t="s">
        <v>117</v>
      </c>
      <c r="AU150" s="151" t="s">
        <v>122</v>
      </c>
      <c r="AY150" s="14" t="s">
        <v>115</v>
      </c>
      <c r="BE150" s="152">
        <f t="shared" si="14"/>
        <v>0</v>
      </c>
      <c r="BF150" s="152">
        <f t="shared" si="15"/>
        <v>0</v>
      </c>
      <c r="BG150" s="152">
        <f t="shared" si="16"/>
        <v>0</v>
      </c>
      <c r="BH150" s="152">
        <f t="shared" si="17"/>
        <v>0</v>
      </c>
      <c r="BI150" s="152">
        <f t="shared" si="18"/>
        <v>0</v>
      </c>
      <c r="BJ150" s="14" t="s">
        <v>122</v>
      </c>
      <c r="BK150" s="153">
        <f t="shared" si="19"/>
        <v>0</v>
      </c>
      <c r="BL150" s="14" t="s">
        <v>121</v>
      </c>
      <c r="BM150" s="151" t="s">
        <v>184</v>
      </c>
    </row>
    <row r="151" spans="1:65" s="2" customFormat="1" ht="16.5" customHeight="1">
      <c r="A151" s="26"/>
      <c r="B151" s="140"/>
      <c r="C151" s="154" t="s">
        <v>185</v>
      </c>
      <c r="D151" s="154" t="s">
        <v>186</v>
      </c>
      <c r="E151" s="155" t="s">
        <v>187</v>
      </c>
      <c r="F151" s="156" t="s">
        <v>188</v>
      </c>
      <c r="G151" s="157" t="s">
        <v>145</v>
      </c>
      <c r="H151" s="158">
        <v>1231.268</v>
      </c>
      <c r="I151" s="158"/>
      <c r="J151" s="158">
        <f t="shared" si="10"/>
        <v>0</v>
      </c>
      <c r="K151" s="159"/>
      <c r="L151" s="160"/>
      <c r="M151" s="161" t="s">
        <v>1</v>
      </c>
      <c r="N151" s="162" t="s">
        <v>35</v>
      </c>
      <c r="O151" s="149">
        <v>0</v>
      </c>
      <c r="P151" s="149">
        <f t="shared" si="11"/>
        <v>0</v>
      </c>
      <c r="Q151" s="149">
        <v>4.0000000000000002E-4</v>
      </c>
      <c r="R151" s="149">
        <f t="shared" si="12"/>
        <v>0.49250720000000003</v>
      </c>
      <c r="S151" s="149">
        <v>0</v>
      </c>
      <c r="T151" s="150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1" t="s">
        <v>148</v>
      </c>
      <c r="AT151" s="151" t="s">
        <v>186</v>
      </c>
      <c r="AU151" s="151" t="s">
        <v>122</v>
      </c>
      <c r="AY151" s="14" t="s">
        <v>115</v>
      </c>
      <c r="BE151" s="152">
        <f t="shared" si="14"/>
        <v>0</v>
      </c>
      <c r="BF151" s="152">
        <f t="shared" si="15"/>
        <v>0</v>
      </c>
      <c r="BG151" s="152">
        <f t="shared" si="16"/>
        <v>0</v>
      </c>
      <c r="BH151" s="152">
        <f t="shared" si="17"/>
        <v>0</v>
      </c>
      <c r="BI151" s="152">
        <f t="shared" si="18"/>
        <v>0</v>
      </c>
      <c r="BJ151" s="14" t="s">
        <v>122</v>
      </c>
      <c r="BK151" s="153">
        <f t="shared" si="19"/>
        <v>0</v>
      </c>
      <c r="BL151" s="14" t="s">
        <v>121</v>
      </c>
      <c r="BM151" s="151" t="s">
        <v>189</v>
      </c>
    </row>
    <row r="152" spans="1:65" s="12" customFormat="1" ht="22.8" customHeight="1">
      <c r="B152" s="128"/>
      <c r="D152" s="129" t="s">
        <v>68</v>
      </c>
      <c r="E152" s="138" t="s">
        <v>127</v>
      </c>
      <c r="F152" s="138" t="s">
        <v>190</v>
      </c>
      <c r="J152" s="139">
        <f>BK152</f>
        <v>0</v>
      </c>
      <c r="L152" s="128"/>
      <c r="M152" s="132"/>
      <c r="N152" s="133"/>
      <c r="O152" s="133"/>
      <c r="P152" s="134">
        <f>SUM(P153:P162)</f>
        <v>1164.2737291000001</v>
      </c>
      <c r="Q152" s="133"/>
      <c r="R152" s="134">
        <f>SUM(R153:R162)</f>
        <v>410.04889551999997</v>
      </c>
      <c r="S152" s="133"/>
      <c r="T152" s="135">
        <f>SUM(T153:T162)</f>
        <v>0</v>
      </c>
      <c r="AR152" s="129" t="s">
        <v>74</v>
      </c>
      <c r="AT152" s="136" t="s">
        <v>68</v>
      </c>
      <c r="AU152" s="136" t="s">
        <v>74</v>
      </c>
      <c r="AY152" s="129" t="s">
        <v>115</v>
      </c>
      <c r="BK152" s="137">
        <f>SUM(BK153:BK162)</f>
        <v>0</v>
      </c>
    </row>
    <row r="153" spans="1:65" s="2" customFormat="1" ht="21.75" customHeight="1">
      <c r="A153" s="26"/>
      <c r="B153" s="140"/>
      <c r="C153" s="141" t="s">
        <v>191</v>
      </c>
      <c r="D153" s="141" t="s">
        <v>117</v>
      </c>
      <c r="E153" s="142" t="s">
        <v>192</v>
      </c>
      <c r="F153" s="143" t="s">
        <v>193</v>
      </c>
      <c r="G153" s="144" t="s">
        <v>120</v>
      </c>
      <c r="H153" s="145">
        <v>136.71600000000001</v>
      </c>
      <c r="I153" s="145"/>
      <c r="J153" s="145">
        <f t="shared" ref="J153:J162" si="20">ROUND(I153*H153,3)</f>
        <v>0</v>
      </c>
      <c r="K153" s="146"/>
      <c r="L153" s="27"/>
      <c r="M153" s="147" t="s">
        <v>1</v>
      </c>
      <c r="N153" s="148" t="s">
        <v>35</v>
      </c>
      <c r="O153" s="149">
        <v>1.2270000000000001</v>
      </c>
      <c r="P153" s="149">
        <f t="shared" ref="P153:P162" si="21">O153*H153</f>
        <v>167.75053200000002</v>
      </c>
      <c r="Q153" s="149">
        <v>2.7351700000000001</v>
      </c>
      <c r="R153" s="149">
        <f t="shared" ref="R153:R162" si="22">Q153*H153</f>
        <v>373.94150172000002</v>
      </c>
      <c r="S153" s="149">
        <v>0</v>
      </c>
      <c r="T153" s="150">
        <f t="shared" ref="T153:T162" si="23"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1" t="s">
        <v>121</v>
      </c>
      <c r="AT153" s="151" t="s">
        <v>117</v>
      </c>
      <c r="AU153" s="151" t="s">
        <v>122</v>
      </c>
      <c r="AY153" s="14" t="s">
        <v>115</v>
      </c>
      <c r="BE153" s="152">
        <f t="shared" ref="BE153:BE162" si="24">IF(N153="základná",J153,0)</f>
        <v>0</v>
      </c>
      <c r="BF153" s="152">
        <f t="shared" ref="BF153:BF162" si="25">IF(N153="znížená",J153,0)</f>
        <v>0</v>
      </c>
      <c r="BG153" s="152">
        <f t="shared" ref="BG153:BG162" si="26">IF(N153="zákl. prenesená",J153,0)</f>
        <v>0</v>
      </c>
      <c r="BH153" s="152">
        <f t="shared" ref="BH153:BH162" si="27">IF(N153="zníž. prenesená",J153,0)</f>
        <v>0</v>
      </c>
      <c r="BI153" s="152">
        <f t="shared" ref="BI153:BI162" si="28">IF(N153="nulová",J153,0)</f>
        <v>0</v>
      </c>
      <c r="BJ153" s="14" t="s">
        <v>122</v>
      </c>
      <c r="BK153" s="153">
        <f t="shared" ref="BK153:BK162" si="29">ROUND(I153*H153,3)</f>
        <v>0</v>
      </c>
      <c r="BL153" s="14" t="s">
        <v>121</v>
      </c>
      <c r="BM153" s="151" t="s">
        <v>194</v>
      </c>
    </row>
    <row r="154" spans="1:65" s="2" customFormat="1" ht="24.15" customHeight="1">
      <c r="A154" s="26"/>
      <c r="B154" s="140"/>
      <c r="C154" s="141" t="s">
        <v>195</v>
      </c>
      <c r="D154" s="141" t="s">
        <v>117</v>
      </c>
      <c r="E154" s="142" t="s">
        <v>196</v>
      </c>
      <c r="F154" s="143" t="s">
        <v>197</v>
      </c>
      <c r="G154" s="144" t="s">
        <v>145</v>
      </c>
      <c r="H154" s="145">
        <v>269.10000000000002</v>
      </c>
      <c r="I154" s="145"/>
      <c r="J154" s="145">
        <f t="shared" si="20"/>
        <v>0</v>
      </c>
      <c r="K154" s="146"/>
      <c r="L154" s="27"/>
      <c r="M154" s="147" t="s">
        <v>1</v>
      </c>
      <c r="N154" s="148" t="s">
        <v>35</v>
      </c>
      <c r="O154" s="149">
        <v>0.45676</v>
      </c>
      <c r="P154" s="149">
        <f t="shared" si="21"/>
        <v>122.91411600000001</v>
      </c>
      <c r="Q154" s="149">
        <v>3.15E-3</v>
      </c>
      <c r="R154" s="149">
        <f t="shared" si="22"/>
        <v>0.84766500000000011</v>
      </c>
      <c r="S154" s="149">
        <v>0</v>
      </c>
      <c r="T154" s="150">
        <f t="shared" si="2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1" t="s">
        <v>121</v>
      </c>
      <c r="AT154" s="151" t="s">
        <v>117</v>
      </c>
      <c r="AU154" s="151" t="s">
        <v>122</v>
      </c>
      <c r="AY154" s="14" t="s">
        <v>115</v>
      </c>
      <c r="BE154" s="152">
        <f t="shared" si="24"/>
        <v>0</v>
      </c>
      <c r="BF154" s="152">
        <f t="shared" si="25"/>
        <v>0</v>
      </c>
      <c r="BG154" s="152">
        <f t="shared" si="26"/>
        <v>0</v>
      </c>
      <c r="BH154" s="152">
        <f t="shared" si="27"/>
        <v>0</v>
      </c>
      <c r="BI154" s="152">
        <f t="shared" si="28"/>
        <v>0</v>
      </c>
      <c r="BJ154" s="14" t="s">
        <v>122</v>
      </c>
      <c r="BK154" s="153">
        <f t="shared" si="29"/>
        <v>0</v>
      </c>
      <c r="BL154" s="14" t="s">
        <v>121</v>
      </c>
      <c r="BM154" s="151" t="s">
        <v>198</v>
      </c>
    </row>
    <row r="155" spans="1:65" s="2" customFormat="1" ht="24.15" customHeight="1">
      <c r="A155" s="26"/>
      <c r="B155" s="140"/>
      <c r="C155" s="141" t="s">
        <v>199</v>
      </c>
      <c r="D155" s="141" t="s">
        <v>117</v>
      </c>
      <c r="E155" s="142" t="s">
        <v>200</v>
      </c>
      <c r="F155" s="143" t="s">
        <v>201</v>
      </c>
      <c r="G155" s="144" t="s">
        <v>145</v>
      </c>
      <c r="H155" s="145">
        <v>269.10000000000002</v>
      </c>
      <c r="I155" s="145"/>
      <c r="J155" s="145">
        <f t="shared" si="20"/>
        <v>0</v>
      </c>
      <c r="K155" s="146"/>
      <c r="L155" s="27"/>
      <c r="M155" s="147" t="s">
        <v>1</v>
      </c>
      <c r="N155" s="148" t="s">
        <v>35</v>
      </c>
      <c r="O155" s="149">
        <v>0.33444000000000002</v>
      </c>
      <c r="P155" s="149">
        <f t="shared" si="21"/>
        <v>89.997804000000016</v>
      </c>
      <c r="Q155" s="149">
        <v>0</v>
      </c>
      <c r="R155" s="149">
        <f t="shared" si="22"/>
        <v>0</v>
      </c>
      <c r="S155" s="149">
        <v>0</v>
      </c>
      <c r="T155" s="150">
        <f t="shared" si="2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1" t="s">
        <v>121</v>
      </c>
      <c r="AT155" s="151" t="s">
        <v>117</v>
      </c>
      <c r="AU155" s="151" t="s">
        <v>122</v>
      </c>
      <c r="AY155" s="14" t="s">
        <v>115</v>
      </c>
      <c r="BE155" s="152">
        <f t="shared" si="24"/>
        <v>0</v>
      </c>
      <c r="BF155" s="152">
        <f t="shared" si="25"/>
        <v>0</v>
      </c>
      <c r="BG155" s="152">
        <f t="shared" si="26"/>
        <v>0</v>
      </c>
      <c r="BH155" s="152">
        <f t="shared" si="27"/>
        <v>0</v>
      </c>
      <c r="BI155" s="152">
        <f t="shared" si="28"/>
        <v>0</v>
      </c>
      <c r="BJ155" s="14" t="s">
        <v>122</v>
      </c>
      <c r="BK155" s="153">
        <f t="shared" si="29"/>
        <v>0</v>
      </c>
      <c r="BL155" s="14" t="s">
        <v>121</v>
      </c>
      <c r="BM155" s="151" t="s">
        <v>202</v>
      </c>
    </row>
    <row r="156" spans="1:65" s="2" customFormat="1" ht="24.15" customHeight="1">
      <c r="A156" s="26"/>
      <c r="B156" s="140"/>
      <c r="C156" s="141" t="s">
        <v>203</v>
      </c>
      <c r="D156" s="141" t="s">
        <v>117</v>
      </c>
      <c r="E156" s="142" t="s">
        <v>204</v>
      </c>
      <c r="F156" s="143" t="s">
        <v>205</v>
      </c>
      <c r="G156" s="144" t="s">
        <v>145</v>
      </c>
      <c r="H156" s="145">
        <v>403.13499999999999</v>
      </c>
      <c r="I156" s="145"/>
      <c r="J156" s="145">
        <f t="shared" si="20"/>
        <v>0</v>
      </c>
      <c r="K156" s="146"/>
      <c r="L156" s="27"/>
      <c r="M156" s="147" t="s">
        <v>1</v>
      </c>
      <c r="N156" s="148" t="s">
        <v>35</v>
      </c>
      <c r="O156" s="149">
        <v>0.443</v>
      </c>
      <c r="P156" s="149">
        <f t="shared" si="21"/>
        <v>178.58880500000001</v>
      </c>
      <c r="Q156" s="149">
        <v>1.5399999999999999E-3</v>
      </c>
      <c r="R156" s="149">
        <f t="shared" si="22"/>
        <v>0.62082789999999999</v>
      </c>
      <c r="S156" s="149">
        <v>0</v>
      </c>
      <c r="T156" s="150">
        <f t="shared" si="2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1" t="s">
        <v>121</v>
      </c>
      <c r="AT156" s="151" t="s">
        <v>117</v>
      </c>
      <c r="AU156" s="151" t="s">
        <v>122</v>
      </c>
      <c r="AY156" s="14" t="s">
        <v>115</v>
      </c>
      <c r="BE156" s="152">
        <f t="shared" si="24"/>
        <v>0</v>
      </c>
      <c r="BF156" s="152">
        <f t="shared" si="25"/>
        <v>0</v>
      </c>
      <c r="BG156" s="152">
        <f t="shared" si="26"/>
        <v>0</v>
      </c>
      <c r="BH156" s="152">
        <f t="shared" si="27"/>
        <v>0</v>
      </c>
      <c r="BI156" s="152">
        <f t="shared" si="28"/>
        <v>0</v>
      </c>
      <c r="BJ156" s="14" t="s">
        <v>122</v>
      </c>
      <c r="BK156" s="153">
        <f t="shared" si="29"/>
        <v>0</v>
      </c>
      <c r="BL156" s="14" t="s">
        <v>121</v>
      </c>
      <c r="BM156" s="151" t="s">
        <v>206</v>
      </c>
    </row>
    <row r="157" spans="1:65" s="2" customFormat="1" ht="24.15" customHeight="1">
      <c r="A157" s="26"/>
      <c r="B157" s="140"/>
      <c r="C157" s="141" t="s">
        <v>207</v>
      </c>
      <c r="D157" s="141" t="s">
        <v>117</v>
      </c>
      <c r="E157" s="142" t="s">
        <v>208</v>
      </c>
      <c r="F157" s="143" t="s">
        <v>209</v>
      </c>
      <c r="G157" s="144" t="s">
        <v>145</v>
      </c>
      <c r="H157" s="145">
        <v>403.13499999999999</v>
      </c>
      <c r="I157" s="145"/>
      <c r="J157" s="145">
        <f t="shared" si="20"/>
        <v>0</v>
      </c>
      <c r="K157" s="146"/>
      <c r="L157" s="27"/>
      <c r="M157" s="147" t="s">
        <v>1</v>
      </c>
      <c r="N157" s="148" t="s">
        <v>35</v>
      </c>
      <c r="O157" s="149">
        <v>0.314</v>
      </c>
      <c r="P157" s="149">
        <f t="shared" si="21"/>
        <v>126.58439</v>
      </c>
      <c r="Q157" s="149">
        <v>0</v>
      </c>
      <c r="R157" s="149">
        <f t="shared" si="22"/>
        <v>0</v>
      </c>
      <c r="S157" s="149">
        <v>0</v>
      </c>
      <c r="T157" s="150">
        <f t="shared" si="2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1" t="s">
        <v>121</v>
      </c>
      <c r="AT157" s="151" t="s">
        <v>117</v>
      </c>
      <c r="AU157" s="151" t="s">
        <v>122</v>
      </c>
      <c r="AY157" s="14" t="s">
        <v>115</v>
      </c>
      <c r="BE157" s="152">
        <f t="shared" si="24"/>
        <v>0</v>
      </c>
      <c r="BF157" s="152">
        <f t="shared" si="25"/>
        <v>0</v>
      </c>
      <c r="BG157" s="152">
        <f t="shared" si="26"/>
        <v>0</v>
      </c>
      <c r="BH157" s="152">
        <f t="shared" si="27"/>
        <v>0</v>
      </c>
      <c r="BI157" s="152">
        <f t="shared" si="28"/>
        <v>0</v>
      </c>
      <c r="BJ157" s="14" t="s">
        <v>122</v>
      </c>
      <c r="BK157" s="153">
        <f t="shared" si="29"/>
        <v>0</v>
      </c>
      <c r="BL157" s="14" t="s">
        <v>121</v>
      </c>
      <c r="BM157" s="151" t="s">
        <v>210</v>
      </c>
    </row>
    <row r="158" spans="1:65" s="2" customFormat="1" ht="16.5" customHeight="1">
      <c r="A158" s="26"/>
      <c r="B158" s="140"/>
      <c r="C158" s="141" t="s">
        <v>211</v>
      </c>
      <c r="D158" s="141" t="s">
        <v>117</v>
      </c>
      <c r="E158" s="142" t="s">
        <v>212</v>
      </c>
      <c r="F158" s="143" t="s">
        <v>213</v>
      </c>
      <c r="G158" s="144" t="s">
        <v>171</v>
      </c>
      <c r="H158" s="145">
        <v>10.938000000000001</v>
      </c>
      <c r="I158" s="145"/>
      <c r="J158" s="145">
        <f t="shared" si="20"/>
        <v>0</v>
      </c>
      <c r="K158" s="146"/>
      <c r="L158" s="27"/>
      <c r="M158" s="147" t="s">
        <v>1</v>
      </c>
      <c r="N158" s="148" t="s">
        <v>35</v>
      </c>
      <c r="O158" s="149">
        <v>35.799999999999997</v>
      </c>
      <c r="P158" s="149">
        <f t="shared" si="21"/>
        <v>391.5804</v>
      </c>
      <c r="Q158" s="149">
        <v>1.01555</v>
      </c>
      <c r="R158" s="149">
        <f t="shared" si="22"/>
        <v>11.108085900000001</v>
      </c>
      <c r="S158" s="149">
        <v>0</v>
      </c>
      <c r="T158" s="150">
        <f t="shared" si="2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1" t="s">
        <v>121</v>
      </c>
      <c r="AT158" s="151" t="s">
        <v>117</v>
      </c>
      <c r="AU158" s="151" t="s">
        <v>122</v>
      </c>
      <c r="AY158" s="14" t="s">
        <v>115</v>
      </c>
      <c r="BE158" s="152">
        <f t="shared" si="24"/>
        <v>0</v>
      </c>
      <c r="BF158" s="152">
        <f t="shared" si="25"/>
        <v>0</v>
      </c>
      <c r="BG158" s="152">
        <f t="shared" si="26"/>
        <v>0</v>
      </c>
      <c r="BH158" s="152">
        <f t="shared" si="27"/>
        <v>0</v>
      </c>
      <c r="BI158" s="152">
        <f t="shared" si="28"/>
        <v>0</v>
      </c>
      <c r="BJ158" s="14" t="s">
        <v>122</v>
      </c>
      <c r="BK158" s="153">
        <f t="shared" si="29"/>
        <v>0</v>
      </c>
      <c r="BL158" s="14" t="s">
        <v>121</v>
      </c>
      <c r="BM158" s="151" t="s">
        <v>214</v>
      </c>
    </row>
    <row r="159" spans="1:65" s="2" customFormat="1" ht="33" customHeight="1">
      <c r="A159" s="26"/>
      <c r="B159" s="140"/>
      <c r="C159" s="141" t="s">
        <v>215</v>
      </c>
      <c r="D159" s="141" t="s">
        <v>117</v>
      </c>
      <c r="E159" s="142" t="s">
        <v>216</v>
      </c>
      <c r="F159" s="143" t="s">
        <v>217</v>
      </c>
      <c r="G159" s="144" t="s">
        <v>120</v>
      </c>
      <c r="H159" s="145">
        <v>7.875</v>
      </c>
      <c r="I159" s="145"/>
      <c r="J159" s="145">
        <f t="shared" si="20"/>
        <v>0</v>
      </c>
      <c r="K159" s="146"/>
      <c r="L159" s="27"/>
      <c r="M159" s="147" t="s">
        <v>1</v>
      </c>
      <c r="N159" s="148" t="s">
        <v>35</v>
      </c>
      <c r="O159" s="149">
        <v>2.1019999999999999</v>
      </c>
      <c r="P159" s="149">
        <f t="shared" si="21"/>
        <v>16.553249999999998</v>
      </c>
      <c r="Q159" s="149">
        <v>2.6817799999999998</v>
      </c>
      <c r="R159" s="149">
        <f t="shared" si="22"/>
        <v>21.119017499999998</v>
      </c>
      <c r="S159" s="149">
        <v>0</v>
      </c>
      <c r="T159" s="150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1" t="s">
        <v>121</v>
      </c>
      <c r="AT159" s="151" t="s">
        <v>117</v>
      </c>
      <c r="AU159" s="151" t="s">
        <v>122</v>
      </c>
      <c r="AY159" s="14" t="s">
        <v>115</v>
      </c>
      <c r="BE159" s="152">
        <f t="shared" si="24"/>
        <v>0</v>
      </c>
      <c r="BF159" s="152">
        <f t="shared" si="25"/>
        <v>0</v>
      </c>
      <c r="BG159" s="152">
        <f t="shared" si="26"/>
        <v>0</v>
      </c>
      <c r="BH159" s="152">
        <f t="shared" si="27"/>
        <v>0</v>
      </c>
      <c r="BI159" s="152">
        <f t="shared" si="28"/>
        <v>0</v>
      </c>
      <c r="BJ159" s="14" t="s">
        <v>122</v>
      </c>
      <c r="BK159" s="153">
        <f t="shared" si="29"/>
        <v>0</v>
      </c>
      <c r="BL159" s="14" t="s">
        <v>121</v>
      </c>
      <c r="BM159" s="151" t="s">
        <v>218</v>
      </c>
    </row>
    <row r="160" spans="1:65" s="2" customFormat="1" ht="24.15" customHeight="1">
      <c r="A160" s="26"/>
      <c r="B160" s="140"/>
      <c r="C160" s="141" t="s">
        <v>7</v>
      </c>
      <c r="D160" s="141" t="s">
        <v>117</v>
      </c>
      <c r="E160" s="142" t="s">
        <v>219</v>
      </c>
      <c r="F160" s="143" t="s">
        <v>220</v>
      </c>
      <c r="G160" s="144" t="s">
        <v>145</v>
      </c>
      <c r="H160" s="145">
        <v>46.2</v>
      </c>
      <c r="I160" s="145"/>
      <c r="J160" s="145">
        <f t="shared" si="20"/>
        <v>0</v>
      </c>
      <c r="K160" s="146"/>
      <c r="L160" s="27"/>
      <c r="M160" s="147" t="s">
        <v>1</v>
      </c>
      <c r="N160" s="148" t="s">
        <v>35</v>
      </c>
      <c r="O160" s="149">
        <v>0.75388999999999995</v>
      </c>
      <c r="P160" s="149">
        <f t="shared" si="21"/>
        <v>34.829718</v>
      </c>
      <c r="Q160" s="149">
        <v>3.8280000000000002E-2</v>
      </c>
      <c r="R160" s="149">
        <f t="shared" si="22"/>
        <v>1.7685360000000001</v>
      </c>
      <c r="S160" s="149">
        <v>0</v>
      </c>
      <c r="T160" s="150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1" t="s">
        <v>121</v>
      </c>
      <c r="AT160" s="151" t="s">
        <v>117</v>
      </c>
      <c r="AU160" s="151" t="s">
        <v>122</v>
      </c>
      <c r="AY160" s="14" t="s">
        <v>115</v>
      </c>
      <c r="BE160" s="152">
        <f t="shared" si="24"/>
        <v>0</v>
      </c>
      <c r="BF160" s="152">
        <f t="shared" si="25"/>
        <v>0</v>
      </c>
      <c r="BG160" s="152">
        <f t="shared" si="26"/>
        <v>0</v>
      </c>
      <c r="BH160" s="152">
        <f t="shared" si="27"/>
        <v>0</v>
      </c>
      <c r="BI160" s="152">
        <f t="shared" si="28"/>
        <v>0</v>
      </c>
      <c r="BJ160" s="14" t="s">
        <v>122</v>
      </c>
      <c r="BK160" s="153">
        <f t="shared" si="29"/>
        <v>0</v>
      </c>
      <c r="BL160" s="14" t="s">
        <v>121</v>
      </c>
      <c r="BM160" s="151" t="s">
        <v>221</v>
      </c>
    </row>
    <row r="161" spans="1:65" s="2" customFormat="1" ht="24.15" customHeight="1">
      <c r="A161" s="26"/>
      <c r="B161" s="140"/>
      <c r="C161" s="141" t="s">
        <v>222</v>
      </c>
      <c r="D161" s="141" t="s">
        <v>117</v>
      </c>
      <c r="E161" s="142" t="s">
        <v>223</v>
      </c>
      <c r="F161" s="143" t="s">
        <v>224</v>
      </c>
      <c r="G161" s="144" t="s">
        <v>145</v>
      </c>
      <c r="H161" s="145">
        <v>46.2</v>
      </c>
      <c r="I161" s="145"/>
      <c r="J161" s="145">
        <f t="shared" si="20"/>
        <v>0</v>
      </c>
      <c r="K161" s="146"/>
      <c r="L161" s="27"/>
      <c r="M161" s="147" t="s">
        <v>1</v>
      </c>
      <c r="N161" s="148" t="s">
        <v>35</v>
      </c>
      <c r="O161" s="149">
        <v>0.312</v>
      </c>
      <c r="P161" s="149">
        <f t="shared" si="21"/>
        <v>14.414400000000001</v>
      </c>
      <c r="Q161" s="149">
        <v>0</v>
      </c>
      <c r="R161" s="149">
        <f t="shared" si="22"/>
        <v>0</v>
      </c>
      <c r="S161" s="149">
        <v>0</v>
      </c>
      <c r="T161" s="150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1" t="s">
        <v>121</v>
      </c>
      <c r="AT161" s="151" t="s">
        <v>117</v>
      </c>
      <c r="AU161" s="151" t="s">
        <v>122</v>
      </c>
      <c r="AY161" s="14" t="s">
        <v>115</v>
      </c>
      <c r="BE161" s="152">
        <f t="shared" si="24"/>
        <v>0</v>
      </c>
      <c r="BF161" s="152">
        <f t="shared" si="25"/>
        <v>0</v>
      </c>
      <c r="BG161" s="152">
        <f t="shared" si="26"/>
        <v>0</v>
      </c>
      <c r="BH161" s="152">
        <f t="shared" si="27"/>
        <v>0</v>
      </c>
      <c r="BI161" s="152">
        <f t="shared" si="28"/>
        <v>0</v>
      </c>
      <c r="BJ161" s="14" t="s">
        <v>122</v>
      </c>
      <c r="BK161" s="153">
        <f t="shared" si="29"/>
        <v>0</v>
      </c>
      <c r="BL161" s="14" t="s">
        <v>121</v>
      </c>
      <c r="BM161" s="151" t="s">
        <v>225</v>
      </c>
    </row>
    <row r="162" spans="1:65" s="2" customFormat="1" ht="24.15" customHeight="1">
      <c r="A162" s="26"/>
      <c r="B162" s="140"/>
      <c r="C162" s="141" t="s">
        <v>226</v>
      </c>
      <c r="D162" s="141" t="s">
        <v>117</v>
      </c>
      <c r="E162" s="142" t="s">
        <v>227</v>
      </c>
      <c r="F162" s="143" t="s">
        <v>228</v>
      </c>
      <c r="G162" s="144" t="s">
        <v>171</v>
      </c>
      <c r="H162" s="145">
        <v>0.63</v>
      </c>
      <c r="I162" s="145"/>
      <c r="J162" s="145">
        <f t="shared" si="20"/>
        <v>0</v>
      </c>
      <c r="K162" s="146"/>
      <c r="L162" s="27"/>
      <c r="M162" s="147" t="s">
        <v>1</v>
      </c>
      <c r="N162" s="148" t="s">
        <v>35</v>
      </c>
      <c r="O162" s="149">
        <v>33.429070000000003</v>
      </c>
      <c r="P162" s="149">
        <f t="shared" si="21"/>
        <v>21.060314100000003</v>
      </c>
      <c r="Q162" s="149">
        <v>1.02105</v>
      </c>
      <c r="R162" s="149">
        <f t="shared" si="22"/>
        <v>0.64326150000000004</v>
      </c>
      <c r="S162" s="149">
        <v>0</v>
      </c>
      <c r="T162" s="150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1" t="s">
        <v>121</v>
      </c>
      <c r="AT162" s="151" t="s">
        <v>117</v>
      </c>
      <c r="AU162" s="151" t="s">
        <v>122</v>
      </c>
      <c r="AY162" s="14" t="s">
        <v>115</v>
      </c>
      <c r="BE162" s="152">
        <f t="shared" si="24"/>
        <v>0</v>
      </c>
      <c r="BF162" s="152">
        <f t="shared" si="25"/>
        <v>0</v>
      </c>
      <c r="BG162" s="152">
        <f t="shared" si="26"/>
        <v>0</v>
      </c>
      <c r="BH162" s="152">
        <f t="shared" si="27"/>
        <v>0</v>
      </c>
      <c r="BI162" s="152">
        <f t="shared" si="28"/>
        <v>0</v>
      </c>
      <c r="BJ162" s="14" t="s">
        <v>122</v>
      </c>
      <c r="BK162" s="153">
        <f t="shared" si="29"/>
        <v>0</v>
      </c>
      <c r="BL162" s="14" t="s">
        <v>121</v>
      </c>
      <c r="BM162" s="151" t="s">
        <v>229</v>
      </c>
    </row>
    <row r="163" spans="1:65" s="12" customFormat="1" ht="22.8" customHeight="1">
      <c r="B163" s="128"/>
      <c r="D163" s="129" t="s">
        <v>68</v>
      </c>
      <c r="E163" s="138" t="s">
        <v>138</v>
      </c>
      <c r="F163" s="138" t="s">
        <v>230</v>
      </c>
      <c r="J163" s="139">
        <f>BK163</f>
        <v>0</v>
      </c>
      <c r="L163" s="128"/>
      <c r="M163" s="132"/>
      <c r="N163" s="133"/>
      <c r="O163" s="133"/>
      <c r="P163" s="134">
        <f>SUM(P164:P168)</f>
        <v>900.96545437999998</v>
      </c>
      <c r="Q163" s="133"/>
      <c r="R163" s="134">
        <f>SUM(R164:R168)</f>
        <v>540.04761581999992</v>
      </c>
      <c r="S163" s="133"/>
      <c r="T163" s="135">
        <f>SUM(T164:T168)</f>
        <v>0</v>
      </c>
      <c r="AR163" s="129" t="s">
        <v>74</v>
      </c>
      <c r="AT163" s="136" t="s">
        <v>68</v>
      </c>
      <c r="AU163" s="136" t="s">
        <v>74</v>
      </c>
      <c r="AY163" s="129" t="s">
        <v>115</v>
      </c>
      <c r="BK163" s="137">
        <f>SUM(BK164:BK168)</f>
        <v>0</v>
      </c>
    </row>
    <row r="164" spans="1:65" s="2" customFormat="1" ht="16.5" customHeight="1">
      <c r="A164" s="26"/>
      <c r="B164" s="140"/>
      <c r="C164" s="141" t="s">
        <v>231</v>
      </c>
      <c r="D164" s="141" t="s">
        <v>117</v>
      </c>
      <c r="E164" s="142" t="s">
        <v>232</v>
      </c>
      <c r="F164" s="143" t="s">
        <v>233</v>
      </c>
      <c r="G164" s="144" t="s">
        <v>145</v>
      </c>
      <c r="H164" s="145">
        <v>273.01</v>
      </c>
      <c r="I164" s="145"/>
      <c r="J164" s="145">
        <f>ROUND(I164*H164,3)</f>
        <v>0</v>
      </c>
      <c r="K164" s="146"/>
      <c r="L164" s="27"/>
      <c r="M164" s="147" t="s">
        <v>1</v>
      </c>
      <c r="N164" s="148" t="s">
        <v>35</v>
      </c>
      <c r="O164" s="149">
        <v>9.5009999999999997E-2</v>
      </c>
      <c r="P164" s="149">
        <f>O164*H164</f>
        <v>25.938680099999999</v>
      </c>
      <c r="Q164" s="149">
        <v>5.0000000000000002E-5</v>
      </c>
      <c r="R164" s="149">
        <f>Q164*H164</f>
        <v>1.3650499999999999E-2</v>
      </c>
      <c r="S164" s="149">
        <v>0</v>
      </c>
      <c r="T164" s="150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1" t="s">
        <v>121</v>
      </c>
      <c r="AT164" s="151" t="s">
        <v>117</v>
      </c>
      <c r="AU164" s="151" t="s">
        <v>122</v>
      </c>
      <c r="AY164" s="14" t="s">
        <v>115</v>
      </c>
      <c r="BE164" s="152">
        <f>IF(N164="základná",J164,0)</f>
        <v>0</v>
      </c>
      <c r="BF164" s="152">
        <f>IF(N164="znížená",J164,0)</f>
        <v>0</v>
      </c>
      <c r="BG164" s="152">
        <f>IF(N164="zákl. prenesená",J164,0)</f>
        <v>0</v>
      </c>
      <c r="BH164" s="152">
        <f>IF(N164="zníž. prenesená",J164,0)</f>
        <v>0</v>
      </c>
      <c r="BI164" s="152">
        <f>IF(N164="nulová",J164,0)</f>
        <v>0</v>
      </c>
      <c r="BJ164" s="14" t="s">
        <v>122</v>
      </c>
      <c r="BK164" s="153">
        <f>ROUND(I164*H164,3)</f>
        <v>0</v>
      </c>
      <c r="BL164" s="14" t="s">
        <v>121</v>
      </c>
      <c r="BM164" s="151" t="s">
        <v>234</v>
      </c>
    </row>
    <row r="165" spans="1:65" s="2" customFormat="1" ht="16.5" customHeight="1">
      <c r="A165" s="26"/>
      <c r="B165" s="140"/>
      <c r="C165" s="141" t="s">
        <v>235</v>
      </c>
      <c r="D165" s="141" t="s">
        <v>117</v>
      </c>
      <c r="E165" s="142" t="s">
        <v>236</v>
      </c>
      <c r="F165" s="143" t="s">
        <v>237</v>
      </c>
      <c r="G165" s="144" t="s">
        <v>145</v>
      </c>
      <c r="H165" s="145">
        <v>273.01</v>
      </c>
      <c r="I165" s="145"/>
      <c r="J165" s="145">
        <f>ROUND(I165*H165,3)</f>
        <v>0</v>
      </c>
      <c r="K165" s="146"/>
      <c r="L165" s="27"/>
      <c r="M165" s="147" t="s">
        <v>1</v>
      </c>
      <c r="N165" s="148" t="s">
        <v>35</v>
      </c>
      <c r="O165" s="149">
        <v>0.19509000000000001</v>
      </c>
      <c r="P165" s="149">
        <f>O165*H165</f>
        <v>53.261520900000001</v>
      </c>
      <c r="Q165" s="149">
        <v>4.6000000000000001E-4</v>
      </c>
      <c r="R165" s="149">
        <f>Q165*H165</f>
        <v>0.12558459999999999</v>
      </c>
      <c r="S165" s="149">
        <v>0</v>
      </c>
      <c r="T165" s="150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1" t="s">
        <v>121</v>
      </c>
      <c r="AT165" s="151" t="s">
        <v>117</v>
      </c>
      <c r="AU165" s="151" t="s">
        <v>122</v>
      </c>
      <c r="AY165" s="14" t="s">
        <v>115</v>
      </c>
      <c r="BE165" s="152">
        <f>IF(N165="základná",J165,0)</f>
        <v>0</v>
      </c>
      <c r="BF165" s="152">
        <f>IF(N165="znížená",J165,0)</f>
        <v>0</v>
      </c>
      <c r="BG165" s="152">
        <f>IF(N165="zákl. prenesená",J165,0)</f>
        <v>0</v>
      </c>
      <c r="BH165" s="152">
        <f>IF(N165="zníž. prenesená",J165,0)</f>
        <v>0</v>
      </c>
      <c r="BI165" s="152">
        <f>IF(N165="nulová",J165,0)</f>
        <v>0</v>
      </c>
      <c r="BJ165" s="14" t="s">
        <v>122</v>
      </c>
      <c r="BK165" s="153">
        <f>ROUND(I165*H165,3)</f>
        <v>0</v>
      </c>
      <c r="BL165" s="14" t="s">
        <v>121</v>
      </c>
      <c r="BM165" s="151" t="s">
        <v>238</v>
      </c>
    </row>
    <row r="166" spans="1:65" s="2" customFormat="1" ht="24.15" customHeight="1">
      <c r="A166" s="26"/>
      <c r="B166" s="140"/>
      <c r="C166" s="141" t="s">
        <v>239</v>
      </c>
      <c r="D166" s="141" t="s">
        <v>117</v>
      </c>
      <c r="E166" s="142" t="s">
        <v>240</v>
      </c>
      <c r="F166" s="143" t="s">
        <v>241</v>
      </c>
      <c r="G166" s="144" t="s">
        <v>120</v>
      </c>
      <c r="H166" s="145">
        <v>218.44399999999999</v>
      </c>
      <c r="I166" s="145"/>
      <c r="J166" s="145">
        <f>ROUND(I166*H166,3)</f>
        <v>0</v>
      </c>
      <c r="K166" s="146"/>
      <c r="L166" s="27"/>
      <c r="M166" s="147" t="s">
        <v>1</v>
      </c>
      <c r="N166" s="148" t="s">
        <v>35</v>
      </c>
      <c r="O166" s="149">
        <v>2.3331400000000002</v>
      </c>
      <c r="P166" s="149">
        <f>O166*H166</f>
        <v>509.66043416000002</v>
      </c>
      <c r="Q166" s="149">
        <v>2.4157199999999999</v>
      </c>
      <c r="R166" s="149">
        <f>Q166*H166</f>
        <v>527.69953967999993</v>
      </c>
      <c r="S166" s="149">
        <v>0</v>
      </c>
      <c r="T166" s="150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1" t="s">
        <v>121</v>
      </c>
      <c r="AT166" s="151" t="s">
        <v>117</v>
      </c>
      <c r="AU166" s="151" t="s">
        <v>122</v>
      </c>
      <c r="AY166" s="14" t="s">
        <v>115</v>
      </c>
      <c r="BE166" s="152">
        <f>IF(N166="základná",J166,0)</f>
        <v>0</v>
      </c>
      <c r="BF166" s="152">
        <f>IF(N166="znížená",J166,0)</f>
        <v>0</v>
      </c>
      <c r="BG166" s="152">
        <f>IF(N166="zákl. prenesená",J166,0)</f>
        <v>0</v>
      </c>
      <c r="BH166" s="152">
        <f>IF(N166="zníž. prenesená",J166,0)</f>
        <v>0</v>
      </c>
      <c r="BI166" s="152">
        <f>IF(N166="nulová",J166,0)</f>
        <v>0</v>
      </c>
      <c r="BJ166" s="14" t="s">
        <v>122</v>
      </c>
      <c r="BK166" s="153">
        <f>ROUND(I166*H166,3)</f>
        <v>0</v>
      </c>
      <c r="BL166" s="14" t="s">
        <v>121</v>
      </c>
      <c r="BM166" s="151" t="s">
        <v>242</v>
      </c>
    </row>
    <row r="167" spans="1:65" s="2" customFormat="1" ht="24.15" customHeight="1">
      <c r="A167" s="26"/>
      <c r="B167" s="140"/>
      <c r="C167" s="141" t="s">
        <v>243</v>
      </c>
      <c r="D167" s="141" t="s">
        <v>117</v>
      </c>
      <c r="E167" s="142" t="s">
        <v>244</v>
      </c>
      <c r="F167" s="143" t="s">
        <v>245</v>
      </c>
      <c r="G167" s="144" t="s">
        <v>120</v>
      </c>
      <c r="H167" s="145">
        <v>218.44399999999999</v>
      </c>
      <c r="I167" s="145"/>
      <c r="J167" s="145">
        <f>ROUND(I167*H167,3)</f>
        <v>0</v>
      </c>
      <c r="K167" s="146"/>
      <c r="L167" s="27"/>
      <c r="M167" s="147" t="s">
        <v>1</v>
      </c>
      <c r="N167" s="148" t="s">
        <v>35</v>
      </c>
      <c r="O167" s="149">
        <v>0.69599999999999995</v>
      </c>
      <c r="P167" s="149">
        <f>O167*H167</f>
        <v>152.03702399999997</v>
      </c>
      <c r="Q167" s="149">
        <v>0</v>
      </c>
      <c r="R167" s="149">
        <f>Q167*H167</f>
        <v>0</v>
      </c>
      <c r="S167" s="149">
        <v>0</v>
      </c>
      <c r="T167" s="150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1" t="s">
        <v>121</v>
      </c>
      <c r="AT167" s="151" t="s">
        <v>117</v>
      </c>
      <c r="AU167" s="151" t="s">
        <v>122</v>
      </c>
      <c r="AY167" s="14" t="s">
        <v>115</v>
      </c>
      <c r="BE167" s="152">
        <f>IF(N167="základná",J167,0)</f>
        <v>0</v>
      </c>
      <c r="BF167" s="152">
        <f>IF(N167="znížená",J167,0)</f>
        <v>0</v>
      </c>
      <c r="BG167" s="152">
        <f>IF(N167="zákl. prenesená",J167,0)</f>
        <v>0</v>
      </c>
      <c r="BH167" s="152">
        <f>IF(N167="zníž. prenesená",J167,0)</f>
        <v>0</v>
      </c>
      <c r="BI167" s="152">
        <f>IF(N167="nulová",J167,0)</f>
        <v>0</v>
      </c>
      <c r="BJ167" s="14" t="s">
        <v>122</v>
      </c>
      <c r="BK167" s="153">
        <f>ROUND(I167*H167,3)</f>
        <v>0</v>
      </c>
      <c r="BL167" s="14" t="s">
        <v>121</v>
      </c>
      <c r="BM167" s="151" t="s">
        <v>246</v>
      </c>
    </row>
    <row r="168" spans="1:65" s="2" customFormat="1" ht="33" customHeight="1">
      <c r="A168" s="26"/>
      <c r="B168" s="140"/>
      <c r="C168" s="141" t="s">
        <v>247</v>
      </c>
      <c r="D168" s="141" t="s">
        <v>117</v>
      </c>
      <c r="E168" s="142" t="s">
        <v>248</v>
      </c>
      <c r="F168" s="143" t="s">
        <v>249</v>
      </c>
      <c r="G168" s="144" t="s">
        <v>171</v>
      </c>
      <c r="H168" s="145">
        <v>10.148999999999999</v>
      </c>
      <c r="I168" s="145"/>
      <c r="J168" s="145">
        <f>ROUND(I168*H168,3)</f>
        <v>0</v>
      </c>
      <c r="K168" s="146"/>
      <c r="L168" s="27"/>
      <c r="M168" s="147" t="s">
        <v>1</v>
      </c>
      <c r="N168" s="148" t="s">
        <v>35</v>
      </c>
      <c r="O168" s="149">
        <v>15.77178</v>
      </c>
      <c r="P168" s="149">
        <f>O168*H168</f>
        <v>160.06779521999999</v>
      </c>
      <c r="Q168" s="149">
        <v>1.20296</v>
      </c>
      <c r="R168" s="149">
        <f>Q168*H168</f>
        <v>12.208841039999999</v>
      </c>
      <c r="S168" s="149">
        <v>0</v>
      </c>
      <c r="T168" s="150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1" t="s">
        <v>121</v>
      </c>
      <c r="AT168" s="151" t="s">
        <v>117</v>
      </c>
      <c r="AU168" s="151" t="s">
        <v>122</v>
      </c>
      <c r="AY168" s="14" t="s">
        <v>115</v>
      </c>
      <c r="BE168" s="152">
        <f>IF(N168="základná",J168,0)</f>
        <v>0</v>
      </c>
      <c r="BF168" s="152">
        <f>IF(N168="znížená",J168,0)</f>
        <v>0</v>
      </c>
      <c r="BG168" s="152">
        <f>IF(N168="zákl. prenesená",J168,0)</f>
        <v>0</v>
      </c>
      <c r="BH168" s="152">
        <f>IF(N168="zníž. prenesená",J168,0)</f>
        <v>0</v>
      </c>
      <c r="BI168" s="152">
        <f>IF(N168="nulová",J168,0)</f>
        <v>0</v>
      </c>
      <c r="BJ168" s="14" t="s">
        <v>122</v>
      </c>
      <c r="BK168" s="153">
        <f>ROUND(I168*H168,3)</f>
        <v>0</v>
      </c>
      <c r="BL168" s="14" t="s">
        <v>121</v>
      </c>
      <c r="BM168" s="151" t="s">
        <v>250</v>
      </c>
    </row>
    <row r="169" spans="1:65" s="12" customFormat="1" ht="22.8" customHeight="1">
      <c r="B169" s="128"/>
      <c r="D169" s="129" t="s">
        <v>68</v>
      </c>
      <c r="E169" s="138" t="s">
        <v>152</v>
      </c>
      <c r="F169" s="138" t="s">
        <v>251</v>
      </c>
      <c r="J169" s="139">
        <f>BK169</f>
        <v>0</v>
      </c>
      <c r="L169" s="128"/>
      <c r="M169" s="132"/>
      <c r="N169" s="133"/>
      <c r="O169" s="133"/>
      <c r="P169" s="134">
        <f>SUM(P170:P182)</f>
        <v>494.40013099999999</v>
      </c>
      <c r="Q169" s="133"/>
      <c r="R169" s="134">
        <f>SUM(R170:R182)</f>
        <v>46.008516999999998</v>
      </c>
      <c r="S169" s="133"/>
      <c r="T169" s="135">
        <f>SUM(T170:T182)</f>
        <v>127.89231500000001</v>
      </c>
      <c r="AR169" s="129" t="s">
        <v>74</v>
      </c>
      <c r="AT169" s="136" t="s">
        <v>68</v>
      </c>
      <c r="AU169" s="136" t="s">
        <v>74</v>
      </c>
      <c r="AY169" s="129" t="s">
        <v>115</v>
      </c>
      <c r="BK169" s="137">
        <f>SUM(BK170:BK182)</f>
        <v>0</v>
      </c>
    </row>
    <row r="170" spans="1:65" s="2" customFormat="1" ht="24.15" customHeight="1">
      <c r="A170" s="26"/>
      <c r="B170" s="140"/>
      <c r="C170" s="141" t="s">
        <v>252</v>
      </c>
      <c r="D170" s="141" t="s">
        <v>117</v>
      </c>
      <c r="E170" s="142" t="s">
        <v>253</v>
      </c>
      <c r="F170" s="143" t="s">
        <v>254</v>
      </c>
      <c r="G170" s="144" t="s">
        <v>255</v>
      </c>
      <c r="H170" s="145">
        <v>87.3</v>
      </c>
      <c r="I170" s="145"/>
      <c r="J170" s="145">
        <f t="shared" ref="J170:J182" si="30">ROUND(I170*H170,3)</f>
        <v>0</v>
      </c>
      <c r="K170" s="146"/>
      <c r="L170" s="27"/>
      <c r="M170" s="147" t="s">
        <v>1</v>
      </c>
      <c r="N170" s="148" t="s">
        <v>35</v>
      </c>
      <c r="O170" s="149">
        <v>0.45100000000000001</v>
      </c>
      <c r="P170" s="149">
        <f t="shared" ref="P170:P182" si="31">O170*H170</f>
        <v>39.372300000000003</v>
      </c>
      <c r="Q170" s="149">
        <v>6.3850000000000004E-2</v>
      </c>
      <c r="R170" s="149">
        <f t="shared" ref="R170:R182" si="32">Q170*H170</f>
        <v>5.5741050000000003</v>
      </c>
      <c r="S170" s="149">
        <v>0</v>
      </c>
      <c r="T170" s="150">
        <f t="shared" ref="T170:T182" si="33"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1" t="s">
        <v>121</v>
      </c>
      <c r="AT170" s="151" t="s">
        <v>117</v>
      </c>
      <c r="AU170" s="151" t="s">
        <v>122</v>
      </c>
      <c r="AY170" s="14" t="s">
        <v>115</v>
      </c>
      <c r="BE170" s="152">
        <f t="shared" ref="BE170:BE182" si="34">IF(N170="základná",J170,0)</f>
        <v>0</v>
      </c>
      <c r="BF170" s="152">
        <f t="shared" ref="BF170:BF182" si="35">IF(N170="znížená",J170,0)</f>
        <v>0</v>
      </c>
      <c r="BG170" s="152">
        <f t="shared" ref="BG170:BG182" si="36">IF(N170="zákl. prenesená",J170,0)</f>
        <v>0</v>
      </c>
      <c r="BH170" s="152">
        <f t="shared" ref="BH170:BH182" si="37">IF(N170="zníž. prenesená",J170,0)</f>
        <v>0</v>
      </c>
      <c r="BI170" s="152">
        <f t="shared" ref="BI170:BI182" si="38">IF(N170="nulová",J170,0)</f>
        <v>0</v>
      </c>
      <c r="BJ170" s="14" t="s">
        <v>122</v>
      </c>
      <c r="BK170" s="153">
        <f t="shared" ref="BK170:BK182" si="39">ROUND(I170*H170,3)</f>
        <v>0</v>
      </c>
      <c r="BL170" s="14" t="s">
        <v>121</v>
      </c>
      <c r="BM170" s="151" t="s">
        <v>256</v>
      </c>
    </row>
    <row r="171" spans="1:65" s="2" customFormat="1" ht="33" customHeight="1">
      <c r="A171" s="26"/>
      <c r="B171" s="140"/>
      <c r="C171" s="141" t="s">
        <v>257</v>
      </c>
      <c r="D171" s="141" t="s">
        <v>117</v>
      </c>
      <c r="E171" s="142" t="s">
        <v>258</v>
      </c>
      <c r="F171" s="143" t="s">
        <v>259</v>
      </c>
      <c r="G171" s="144" t="s">
        <v>145</v>
      </c>
      <c r="H171" s="145">
        <v>786.05</v>
      </c>
      <c r="I171" s="145"/>
      <c r="J171" s="145">
        <f t="shared" si="30"/>
        <v>0</v>
      </c>
      <c r="K171" s="146"/>
      <c r="L171" s="27"/>
      <c r="M171" s="147" t="s">
        <v>1</v>
      </c>
      <c r="N171" s="148" t="s">
        <v>35</v>
      </c>
      <c r="O171" s="149">
        <v>0.13200000000000001</v>
      </c>
      <c r="P171" s="149">
        <f t="shared" si="31"/>
        <v>103.7586</v>
      </c>
      <c r="Q171" s="149">
        <v>2.572E-2</v>
      </c>
      <c r="R171" s="149">
        <f t="shared" si="32"/>
        <v>20.217205999999997</v>
      </c>
      <c r="S171" s="149">
        <v>0</v>
      </c>
      <c r="T171" s="150">
        <f t="shared" si="3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1" t="s">
        <v>121</v>
      </c>
      <c r="AT171" s="151" t="s">
        <v>117</v>
      </c>
      <c r="AU171" s="151" t="s">
        <v>122</v>
      </c>
      <c r="AY171" s="14" t="s">
        <v>115</v>
      </c>
      <c r="BE171" s="152">
        <f t="shared" si="34"/>
        <v>0</v>
      </c>
      <c r="BF171" s="152">
        <f t="shared" si="35"/>
        <v>0</v>
      </c>
      <c r="BG171" s="152">
        <f t="shared" si="36"/>
        <v>0</v>
      </c>
      <c r="BH171" s="152">
        <f t="shared" si="37"/>
        <v>0</v>
      </c>
      <c r="BI171" s="152">
        <f t="shared" si="38"/>
        <v>0</v>
      </c>
      <c r="BJ171" s="14" t="s">
        <v>122</v>
      </c>
      <c r="BK171" s="153">
        <f t="shared" si="39"/>
        <v>0</v>
      </c>
      <c r="BL171" s="14" t="s">
        <v>121</v>
      </c>
      <c r="BM171" s="151" t="s">
        <v>260</v>
      </c>
    </row>
    <row r="172" spans="1:65" s="2" customFormat="1" ht="44.25" customHeight="1">
      <c r="A172" s="26"/>
      <c r="B172" s="140"/>
      <c r="C172" s="141" t="s">
        <v>261</v>
      </c>
      <c r="D172" s="141" t="s">
        <v>117</v>
      </c>
      <c r="E172" s="142" t="s">
        <v>262</v>
      </c>
      <c r="F172" s="143" t="s">
        <v>263</v>
      </c>
      <c r="G172" s="144" t="s">
        <v>145</v>
      </c>
      <c r="H172" s="145">
        <v>786.05</v>
      </c>
      <c r="I172" s="145"/>
      <c r="J172" s="145">
        <f t="shared" si="30"/>
        <v>0</v>
      </c>
      <c r="K172" s="146"/>
      <c r="L172" s="27"/>
      <c r="M172" s="147" t="s">
        <v>1</v>
      </c>
      <c r="N172" s="148" t="s">
        <v>35</v>
      </c>
      <c r="O172" s="149">
        <v>6.0000000000000001E-3</v>
      </c>
      <c r="P172" s="149">
        <f t="shared" si="31"/>
        <v>4.7162999999999995</v>
      </c>
      <c r="Q172" s="149">
        <v>0</v>
      </c>
      <c r="R172" s="149">
        <f t="shared" si="32"/>
        <v>0</v>
      </c>
      <c r="S172" s="149">
        <v>0</v>
      </c>
      <c r="T172" s="150">
        <f t="shared" si="3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1" t="s">
        <v>121</v>
      </c>
      <c r="AT172" s="151" t="s">
        <v>117</v>
      </c>
      <c r="AU172" s="151" t="s">
        <v>122</v>
      </c>
      <c r="AY172" s="14" t="s">
        <v>115</v>
      </c>
      <c r="BE172" s="152">
        <f t="shared" si="34"/>
        <v>0</v>
      </c>
      <c r="BF172" s="152">
        <f t="shared" si="35"/>
        <v>0</v>
      </c>
      <c r="BG172" s="152">
        <f t="shared" si="36"/>
        <v>0</v>
      </c>
      <c r="BH172" s="152">
        <f t="shared" si="37"/>
        <v>0</v>
      </c>
      <c r="BI172" s="152">
        <f t="shared" si="38"/>
        <v>0</v>
      </c>
      <c r="BJ172" s="14" t="s">
        <v>122</v>
      </c>
      <c r="BK172" s="153">
        <f t="shared" si="39"/>
        <v>0</v>
      </c>
      <c r="BL172" s="14" t="s">
        <v>121</v>
      </c>
      <c r="BM172" s="151" t="s">
        <v>264</v>
      </c>
    </row>
    <row r="173" spans="1:65" s="2" customFormat="1" ht="33" customHeight="1">
      <c r="A173" s="26"/>
      <c r="B173" s="140"/>
      <c r="C173" s="141" t="s">
        <v>265</v>
      </c>
      <c r="D173" s="141" t="s">
        <v>117</v>
      </c>
      <c r="E173" s="142" t="s">
        <v>266</v>
      </c>
      <c r="F173" s="143" t="s">
        <v>267</v>
      </c>
      <c r="G173" s="144" t="s">
        <v>145</v>
      </c>
      <c r="H173" s="145">
        <v>786.05</v>
      </c>
      <c r="I173" s="145"/>
      <c r="J173" s="145">
        <f t="shared" si="30"/>
        <v>0</v>
      </c>
      <c r="K173" s="146"/>
      <c r="L173" s="27"/>
      <c r="M173" s="147" t="s">
        <v>1</v>
      </c>
      <c r="N173" s="148" t="s">
        <v>35</v>
      </c>
      <c r="O173" s="149">
        <v>9.1999999999999998E-2</v>
      </c>
      <c r="P173" s="149">
        <f t="shared" si="31"/>
        <v>72.316599999999994</v>
      </c>
      <c r="Q173" s="149">
        <v>2.572E-2</v>
      </c>
      <c r="R173" s="149">
        <f t="shared" si="32"/>
        <v>20.217205999999997</v>
      </c>
      <c r="S173" s="149">
        <v>0</v>
      </c>
      <c r="T173" s="150">
        <f t="shared" si="3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1" t="s">
        <v>121</v>
      </c>
      <c r="AT173" s="151" t="s">
        <v>117</v>
      </c>
      <c r="AU173" s="151" t="s">
        <v>122</v>
      </c>
      <c r="AY173" s="14" t="s">
        <v>115</v>
      </c>
      <c r="BE173" s="152">
        <f t="shared" si="34"/>
        <v>0</v>
      </c>
      <c r="BF173" s="152">
        <f t="shared" si="35"/>
        <v>0</v>
      </c>
      <c r="BG173" s="152">
        <f t="shared" si="36"/>
        <v>0</v>
      </c>
      <c r="BH173" s="152">
        <f t="shared" si="37"/>
        <v>0</v>
      </c>
      <c r="BI173" s="152">
        <f t="shared" si="38"/>
        <v>0</v>
      </c>
      <c r="BJ173" s="14" t="s">
        <v>122</v>
      </c>
      <c r="BK173" s="153">
        <f t="shared" si="39"/>
        <v>0</v>
      </c>
      <c r="BL173" s="14" t="s">
        <v>121</v>
      </c>
      <c r="BM173" s="151" t="s">
        <v>268</v>
      </c>
    </row>
    <row r="174" spans="1:65" s="2" customFormat="1" ht="33" customHeight="1">
      <c r="A174" s="26"/>
      <c r="B174" s="140"/>
      <c r="C174" s="141" t="s">
        <v>269</v>
      </c>
      <c r="D174" s="141" t="s">
        <v>117</v>
      </c>
      <c r="E174" s="142" t="s">
        <v>270</v>
      </c>
      <c r="F174" s="143" t="s">
        <v>271</v>
      </c>
      <c r="G174" s="144" t="s">
        <v>120</v>
      </c>
      <c r="H174" s="145">
        <v>53.345999999999997</v>
      </c>
      <c r="I174" s="145"/>
      <c r="J174" s="145">
        <f t="shared" si="30"/>
        <v>0</v>
      </c>
      <c r="K174" s="146"/>
      <c r="L174" s="27"/>
      <c r="M174" s="147" t="s">
        <v>1</v>
      </c>
      <c r="N174" s="148" t="s">
        <v>35</v>
      </c>
      <c r="O174" s="149">
        <v>1.4550000000000001</v>
      </c>
      <c r="P174" s="149">
        <f t="shared" si="31"/>
        <v>77.618430000000004</v>
      </c>
      <c r="Q174" s="149">
        <v>0</v>
      </c>
      <c r="R174" s="149">
        <f t="shared" si="32"/>
        <v>0</v>
      </c>
      <c r="S174" s="149">
        <v>1.905</v>
      </c>
      <c r="T174" s="150">
        <f t="shared" si="33"/>
        <v>101.62412999999999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1" t="s">
        <v>121</v>
      </c>
      <c r="AT174" s="151" t="s">
        <v>117</v>
      </c>
      <c r="AU174" s="151" t="s">
        <v>122</v>
      </c>
      <c r="AY174" s="14" t="s">
        <v>115</v>
      </c>
      <c r="BE174" s="152">
        <f t="shared" si="34"/>
        <v>0</v>
      </c>
      <c r="BF174" s="152">
        <f t="shared" si="35"/>
        <v>0</v>
      </c>
      <c r="BG174" s="152">
        <f t="shared" si="36"/>
        <v>0</v>
      </c>
      <c r="BH174" s="152">
        <f t="shared" si="37"/>
        <v>0</v>
      </c>
      <c r="BI174" s="152">
        <f t="shared" si="38"/>
        <v>0</v>
      </c>
      <c r="BJ174" s="14" t="s">
        <v>122</v>
      </c>
      <c r="BK174" s="153">
        <f t="shared" si="39"/>
        <v>0</v>
      </c>
      <c r="BL174" s="14" t="s">
        <v>121</v>
      </c>
      <c r="BM174" s="151" t="s">
        <v>272</v>
      </c>
    </row>
    <row r="175" spans="1:65" s="2" customFormat="1" ht="37.799999999999997" customHeight="1">
      <c r="A175" s="26"/>
      <c r="B175" s="140"/>
      <c r="C175" s="141" t="s">
        <v>273</v>
      </c>
      <c r="D175" s="141" t="s">
        <v>117</v>
      </c>
      <c r="E175" s="142" t="s">
        <v>274</v>
      </c>
      <c r="F175" s="143" t="s">
        <v>275</v>
      </c>
      <c r="G175" s="144" t="s">
        <v>120</v>
      </c>
      <c r="H175" s="145">
        <v>6.8849999999999998</v>
      </c>
      <c r="I175" s="145"/>
      <c r="J175" s="145">
        <f t="shared" si="30"/>
        <v>0</v>
      </c>
      <c r="K175" s="146"/>
      <c r="L175" s="27"/>
      <c r="M175" s="147" t="s">
        <v>1</v>
      </c>
      <c r="N175" s="148" t="s">
        <v>35</v>
      </c>
      <c r="O175" s="149">
        <v>5.843</v>
      </c>
      <c r="P175" s="149">
        <f t="shared" si="31"/>
        <v>40.229054999999995</v>
      </c>
      <c r="Q175" s="149">
        <v>0</v>
      </c>
      <c r="R175" s="149">
        <f t="shared" si="32"/>
        <v>0</v>
      </c>
      <c r="S175" s="149">
        <v>2.2000000000000002</v>
      </c>
      <c r="T175" s="150">
        <f t="shared" si="33"/>
        <v>15.147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1" t="s">
        <v>121</v>
      </c>
      <c r="AT175" s="151" t="s">
        <v>117</v>
      </c>
      <c r="AU175" s="151" t="s">
        <v>122</v>
      </c>
      <c r="AY175" s="14" t="s">
        <v>115</v>
      </c>
      <c r="BE175" s="152">
        <f t="shared" si="34"/>
        <v>0</v>
      </c>
      <c r="BF175" s="152">
        <f t="shared" si="35"/>
        <v>0</v>
      </c>
      <c r="BG175" s="152">
        <f t="shared" si="36"/>
        <v>0</v>
      </c>
      <c r="BH175" s="152">
        <f t="shared" si="37"/>
        <v>0</v>
      </c>
      <c r="BI175" s="152">
        <f t="shared" si="38"/>
        <v>0</v>
      </c>
      <c r="BJ175" s="14" t="s">
        <v>122</v>
      </c>
      <c r="BK175" s="153">
        <f t="shared" si="39"/>
        <v>0</v>
      </c>
      <c r="BL175" s="14" t="s">
        <v>121</v>
      </c>
      <c r="BM175" s="151" t="s">
        <v>276</v>
      </c>
    </row>
    <row r="176" spans="1:65" s="2" customFormat="1" ht="33" customHeight="1">
      <c r="A176" s="26"/>
      <c r="B176" s="140"/>
      <c r="C176" s="141" t="s">
        <v>277</v>
      </c>
      <c r="D176" s="141" t="s">
        <v>117</v>
      </c>
      <c r="E176" s="142" t="s">
        <v>278</v>
      </c>
      <c r="F176" s="143" t="s">
        <v>279</v>
      </c>
      <c r="G176" s="144" t="s">
        <v>120</v>
      </c>
      <c r="H176" s="145">
        <v>6.8849999999999998</v>
      </c>
      <c r="I176" s="145"/>
      <c r="J176" s="145">
        <f t="shared" si="30"/>
        <v>0</v>
      </c>
      <c r="K176" s="146"/>
      <c r="L176" s="27"/>
      <c r="M176" s="147" t="s">
        <v>1</v>
      </c>
      <c r="N176" s="148" t="s">
        <v>35</v>
      </c>
      <c r="O176" s="149">
        <v>3.5049999999999999</v>
      </c>
      <c r="P176" s="149">
        <f t="shared" si="31"/>
        <v>24.131924999999999</v>
      </c>
      <c r="Q176" s="149">
        <v>0</v>
      </c>
      <c r="R176" s="149">
        <f t="shared" si="32"/>
        <v>0</v>
      </c>
      <c r="S176" s="149">
        <v>0</v>
      </c>
      <c r="T176" s="150">
        <f t="shared" si="3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1" t="s">
        <v>121</v>
      </c>
      <c r="AT176" s="151" t="s">
        <v>117</v>
      </c>
      <c r="AU176" s="151" t="s">
        <v>122</v>
      </c>
      <c r="AY176" s="14" t="s">
        <v>115</v>
      </c>
      <c r="BE176" s="152">
        <f t="shared" si="34"/>
        <v>0</v>
      </c>
      <c r="BF176" s="152">
        <f t="shared" si="35"/>
        <v>0</v>
      </c>
      <c r="BG176" s="152">
        <f t="shared" si="36"/>
        <v>0</v>
      </c>
      <c r="BH176" s="152">
        <f t="shared" si="37"/>
        <v>0</v>
      </c>
      <c r="BI176" s="152">
        <f t="shared" si="38"/>
        <v>0</v>
      </c>
      <c r="BJ176" s="14" t="s">
        <v>122</v>
      </c>
      <c r="BK176" s="153">
        <f t="shared" si="39"/>
        <v>0</v>
      </c>
      <c r="BL176" s="14" t="s">
        <v>121</v>
      </c>
      <c r="BM176" s="151" t="s">
        <v>280</v>
      </c>
    </row>
    <row r="177" spans="1:65" s="2" customFormat="1" ht="24.15" customHeight="1">
      <c r="A177" s="26"/>
      <c r="B177" s="140"/>
      <c r="C177" s="141" t="s">
        <v>281</v>
      </c>
      <c r="D177" s="141" t="s">
        <v>117</v>
      </c>
      <c r="E177" s="142" t="s">
        <v>282</v>
      </c>
      <c r="F177" s="143" t="s">
        <v>283</v>
      </c>
      <c r="G177" s="144" t="s">
        <v>284</v>
      </c>
      <c r="H177" s="145">
        <v>78</v>
      </c>
      <c r="I177" s="145"/>
      <c r="J177" s="145">
        <f t="shared" si="30"/>
        <v>0</v>
      </c>
      <c r="K177" s="146"/>
      <c r="L177" s="27"/>
      <c r="M177" s="147" t="s">
        <v>1</v>
      </c>
      <c r="N177" s="148" t="s">
        <v>35</v>
      </c>
      <c r="O177" s="149">
        <v>0.03</v>
      </c>
      <c r="P177" s="149">
        <f t="shared" si="31"/>
        <v>2.34</v>
      </c>
      <c r="Q177" s="149">
        <v>0</v>
      </c>
      <c r="R177" s="149">
        <f t="shared" si="32"/>
        <v>0</v>
      </c>
      <c r="S177" s="149">
        <v>1.2E-2</v>
      </c>
      <c r="T177" s="150">
        <f t="shared" si="33"/>
        <v>0.93600000000000005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1" t="s">
        <v>121</v>
      </c>
      <c r="AT177" s="151" t="s">
        <v>117</v>
      </c>
      <c r="AU177" s="151" t="s">
        <v>122</v>
      </c>
      <c r="AY177" s="14" t="s">
        <v>115</v>
      </c>
      <c r="BE177" s="152">
        <f t="shared" si="34"/>
        <v>0</v>
      </c>
      <c r="BF177" s="152">
        <f t="shared" si="35"/>
        <v>0</v>
      </c>
      <c r="BG177" s="152">
        <f t="shared" si="36"/>
        <v>0</v>
      </c>
      <c r="BH177" s="152">
        <f t="shared" si="37"/>
        <v>0</v>
      </c>
      <c r="BI177" s="152">
        <f t="shared" si="38"/>
        <v>0</v>
      </c>
      <c r="BJ177" s="14" t="s">
        <v>122</v>
      </c>
      <c r="BK177" s="153">
        <f t="shared" si="39"/>
        <v>0</v>
      </c>
      <c r="BL177" s="14" t="s">
        <v>121</v>
      </c>
      <c r="BM177" s="151" t="s">
        <v>285</v>
      </c>
    </row>
    <row r="178" spans="1:65" s="2" customFormat="1" ht="24.15" customHeight="1">
      <c r="A178" s="26"/>
      <c r="B178" s="140"/>
      <c r="C178" s="141" t="s">
        <v>286</v>
      </c>
      <c r="D178" s="141" t="s">
        <v>117</v>
      </c>
      <c r="E178" s="142" t="s">
        <v>287</v>
      </c>
      <c r="F178" s="143" t="s">
        <v>288</v>
      </c>
      <c r="G178" s="144" t="s">
        <v>284</v>
      </c>
      <c r="H178" s="145">
        <v>36</v>
      </c>
      <c r="I178" s="145"/>
      <c r="J178" s="145">
        <f t="shared" si="30"/>
        <v>0</v>
      </c>
      <c r="K178" s="146"/>
      <c r="L178" s="27"/>
      <c r="M178" s="147" t="s">
        <v>1</v>
      </c>
      <c r="N178" s="148" t="s">
        <v>35</v>
      </c>
      <c r="O178" s="149">
        <v>0.19800000000000001</v>
      </c>
      <c r="P178" s="149">
        <f t="shared" si="31"/>
        <v>7.1280000000000001</v>
      </c>
      <c r="Q178" s="149">
        <v>0</v>
      </c>
      <c r="R178" s="149">
        <f t="shared" si="32"/>
        <v>0</v>
      </c>
      <c r="S178" s="149">
        <v>6.5000000000000002E-2</v>
      </c>
      <c r="T178" s="150">
        <f t="shared" si="33"/>
        <v>2.34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1" t="s">
        <v>121</v>
      </c>
      <c r="AT178" s="151" t="s">
        <v>117</v>
      </c>
      <c r="AU178" s="151" t="s">
        <v>122</v>
      </c>
      <c r="AY178" s="14" t="s">
        <v>115</v>
      </c>
      <c r="BE178" s="152">
        <f t="shared" si="34"/>
        <v>0</v>
      </c>
      <c r="BF178" s="152">
        <f t="shared" si="35"/>
        <v>0</v>
      </c>
      <c r="BG178" s="152">
        <f t="shared" si="36"/>
        <v>0</v>
      </c>
      <c r="BH178" s="152">
        <f t="shared" si="37"/>
        <v>0</v>
      </c>
      <c r="BI178" s="152">
        <f t="shared" si="38"/>
        <v>0</v>
      </c>
      <c r="BJ178" s="14" t="s">
        <v>122</v>
      </c>
      <c r="BK178" s="153">
        <f t="shared" si="39"/>
        <v>0</v>
      </c>
      <c r="BL178" s="14" t="s">
        <v>121</v>
      </c>
      <c r="BM178" s="151" t="s">
        <v>289</v>
      </c>
    </row>
    <row r="179" spans="1:65" s="2" customFormat="1" ht="24.15" customHeight="1">
      <c r="A179" s="26"/>
      <c r="B179" s="140"/>
      <c r="C179" s="141" t="s">
        <v>290</v>
      </c>
      <c r="D179" s="141" t="s">
        <v>117</v>
      </c>
      <c r="E179" s="142" t="s">
        <v>291</v>
      </c>
      <c r="F179" s="143" t="s">
        <v>292</v>
      </c>
      <c r="G179" s="144" t="s">
        <v>284</v>
      </c>
      <c r="H179" s="145">
        <v>16</v>
      </c>
      <c r="I179" s="145"/>
      <c r="J179" s="145">
        <f t="shared" si="30"/>
        <v>0</v>
      </c>
      <c r="K179" s="146"/>
      <c r="L179" s="27"/>
      <c r="M179" s="147" t="s">
        <v>1</v>
      </c>
      <c r="N179" s="148" t="s">
        <v>35</v>
      </c>
      <c r="O179" s="149">
        <v>0.29399999999999998</v>
      </c>
      <c r="P179" s="149">
        <f t="shared" si="31"/>
        <v>4.7039999999999997</v>
      </c>
      <c r="Q179" s="149">
        <v>0</v>
      </c>
      <c r="R179" s="149">
        <f t="shared" si="32"/>
        <v>0</v>
      </c>
      <c r="S179" s="149">
        <v>0.08</v>
      </c>
      <c r="T179" s="150">
        <f t="shared" si="33"/>
        <v>1.28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1" t="s">
        <v>121</v>
      </c>
      <c r="AT179" s="151" t="s">
        <v>117</v>
      </c>
      <c r="AU179" s="151" t="s">
        <v>122</v>
      </c>
      <c r="AY179" s="14" t="s">
        <v>115</v>
      </c>
      <c r="BE179" s="152">
        <f t="shared" si="34"/>
        <v>0</v>
      </c>
      <c r="BF179" s="152">
        <f t="shared" si="35"/>
        <v>0</v>
      </c>
      <c r="BG179" s="152">
        <f t="shared" si="36"/>
        <v>0</v>
      </c>
      <c r="BH179" s="152">
        <f t="shared" si="37"/>
        <v>0</v>
      </c>
      <c r="BI179" s="152">
        <f t="shared" si="38"/>
        <v>0</v>
      </c>
      <c r="BJ179" s="14" t="s">
        <v>122</v>
      </c>
      <c r="BK179" s="153">
        <f t="shared" si="39"/>
        <v>0</v>
      </c>
      <c r="BL179" s="14" t="s">
        <v>121</v>
      </c>
      <c r="BM179" s="151" t="s">
        <v>293</v>
      </c>
    </row>
    <row r="180" spans="1:65" s="2" customFormat="1" ht="24.15" customHeight="1">
      <c r="A180" s="26"/>
      <c r="B180" s="140"/>
      <c r="C180" s="141" t="s">
        <v>294</v>
      </c>
      <c r="D180" s="141" t="s">
        <v>117</v>
      </c>
      <c r="E180" s="142" t="s">
        <v>295</v>
      </c>
      <c r="F180" s="143" t="s">
        <v>296</v>
      </c>
      <c r="G180" s="144" t="s">
        <v>145</v>
      </c>
      <c r="H180" s="145">
        <v>90.155000000000001</v>
      </c>
      <c r="I180" s="145"/>
      <c r="J180" s="145">
        <f t="shared" si="30"/>
        <v>0</v>
      </c>
      <c r="K180" s="146"/>
      <c r="L180" s="27"/>
      <c r="M180" s="147" t="s">
        <v>1</v>
      </c>
      <c r="N180" s="148" t="s">
        <v>35</v>
      </c>
      <c r="O180" s="149">
        <v>0.21099999999999999</v>
      </c>
      <c r="P180" s="149">
        <f t="shared" si="31"/>
        <v>19.022704999999998</v>
      </c>
      <c r="Q180" s="149">
        <v>0</v>
      </c>
      <c r="R180" s="149">
        <f t="shared" si="32"/>
        <v>0</v>
      </c>
      <c r="S180" s="149">
        <v>2.7E-2</v>
      </c>
      <c r="T180" s="150">
        <f t="shared" si="33"/>
        <v>2.4341849999999998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1" t="s">
        <v>121</v>
      </c>
      <c r="AT180" s="151" t="s">
        <v>117</v>
      </c>
      <c r="AU180" s="151" t="s">
        <v>122</v>
      </c>
      <c r="AY180" s="14" t="s">
        <v>115</v>
      </c>
      <c r="BE180" s="152">
        <f t="shared" si="34"/>
        <v>0</v>
      </c>
      <c r="BF180" s="152">
        <f t="shared" si="35"/>
        <v>0</v>
      </c>
      <c r="BG180" s="152">
        <f t="shared" si="36"/>
        <v>0</v>
      </c>
      <c r="BH180" s="152">
        <f t="shared" si="37"/>
        <v>0</v>
      </c>
      <c r="BI180" s="152">
        <f t="shared" si="38"/>
        <v>0</v>
      </c>
      <c r="BJ180" s="14" t="s">
        <v>122</v>
      </c>
      <c r="BK180" s="153">
        <f t="shared" si="39"/>
        <v>0</v>
      </c>
      <c r="BL180" s="14" t="s">
        <v>121</v>
      </c>
      <c r="BM180" s="151" t="s">
        <v>297</v>
      </c>
    </row>
    <row r="181" spans="1:65" s="2" customFormat="1" ht="21.75" customHeight="1">
      <c r="A181" s="26"/>
      <c r="B181" s="140"/>
      <c r="C181" s="141" t="s">
        <v>298</v>
      </c>
      <c r="D181" s="141" t="s">
        <v>117</v>
      </c>
      <c r="E181" s="142" t="s">
        <v>299</v>
      </c>
      <c r="F181" s="143" t="s">
        <v>300</v>
      </c>
      <c r="G181" s="144" t="s">
        <v>145</v>
      </c>
      <c r="H181" s="145">
        <v>68.849999999999994</v>
      </c>
      <c r="I181" s="145"/>
      <c r="J181" s="145">
        <f t="shared" si="30"/>
        <v>0</v>
      </c>
      <c r="K181" s="146"/>
      <c r="L181" s="27"/>
      <c r="M181" s="147" t="s">
        <v>1</v>
      </c>
      <c r="N181" s="148" t="s">
        <v>35</v>
      </c>
      <c r="O181" s="149">
        <v>0.32800000000000001</v>
      </c>
      <c r="P181" s="149">
        <f t="shared" si="31"/>
        <v>22.582799999999999</v>
      </c>
      <c r="Q181" s="149">
        <v>0</v>
      </c>
      <c r="R181" s="149">
        <f t="shared" si="32"/>
        <v>0</v>
      </c>
      <c r="S181" s="149">
        <v>0.06</v>
      </c>
      <c r="T181" s="150">
        <f t="shared" si="33"/>
        <v>4.1309999999999993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1" t="s">
        <v>121</v>
      </c>
      <c r="AT181" s="151" t="s">
        <v>117</v>
      </c>
      <c r="AU181" s="151" t="s">
        <v>122</v>
      </c>
      <c r="AY181" s="14" t="s">
        <v>115</v>
      </c>
      <c r="BE181" s="152">
        <f t="shared" si="34"/>
        <v>0</v>
      </c>
      <c r="BF181" s="152">
        <f t="shared" si="35"/>
        <v>0</v>
      </c>
      <c r="BG181" s="152">
        <f t="shared" si="36"/>
        <v>0</v>
      </c>
      <c r="BH181" s="152">
        <f t="shared" si="37"/>
        <v>0</v>
      </c>
      <c r="BI181" s="152">
        <f t="shared" si="38"/>
        <v>0</v>
      </c>
      <c r="BJ181" s="14" t="s">
        <v>122</v>
      </c>
      <c r="BK181" s="153">
        <f t="shared" si="39"/>
        <v>0</v>
      </c>
      <c r="BL181" s="14" t="s">
        <v>121</v>
      </c>
      <c r="BM181" s="151" t="s">
        <v>301</v>
      </c>
    </row>
    <row r="182" spans="1:65" s="2" customFormat="1" ht="21.75" customHeight="1">
      <c r="A182" s="26"/>
      <c r="B182" s="140"/>
      <c r="C182" s="141" t="s">
        <v>302</v>
      </c>
      <c r="D182" s="141" t="s">
        <v>117</v>
      </c>
      <c r="E182" s="142" t="s">
        <v>303</v>
      </c>
      <c r="F182" s="143" t="s">
        <v>304</v>
      </c>
      <c r="G182" s="144" t="s">
        <v>171</v>
      </c>
      <c r="H182" s="145">
        <v>127.892</v>
      </c>
      <c r="I182" s="145"/>
      <c r="J182" s="145">
        <f t="shared" si="30"/>
        <v>0</v>
      </c>
      <c r="K182" s="146"/>
      <c r="L182" s="27"/>
      <c r="M182" s="147" t="s">
        <v>1</v>
      </c>
      <c r="N182" s="148" t="s">
        <v>35</v>
      </c>
      <c r="O182" s="149">
        <v>0.59799999999999998</v>
      </c>
      <c r="P182" s="149">
        <f t="shared" si="31"/>
        <v>76.479416000000001</v>
      </c>
      <c r="Q182" s="149">
        <v>0</v>
      </c>
      <c r="R182" s="149">
        <f t="shared" si="32"/>
        <v>0</v>
      </c>
      <c r="S182" s="149">
        <v>0</v>
      </c>
      <c r="T182" s="150">
        <f t="shared" si="3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1" t="s">
        <v>121</v>
      </c>
      <c r="AT182" s="151" t="s">
        <v>117</v>
      </c>
      <c r="AU182" s="151" t="s">
        <v>122</v>
      </c>
      <c r="AY182" s="14" t="s">
        <v>115</v>
      </c>
      <c r="BE182" s="152">
        <f t="shared" si="34"/>
        <v>0</v>
      </c>
      <c r="BF182" s="152">
        <f t="shared" si="35"/>
        <v>0</v>
      </c>
      <c r="BG182" s="152">
        <f t="shared" si="36"/>
        <v>0</v>
      </c>
      <c r="BH182" s="152">
        <f t="shared" si="37"/>
        <v>0</v>
      </c>
      <c r="BI182" s="152">
        <f t="shared" si="38"/>
        <v>0</v>
      </c>
      <c r="BJ182" s="14" t="s">
        <v>122</v>
      </c>
      <c r="BK182" s="153">
        <f t="shared" si="39"/>
        <v>0</v>
      </c>
      <c r="BL182" s="14" t="s">
        <v>121</v>
      </c>
      <c r="BM182" s="151" t="s">
        <v>305</v>
      </c>
    </row>
    <row r="183" spans="1:65" s="12" customFormat="1" ht="22.8" customHeight="1">
      <c r="B183" s="128"/>
      <c r="D183" s="129" t="s">
        <v>68</v>
      </c>
      <c r="E183" s="138" t="s">
        <v>306</v>
      </c>
      <c r="F183" s="138" t="s">
        <v>307</v>
      </c>
      <c r="J183" s="139">
        <f>BK183</f>
        <v>0</v>
      </c>
      <c r="L183" s="128"/>
      <c r="M183" s="132"/>
      <c r="N183" s="133"/>
      <c r="O183" s="133"/>
      <c r="P183" s="134">
        <f>P184</f>
        <v>471.01120500000002</v>
      </c>
      <c r="Q183" s="133"/>
      <c r="R183" s="134">
        <f>R184</f>
        <v>0</v>
      </c>
      <c r="S183" s="133"/>
      <c r="T183" s="135">
        <f>T184</f>
        <v>0</v>
      </c>
      <c r="AR183" s="129" t="s">
        <v>74</v>
      </c>
      <c r="AT183" s="136" t="s">
        <v>68</v>
      </c>
      <c r="AU183" s="136" t="s">
        <v>74</v>
      </c>
      <c r="AY183" s="129" t="s">
        <v>115</v>
      </c>
      <c r="BK183" s="137">
        <f>BK184</f>
        <v>0</v>
      </c>
    </row>
    <row r="184" spans="1:65" s="2" customFormat="1" ht="24.15" customHeight="1">
      <c r="A184" s="26"/>
      <c r="B184" s="140"/>
      <c r="C184" s="141" t="s">
        <v>308</v>
      </c>
      <c r="D184" s="141" t="s">
        <v>117</v>
      </c>
      <c r="E184" s="142" t="s">
        <v>309</v>
      </c>
      <c r="F184" s="143" t="s">
        <v>310</v>
      </c>
      <c r="G184" s="144" t="s">
        <v>171</v>
      </c>
      <c r="H184" s="145">
        <v>1431.645</v>
      </c>
      <c r="I184" s="145"/>
      <c r="J184" s="145">
        <f>ROUND(I184*H184,3)</f>
        <v>0</v>
      </c>
      <c r="K184" s="146"/>
      <c r="L184" s="27"/>
      <c r="M184" s="147" t="s">
        <v>1</v>
      </c>
      <c r="N184" s="148" t="s">
        <v>35</v>
      </c>
      <c r="O184" s="149">
        <v>0.32900000000000001</v>
      </c>
      <c r="P184" s="149">
        <f>O184*H184</f>
        <v>471.01120500000002</v>
      </c>
      <c r="Q184" s="149">
        <v>0</v>
      </c>
      <c r="R184" s="149">
        <f>Q184*H184</f>
        <v>0</v>
      </c>
      <c r="S184" s="149">
        <v>0</v>
      </c>
      <c r="T184" s="150">
        <f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1" t="s">
        <v>121</v>
      </c>
      <c r="AT184" s="151" t="s">
        <v>117</v>
      </c>
      <c r="AU184" s="151" t="s">
        <v>122</v>
      </c>
      <c r="AY184" s="14" t="s">
        <v>115</v>
      </c>
      <c r="BE184" s="152">
        <f>IF(N184="základná",J184,0)</f>
        <v>0</v>
      </c>
      <c r="BF184" s="152">
        <f>IF(N184="znížená",J184,0)</f>
        <v>0</v>
      </c>
      <c r="BG184" s="152">
        <f>IF(N184="zákl. prenesená",J184,0)</f>
        <v>0</v>
      </c>
      <c r="BH184" s="152">
        <f>IF(N184="zníž. prenesená",J184,0)</f>
        <v>0</v>
      </c>
      <c r="BI184" s="152">
        <f>IF(N184="nulová",J184,0)</f>
        <v>0</v>
      </c>
      <c r="BJ184" s="14" t="s">
        <v>122</v>
      </c>
      <c r="BK184" s="153">
        <f>ROUND(I184*H184,3)</f>
        <v>0</v>
      </c>
      <c r="BL184" s="14" t="s">
        <v>121</v>
      </c>
      <c r="BM184" s="151" t="s">
        <v>311</v>
      </c>
    </row>
    <row r="185" spans="1:65" s="12" customFormat="1" ht="25.95" customHeight="1">
      <c r="B185" s="128"/>
      <c r="D185" s="129" t="s">
        <v>68</v>
      </c>
      <c r="E185" s="130" t="s">
        <v>312</v>
      </c>
      <c r="F185" s="130" t="s">
        <v>313</v>
      </c>
      <c r="J185" s="131">
        <f>BK185</f>
        <v>0</v>
      </c>
      <c r="L185" s="128"/>
      <c r="M185" s="132"/>
      <c r="N185" s="133"/>
      <c r="O185" s="133"/>
      <c r="P185" s="134">
        <f>P186+P189+P194+P196+P204</f>
        <v>14112.920593999997</v>
      </c>
      <c r="Q185" s="133"/>
      <c r="R185" s="134">
        <f>R186+R189+R194+R196+R204</f>
        <v>33.03291205</v>
      </c>
      <c r="S185" s="133"/>
      <c r="T185" s="135">
        <f>T186+T189+T194+T196+T204</f>
        <v>12.423321</v>
      </c>
      <c r="AR185" s="129" t="s">
        <v>122</v>
      </c>
      <c r="AT185" s="136" t="s">
        <v>68</v>
      </c>
      <c r="AU185" s="136" t="s">
        <v>69</v>
      </c>
      <c r="AY185" s="129" t="s">
        <v>115</v>
      </c>
      <c r="BK185" s="137">
        <f>BK186+BK189+BK194+BK196+BK204</f>
        <v>0</v>
      </c>
    </row>
    <row r="186" spans="1:65" s="12" customFormat="1" ht="22.8" customHeight="1">
      <c r="B186" s="128"/>
      <c r="D186" s="129" t="s">
        <v>68</v>
      </c>
      <c r="E186" s="138" t="s">
        <v>314</v>
      </c>
      <c r="F186" s="138" t="s">
        <v>315</v>
      </c>
      <c r="J186" s="139">
        <f>BK186</f>
        <v>0</v>
      </c>
      <c r="L186" s="128"/>
      <c r="M186" s="132"/>
      <c r="N186" s="133"/>
      <c r="O186" s="133"/>
      <c r="P186" s="134">
        <f>SUM(P187:P188)</f>
        <v>40.544096000000003</v>
      </c>
      <c r="Q186" s="133"/>
      <c r="R186" s="134">
        <f>SUM(R187:R188)</f>
        <v>0.44663625000000001</v>
      </c>
      <c r="S186" s="133"/>
      <c r="T186" s="135">
        <f>SUM(T187:T188)</f>
        <v>0</v>
      </c>
      <c r="AR186" s="129" t="s">
        <v>122</v>
      </c>
      <c r="AT186" s="136" t="s">
        <v>68</v>
      </c>
      <c r="AU186" s="136" t="s">
        <v>74</v>
      </c>
      <c r="AY186" s="129" t="s">
        <v>115</v>
      </c>
      <c r="BK186" s="137">
        <f>SUM(BK187:BK188)</f>
        <v>0</v>
      </c>
    </row>
    <row r="187" spans="1:65" s="2" customFormat="1" ht="21.75" customHeight="1">
      <c r="A187" s="26"/>
      <c r="B187" s="140"/>
      <c r="C187" s="141" t="s">
        <v>316</v>
      </c>
      <c r="D187" s="141" t="s">
        <v>117</v>
      </c>
      <c r="E187" s="142" t="s">
        <v>317</v>
      </c>
      <c r="F187" s="143" t="s">
        <v>318</v>
      </c>
      <c r="G187" s="144" t="s">
        <v>145</v>
      </c>
      <c r="H187" s="145">
        <v>1207.125</v>
      </c>
      <c r="I187" s="145"/>
      <c r="J187" s="145">
        <f>ROUND(I187*H187,3)</f>
        <v>0</v>
      </c>
      <c r="K187" s="146"/>
      <c r="L187" s="27"/>
      <c r="M187" s="147" t="s">
        <v>1</v>
      </c>
      <c r="N187" s="148" t="s">
        <v>35</v>
      </c>
      <c r="O187" s="149">
        <v>3.3000000000000002E-2</v>
      </c>
      <c r="P187" s="149">
        <f>O187*H187</f>
        <v>39.835125000000005</v>
      </c>
      <c r="Q187" s="149">
        <v>3.6999999999999999E-4</v>
      </c>
      <c r="R187" s="149">
        <f>Q187*H187</f>
        <v>0.44663625000000001</v>
      </c>
      <c r="S187" s="149">
        <v>0</v>
      </c>
      <c r="T187" s="150">
        <f>S187*H187</f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1" t="s">
        <v>181</v>
      </c>
      <c r="AT187" s="151" t="s">
        <v>117</v>
      </c>
      <c r="AU187" s="151" t="s">
        <v>122</v>
      </c>
      <c r="AY187" s="14" t="s">
        <v>115</v>
      </c>
      <c r="BE187" s="152">
        <f>IF(N187="základná",J187,0)</f>
        <v>0</v>
      </c>
      <c r="BF187" s="152">
        <f>IF(N187="znížená",J187,0)</f>
        <v>0</v>
      </c>
      <c r="BG187" s="152">
        <f>IF(N187="zákl. prenesená",J187,0)</f>
        <v>0</v>
      </c>
      <c r="BH187" s="152">
        <f>IF(N187="zníž. prenesená",J187,0)</f>
        <v>0</v>
      </c>
      <c r="BI187" s="152">
        <f>IF(N187="nulová",J187,0)</f>
        <v>0</v>
      </c>
      <c r="BJ187" s="14" t="s">
        <v>122</v>
      </c>
      <c r="BK187" s="153">
        <f>ROUND(I187*H187,3)</f>
        <v>0</v>
      </c>
      <c r="BL187" s="14" t="s">
        <v>181</v>
      </c>
      <c r="BM187" s="151" t="s">
        <v>319</v>
      </c>
    </row>
    <row r="188" spans="1:65" s="2" customFormat="1" ht="24.15" customHeight="1">
      <c r="A188" s="26"/>
      <c r="B188" s="140"/>
      <c r="C188" s="141" t="s">
        <v>320</v>
      </c>
      <c r="D188" s="141" t="s">
        <v>117</v>
      </c>
      <c r="E188" s="142" t="s">
        <v>321</v>
      </c>
      <c r="F188" s="143" t="s">
        <v>322</v>
      </c>
      <c r="G188" s="144" t="s">
        <v>171</v>
      </c>
      <c r="H188" s="145">
        <v>0.44900000000000001</v>
      </c>
      <c r="I188" s="145"/>
      <c r="J188" s="145">
        <f>ROUND(I188*H188,3)</f>
        <v>0</v>
      </c>
      <c r="K188" s="146"/>
      <c r="L188" s="27"/>
      <c r="M188" s="147" t="s">
        <v>1</v>
      </c>
      <c r="N188" s="148" t="s">
        <v>35</v>
      </c>
      <c r="O188" s="149">
        <v>1.579</v>
      </c>
      <c r="P188" s="149">
        <f>O188*H188</f>
        <v>0.70897100000000002</v>
      </c>
      <c r="Q188" s="149">
        <v>0</v>
      </c>
      <c r="R188" s="149">
        <f>Q188*H188</f>
        <v>0</v>
      </c>
      <c r="S188" s="149">
        <v>0</v>
      </c>
      <c r="T188" s="150">
        <f>S188*H188</f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1" t="s">
        <v>181</v>
      </c>
      <c r="AT188" s="151" t="s">
        <v>117</v>
      </c>
      <c r="AU188" s="151" t="s">
        <v>122</v>
      </c>
      <c r="AY188" s="14" t="s">
        <v>115</v>
      </c>
      <c r="BE188" s="152">
        <f>IF(N188="základná",J188,0)</f>
        <v>0</v>
      </c>
      <c r="BF188" s="152">
        <f>IF(N188="znížená",J188,0)</f>
        <v>0</v>
      </c>
      <c r="BG188" s="152">
        <f>IF(N188="zákl. prenesená",J188,0)</f>
        <v>0</v>
      </c>
      <c r="BH188" s="152">
        <f>IF(N188="zníž. prenesená",J188,0)</f>
        <v>0</v>
      </c>
      <c r="BI188" s="152">
        <f>IF(N188="nulová",J188,0)</f>
        <v>0</v>
      </c>
      <c r="BJ188" s="14" t="s">
        <v>122</v>
      </c>
      <c r="BK188" s="153">
        <f>ROUND(I188*H188,3)</f>
        <v>0</v>
      </c>
      <c r="BL188" s="14" t="s">
        <v>181</v>
      </c>
      <c r="BM188" s="151" t="s">
        <v>323</v>
      </c>
    </row>
    <row r="189" spans="1:65" s="12" customFormat="1" ht="22.8" customHeight="1">
      <c r="B189" s="128"/>
      <c r="D189" s="129" t="s">
        <v>68</v>
      </c>
      <c r="E189" s="138" t="s">
        <v>324</v>
      </c>
      <c r="F189" s="138" t="s">
        <v>325</v>
      </c>
      <c r="J189" s="139">
        <f>BK189</f>
        <v>0</v>
      </c>
      <c r="L189" s="128"/>
      <c r="M189" s="132"/>
      <c r="N189" s="133"/>
      <c r="O189" s="133"/>
      <c r="P189" s="134">
        <f>SUM(P190:P193)</f>
        <v>0</v>
      </c>
      <c r="Q189" s="133"/>
      <c r="R189" s="134">
        <f>SUM(R190:R193)</f>
        <v>0</v>
      </c>
      <c r="S189" s="133"/>
      <c r="T189" s="135">
        <f>SUM(T190:T193)</f>
        <v>0</v>
      </c>
      <c r="AR189" s="129" t="s">
        <v>122</v>
      </c>
      <c r="AT189" s="136" t="s">
        <v>68</v>
      </c>
      <c r="AU189" s="136" t="s">
        <v>74</v>
      </c>
      <c r="AY189" s="129" t="s">
        <v>115</v>
      </c>
      <c r="BK189" s="137">
        <f>SUM(BK190:BK193)</f>
        <v>0</v>
      </c>
    </row>
    <row r="190" spans="1:65" s="2" customFormat="1" ht="16.5" customHeight="1">
      <c r="A190" s="26"/>
      <c r="B190" s="140"/>
      <c r="C190" s="141" t="s">
        <v>326</v>
      </c>
      <c r="D190" s="141" t="s">
        <v>117</v>
      </c>
      <c r="E190" s="142"/>
      <c r="F190" s="143"/>
      <c r="G190" s="144"/>
      <c r="H190" s="145"/>
      <c r="I190" s="145"/>
      <c r="J190" s="145"/>
      <c r="K190" s="146"/>
      <c r="L190" s="27"/>
      <c r="M190" s="147" t="s">
        <v>1</v>
      </c>
      <c r="N190" s="148" t="s">
        <v>35</v>
      </c>
      <c r="O190" s="149">
        <v>7.9000000000000001E-2</v>
      </c>
      <c r="P190" s="149">
        <f>O190*H190</f>
        <v>0</v>
      </c>
      <c r="Q190" s="149">
        <v>0</v>
      </c>
      <c r="R190" s="149">
        <f>Q190*H190</f>
        <v>0</v>
      </c>
      <c r="S190" s="149">
        <v>5.0000000000000001E-3</v>
      </c>
      <c r="T190" s="150">
        <f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1" t="s">
        <v>181</v>
      </c>
      <c r="AT190" s="151" t="s">
        <v>117</v>
      </c>
      <c r="AU190" s="151" t="s">
        <v>122</v>
      </c>
      <c r="AY190" s="14" t="s">
        <v>115</v>
      </c>
      <c r="BE190" s="152">
        <f>IF(N190="základná",J190,0)</f>
        <v>0</v>
      </c>
      <c r="BF190" s="152">
        <f>IF(N190="znížená",J190,0)</f>
        <v>0</v>
      </c>
      <c r="BG190" s="152">
        <f>IF(N190="zákl. prenesená",J190,0)</f>
        <v>0</v>
      </c>
      <c r="BH190" s="152">
        <f>IF(N190="zníž. prenesená",J190,0)</f>
        <v>0</v>
      </c>
      <c r="BI190" s="152">
        <f>IF(N190="nulová",J190,0)</f>
        <v>0</v>
      </c>
      <c r="BJ190" s="14" t="s">
        <v>122</v>
      </c>
      <c r="BK190" s="153">
        <f>ROUND(I190*H190,3)</f>
        <v>0</v>
      </c>
      <c r="BL190" s="14" t="s">
        <v>181</v>
      </c>
      <c r="BM190" s="151" t="s">
        <v>327</v>
      </c>
    </row>
    <row r="191" spans="1:65" s="2" customFormat="1" ht="16.5" customHeight="1">
      <c r="A191" s="26"/>
      <c r="B191" s="140"/>
      <c r="C191" s="141" t="s">
        <v>328</v>
      </c>
      <c r="D191" s="141" t="s">
        <v>117</v>
      </c>
      <c r="E191" s="142"/>
      <c r="F191" s="143"/>
      <c r="G191" s="144"/>
      <c r="H191" s="145"/>
      <c r="I191" s="145"/>
      <c r="J191" s="145"/>
      <c r="K191" s="146"/>
      <c r="L191" s="27"/>
      <c r="M191" s="147" t="s">
        <v>1</v>
      </c>
      <c r="N191" s="148" t="s">
        <v>35</v>
      </c>
      <c r="O191" s="149">
        <v>7.9000000000000001E-2</v>
      </c>
      <c r="P191" s="149">
        <f>O191*H191</f>
        <v>0</v>
      </c>
      <c r="Q191" s="149">
        <v>0</v>
      </c>
      <c r="R191" s="149">
        <f>Q191*H191</f>
        <v>0</v>
      </c>
      <c r="S191" s="149">
        <v>5.0000000000000001E-3</v>
      </c>
      <c r="T191" s="150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1" t="s">
        <v>181</v>
      </c>
      <c r="AT191" s="151" t="s">
        <v>117</v>
      </c>
      <c r="AU191" s="151" t="s">
        <v>122</v>
      </c>
      <c r="AY191" s="14" t="s">
        <v>115</v>
      </c>
      <c r="BE191" s="152">
        <f>IF(N191="základná",J191,0)</f>
        <v>0</v>
      </c>
      <c r="BF191" s="152">
        <f>IF(N191="znížená",J191,0)</f>
        <v>0</v>
      </c>
      <c r="BG191" s="152">
        <f>IF(N191="zákl. prenesená",J191,0)</f>
        <v>0</v>
      </c>
      <c r="BH191" s="152">
        <f>IF(N191="zníž. prenesená",J191,0)</f>
        <v>0</v>
      </c>
      <c r="BI191" s="152">
        <f>IF(N191="nulová",J191,0)</f>
        <v>0</v>
      </c>
      <c r="BJ191" s="14" t="s">
        <v>122</v>
      </c>
      <c r="BK191" s="153">
        <f>ROUND(I191*H191,3)</f>
        <v>0</v>
      </c>
      <c r="BL191" s="14" t="s">
        <v>181</v>
      </c>
      <c r="BM191" s="151" t="s">
        <v>329</v>
      </c>
    </row>
    <row r="192" spans="1:65" s="2" customFormat="1" ht="16.5" customHeight="1">
      <c r="A192" s="26"/>
      <c r="B192" s="140"/>
      <c r="C192" s="141" t="s">
        <v>330</v>
      </c>
      <c r="D192" s="141" t="s">
        <v>117</v>
      </c>
      <c r="E192" s="142"/>
      <c r="F192" s="143"/>
      <c r="G192" s="144"/>
      <c r="H192" s="145"/>
      <c r="I192" s="145"/>
      <c r="J192" s="145"/>
      <c r="K192" s="146"/>
      <c r="L192" s="27"/>
      <c r="M192" s="147" t="s">
        <v>1</v>
      </c>
      <c r="N192" s="148" t="s">
        <v>35</v>
      </c>
      <c r="O192" s="149">
        <v>7.9000000000000001E-2</v>
      </c>
      <c r="P192" s="149">
        <f>O192*H192</f>
        <v>0</v>
      </c>
      <c r="Q192" s="149">
        <v>0</v>
      </c>
      <c r="R192" s="149">
        <f>Q192*H192</f>
        <v>0</v>
      </c>
      <c r="S192" s="149">
        <v>5.0000000000000001E-3</v>
      </c>
      <c r="T192" s="150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1" t="s">
        <v>181</v>
      </c>
      <c r="AT192" s="151" t="s">
        <v>117</v>
      </c>
      <c r="AU192" s="151" t="s">
        <v>122</v>
      </c>
      <c r="AY192" s="14" t="s">
        <v>115</v>
      </c>
      <c r="BE192" s="152">
        <f>IF(N192="základná",J192,0)</f>
        <v>0</v>
      </c>
      <c r="BF192" s="152">
        <f>IF(N192="znížená",J192,0)</f>
        <v>0</v>
      </c>
      <c r="BG192" s="152">
        <f>IF(N192="zákl. prenesená",J192,0)</f>
        <v>0</v>
      </c>
      <c r="BH192" s="152">
        <f>IF(N192="zníž. prenesená",J192,0)</f>
        <v>0</v>
      </c>
      <c r="BI192" s="152">
        <f>IF(N192="nulová",J192,0)</f>
        <v>0</v>
      </c>
      <c r="BJ192" s="14" t="s">
        <v>122</v>
      </c>
      <c r="BK192" s="153">
        <f>ROUND(I192*H192,3)</f>
        <v>0</v>
      </c>
      <c r="BL192" s="14" t="s">
        <v>181</v>
      </c>
      <c r="BM192" s="151" t="s">
        <v>331</v>
      </c>
    </row>
    <row r="193" spans="1:65" s="2" customFormat="1" ht="16.5" customHeight="1">
      <c r="A193" s="26"/>
      <c r="B193" s="140"/>
      <c r="C193" s="141" t="s">
        <v>332</v>
      </c>
      <c r="D193" s="141" t="s">
        <v>117</v>
      </c>
      <c r="E193" s="142"/>
      <c r="F193" s="143"/>
      <c r="G193" s="144"/>
      <c r="H193" s="145"/>
      <c r="I193" s="145"/>
      <c r="J193" s="145"/>
      <c r="K193" s="146"/>
      <c r="L193" s="27"/>
      <c r="M193" s="147" t="s">
        <v>1</v>
      </c>
      <c r="N193" s="148" t="s">
        <v>35</v>
      </c>
      <c r="O193" s="149">
        <v>7.9000000000000001E-2</v>
      </c>
      <c r="P193" s="149">
        <f>O193*H193</f>
        <v>0</v>
      </c>
      <c r="Q193" s="149">
        <v>0</v>
      </c>
      <c r="R193" s="149">
        <f>Q193*H193</f>
        <v>0</v>
      </c>
      <c r="S193" s="149">
        <v>5.0000000000000001E-3</v>
      </c>
      <c r="T193" s="150">
        <f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1" t="s">
        <v>181</v>
      </c>
      <c r="AT193" s="151" t="s">
        <v>117</v>
      </c>
      <c r="AU193" s="151" t="s">
        <v>122</v>
      </c>
      <c r="AY193" s="14" t="s">
        <v>115</v>
      </c>
      <c r="BE193" s="152">
        <f>IF(N193="základná",J193,0)</f>
        <v>0</v>
      </c>
      <c r="BF193" s="152">
        <f>IF(N193="znížená",J193,0)</f>
        <v>0</v>
      </c>
      <c r="BG193" s="152">
        <f>IF(N193="zákl. prenesená",J193,0)</f>
        <v>0</v>
      </c>
      <c r="BH193" s="152">
        <f>IF(N193="zníž. prenesená",J193,0)</f>
        <v>0</v>
      </c>
      <c r="BI193" s="152">
        <f>IF(N193="nulová",J193,0)</f>
        <v>0</v>
      </c>
      <c r="BJ193" s="14" t="s">
        <v>122</v>
      </c>
      <c r="BK193" s="153">
        <f>ROUND(I193*H193,3)</f>
        <v>0</v>
      </c>
      <c r="BL193" s="14" t="s">
        <v>181</v>
      </c>
      <c r="BM193" s="151" t="s">
        <v>333</v>
      </c>
    </row>
    <row r="194" spans="1:65" s="12" customFormat="1" ht="22.8" customHeight="1">
      <c r="B194" s="128"/>
      <c r="D194" s="129" t="s">
        <v>68</v>
      </c>
      <c r="E194" s="138" t="s">
        <v>334</v>
      </c>
      <c r="F194" s="138" t="s">
        <v>335</v>
      </c>
      <c r="J194" s="139">
        <f>BK194</f>
        <v>0</v>
      </c>
      <c r="L194" s="128"/>
      <c r="M194" s="132"/>
      <c r="N194" s="133"/>
      <c r="O194" s="133"/>
      <c r="P194" s="134">
        <f>P195</f>
        <v>0</v>
      </c>
      <c r="Q194" s="133"/>
      <c r="R194" s="134">
        <f>R195</f>
        <v>0</v>
      </c>
      <c r="S194" s="133"/>
      <c r="T194" s="135">
        <f>T195</f>
        <v>0</v>
      </c>
      <c r="AR194" s="129" t="s">
        <v>122</v>
      </c>
      <c r="AT194" s="136" t="s">
        <v>68</v>
      </c>
      <c r="AU194" s="136" t="s">
        <v>74</v>
      </c>
      <c r="AY194" s="129" t="s">
        <v>115</v>
      </c>
      <c r="BK194" s="137">
        <f>BK195</f>
        <v>0</v>
      </c>
    </row>
    <row r="195" spans="1:65" s="2" customFormat="1" ht="16.5" customHeight="1">
      <c r="A195" s="26"/>
      <c r="B195" s="140"/>
      <c r="C195" s="141" t="s">
        <v>336</v>
      </c>
      <c r="D195" s="141" t="s">
        <v>117</v>
      </c>
      <c r="E195" s="142"/>
      <c r="F195" s="143"/>
      <c r="G195" s="144"/>
      <c r="H195" s="145"/>
      <c r="I195" s="145"/>
      <c r="J195" s="145"/>
      <c r="K195" s="146"/>
      <c r="L195" s="27"/>
      <c r="M195" s="147" t="s">
        <v>1</v>
      </c>
      <c r="N195" s="148" t="s">
        <v>35</v>
      </c>
      <c r="O195" s="149">
        <v>0.59799999999999998</v>
      </c>
      <c r="P195" s="149">
        <f>O195*H195</f>
        <v>0</v>
      </c>
      <c r="Q195" s="149">
        <v>8.4100000000000008E-3</v>
      </c>
      <c r="R195" s="149">
        <f>Q195*H195</f>
        <v>0</v>
      </c>
      <c r="S195" s="149">
        <v>0</v>
      </c>
      <c r="T195" s="150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1" t="s">
        <v>181</v>
      </c>
      <c r="AT195" s="151" t="s">
        <v>117</v>
      </c>
      <c r="AU195" s="151" t="s">
        <v>122</v>
      </c>
      <c r="AY195" s="14" t="s">
        <v>115</v>
      </c>
      <c r="BE195" s="152">
        <f>IF(N195="základná",J195,0)</f>
        <v>0</v>
      </c>
      <c r="BF195" s="152">
        <f>IF(N195="znížená",J195,0)</f>
        <v>0</v>
      </c>
      <c r="BG195" s="152">
        <f>IF(N195="zákl. prenesená",J195,0)</f>
        <v>0</v>
      </c>
      <c r="BH195" s="152">
        <f>IF(N195="zníž. prenesená",J195,0)</f>
        <v>0</v>
      </c>
      <c r="BI195" s="152">
        <f>IF(N195="nulová",J195,0)</f>
        <v>0</v>
      </c>
      <c r="BJ195" s="14" t="s">
        <v>122</v>
      </c>
      <c r="BK195" s="153">
        <f>ROUND(I195*H195,3)</f>
        <v>0</v>
      </c>
      <c r="BL195" s="14" t="s">
        <v>181</v>
      </c>
      <c r="BM195" s="151" t="s">
        <v>337</v>
      </c>
    </row>
    <row r="196" spans="1:65" s="12" customFormat="1" ht="22.8" customHeight="1">
      <c r="B196" s="128"/>
      <c r="D196" s="129" t="s">
        <v>68</v>
      </c>
      <c r="E196" s="138" t="s">
        <v>338</v>
      </c>
      <c r="F196" s="138" t="s">
        <v>339</v>
      </c>
      <c r="J196" s="139">
        <f>BK196</f>
        <v>0</v>
      </c>
      <c r="L196" s="128"/>
      <c r="M196" s="132"/>
      <c r="N196" s="133"/>
      <c r="O196" s="133"/>
      <c r="P196" s="134">
        <f>SUM(P197:P203)</f>
        <v>351.32493800000003</v>
      </c>
      <c r="Q196" s="133"/>
      <c r="R196" s="134">
        <f>SUM(R197:R203)</f>
        <v>0.82660900000000004</v>
      </c>
      <c r="S196" s="133"/>
      <c r="T196" s="135">
        <f>SUM(T197:T203)</f>
        <v>12.423321</v>
      </c>
      <c r="AR196" s="129" t="s">
        <v>122</v>
      </c>
      <c r="AT196" s="136" t="s">
        <v>68</v>
      </c>
      <c r="AU196" s="136" t="s">
        <v>74</v>
      </c>
      <c r="AY196" s="129" t="s">
        <v>115</v>
      </c>
      <c r="BK196" s="137">
        <f>SUM(BK197:BK203)</f>
        <v>0</v>
      </c>
    </row>
    <row r="197" spans="1:65" s="2" customFormat="1" ht="24.15" customHeight="1">
      <c r="A197" s="26"/>
      <c r="B197" s="140"/>
      <c r="C197" s="141" t="s">
        <v>340</v>
      </c>
      <c r="D197" s="141" t="s">
        <v>117</v>
      </c>
      <c r="E197" s="142" t="s">
        <v>341</v>
      </c>
      <c r="F197" s="143" t="s">
        <v>342</v>
      </c>
      <c r="G197" s="144" t="s">
        <v>145</v>
      </c>
      <c r="H197" s="145">
        <v>1697.175</v>
      </c>
      <c r="I197" s="145"/>
      <c r="J197" s="145">
        <f t="shared" ref="J197:J203" si="40">ROUND(I197*H197,3)</f>
        <v>0</v>
      </c>
      <c r="K197" s="146"/>
      <c r="L197" s="27"/>
      <c r="M197" s="147" t="s">
        <v>1</v>
      </c>
      <c r="N197" s="148" t="s">
        <v>35</v>
      </c>
      <c r="O197" s="149">
        <v>7.4999999999999997E-2</v>
      </c>
      <c r="P197" s="149">
        <f t="shared" ref="P197:P203" si="41">O197*H197</f>
        <v>127.28812499999999</v>
      </c>
      <c r="Q197" s="149">
        <v>0</v>
      </c>
      <c r="R197" s="149">
        <f t="shared" ref="R197:R203" si="42">Q197*H197</f>
        <v>0</v>
      </c>
      <c r="S197" s="149">
        <v>7.3200000000000001E-3</v>
      </c>
      <c r="T197" s="150">
        <f t="shared" ref="T197:T203" si="43">S197*H197</f>
        <v>12.423321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1" t="s">
        <v>181</v>
      </c>
      <c r="AT197" s="151" t="s">
        <v>117</v>
      </c>
      <c r="AU197" s="151" t="s">
        <v>122</v>
      </c>
      <c r="AY197" s="14" t="s">
        <v>115</v>
      </c>
      <c r="BE197" s="152">
        <f t="shared" ref="BE197:BE203" si="44">IF(N197="základná",J197,0)</f>
        <v>0</v>
      </c>
      <c r="BF197" s="152">
        <f t="shared" ref="BF197:BF203" si="45">IF(N197="znížená",J197,0)</f>
        <v>0</v>
      </c>
      <c r="BG197" s="152">
        <f t="shared" ref="BG197:BG203" si="46">IF(N197="zákl. prenesená",J197,0)</f>
        <v>0</v>
      </c>
      <c r="BH197" s="152">
        <f t="shared" ref="BH197:BH203" si="47">IF(N197="zníž. prenesená",J197,0)</f>
        <v>0</v>
      </c>
      <c r="BI197" s="152">
        <f t="shared" ref="BI197:BI203" si="48">IF(N197="nulová",J197,0)</f>
        <v>0</v>
      </c>
      <c r="BJ197" s="14" t="s">
        <v>122</v>
      </c>
      <c r="BK197" s="153">
        <f t="shared" ref="BK197:BK203" si="49">ROUND(I197*H197,3)</f>
        <v>0</v>
      </c>
      <c r="BL197" s="14" t="s">
        <v>181</v>
      </c>
      <c r="BM197" s="151" t="s">
        <v>343</v>
      </c>
    </row>
    <row r="198" spans="1:65" s="2" customFormat="1" ht="24.15" customHeight="1">
      <c r="A198" s="26"/>
      <c r="B198" s="140"/>
      <c r="C198" s="141" t="s">
        <v>344</v>
      </c>
      <c r="D198" s="141" t="s">
        <v>117</v>
      </c>
      <c r="E198" s="142" t="s">
        <v>345</v>
      </c>
      <c r="F198" s="143" t="s">
        <v>346</v>
      </c>
      <c r="G198" s="144" t="s">
        <v>255</v>
      </c>
      <c r="H198" s="145">
        <v>199.1</v>
      </c>
      <c r="I198" s="145"/>
      <c r="J198" s="145">
        <f t="shared" si="40"/>
        <v>0</v>
      </c>
      <c r="K198" s="146"/>
      <c r="L198" s="27"/>
      <c r="M198" s="147" t="s">
        <v>1</v>
      </c>
      <c r="N198" s="148" t="s">
        <v>35</v>
      </c>
      <c r="O198" s="149">
        <v>0.65</v>
      </c>
      <c r="P198" s="149">
        <f t="shared" si="41"/>
        <v>129.41499999999999</v>
      </c>
      <c r="Q198" s="149">
        <v>3.5899999999999999E-3</v>
      </c>
      <c r="R198" s="149">
        <f t="shared" si="42"/>
        <v>0.71476899999999999</v>
      </c>
      <c r="S198" s="149">
        <v>0</v>
      </c>
      <c r="T198" s="150">
        <f t="shared" si="4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1" t="s">
        <v>181</v>
      </c>
      <c r="AT198" s="151" t="s">
        <v>117</v>
      </c>
      <c r="AU198" s="151" t="s">
        <v>122</v>
      </c>
      <c r="AY198" s="14" t="s">
        <v>115</v>
      </c>
      <c r="BE198" s="152">
        <f t="shared" si="44"/>
        <v>0</v>
      </c>
      <c r="BF198" s="152">
        <f t="shared" si="45"/>
        <v>0</v>
      </c>
      <c r="BG198" s="152">
        <f t="shared" si="46"/>
        <v>0</v>
      </c>
      <c r="BH198" s="152">
        <f t="shared" si="47"/>
        <v>0</v>
      </c>
      <c r="BI198" s="152">
        <f t="shared" si="48"/>
        <v>0</v>
      </c>
      <c r="BJ198" s="14" t="s">
        <v>122</v>
      </c>
      <c r="BK198" s="153">
        <f t="shared" si="49"/>
        <v>0</v>
      </c>
      <c r="BL198" s="14" t="s">
        <v>181</v>
      </c>
      <c r="BM198" s="151" t="s">
        <v>347</v>
      </c>
    </row>
    <row r="199" spans="1:65" s="2" customFormat="1" ht="16.5" customHeight="1">
      <c r="A199" s="26"/>
      <c r="B199" s="140"/>
      <c r="C199" s="141" t="s">
        <v>348</v>
      </c>
      <c r="D199" s="141" t="s">
        <v>117</v>
      </c>
      <c r="E199" s="142" t="s">
        <v>349</v>
      </c>
      <c r="F199" s="143" t="s">
        <v>350</v>
      </c>
      <c r="G199" s="144" t="s">
        <v>284</v>
      </c>
      <c r="H199" s="145">
        <v>48</v>
      </c>
      <c r="I199" s="145"/>
      <c r="J199" s="145">
        <f t="shared" si="40"/>
        <v>0</v>
      </c>
      <c r="K199" s="146"/>
      <c r="L199" s="27"/>
      <c r="M199" s="147" t="s">
        <v>1</v>
      </c>
      <c r="N199" s="148" t="s">
        <v>35</v>
      </c>
      <c r="O199" s="149">
        <v>0.22345999999999999</v>
      </c>
      <c r="P199" s="149">
        <f t="shared" si="41"/>
        <v>10.72608</v>
      </c>
      <c r="Q199" s="149">
        <v>4.0999999999999999E-4</v>
      </c>
      <c r="R199" s="149">
        <f t="shared" si="42"/>
        <v>1.968E-2</v>
      </c>
      <c r="S199" s="149">
        <v>0</v>
      </c>
      <c r="T199" s="150">
        <f t="shared" si="4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1" t="s">
        <v>181</v>
      </c>
      <c r="AT199" s="151" t="s">
        <v>117</v>
      </c>
      <c r="AU199" s="151" t="s">
        <v>122</v>
      </c>
      <c r="AY199" s="14" t="s">
        <v>115</v>
      </c>
      <c r="BE199" s="152">
        <f t="shared" si="44"/>
        <v>0</v>
      </c>
      <c r="BF199" s="152">
        <f t="shared" si="45"/>
        <v>0</v>
      </c>
      <c r="BG199" s="152">
        <f t="shared" si="46"/>
        <v>0</v>
      </c>
      <c r="BH199" s="152">
        <f t="shared" si="47"/>
        <v>0</v>
      </c>
      <c r="BI199" s="152">
        <f t="shared" si="48"/>
        <v>0</v>
      </c>
      <c r="BJ199" s="14" t="s">
        <v>122</v>
      </c>
      <c r="BK199" s="153">
        <f t="shared" si="49"/>
        <v>0</v>
      </c>
      <c r="BL199" s="14" t="s">
        <v>181</v>
      </c>
      <c r="BM199" s="151" t="s">
        <v>351</v>
      </c>
    </row>
    <row r="200" spans="1:65" s="2" customFormat="1" ht="24.15" customHeight="1">
      <c r="A200" s="26"/>
      <c r="B200" s="140"/>
      <c r="C200" s="141" t="s">
        <v>352</v>
      </c>
      <c r="D200" s="141" t="s">
        <v>117</v>
      </c>
      <c r="E200" s="142" t="s">
        <v>353</v>
      </c>
      <c r="F200" s="143" t="s">
        <v>354</v>
      </c>
      <c r="G200" s="144" t="s">
        <v>255</v>
      </c>
      <c r="H200" s="145">
        <v>81.599999999999994</v>
      </c>
      <c r="I200" s="145"/>
      <c r="J200" s="145">
        <f t="shared" si="40"/>
        <v>0</v>
      </c>
      <c r="K200" s="146"/>
      <c r="L200" s="27"/>
      <c r="M200" s="147" t="s">
        <v>1</v>
      </c>
      <c r="N200" s="148" t="s">
        <v>35</v>
      </c>
      <c r="O200" s="149">
        <v>0.89100000000000001</v>
      </c>
      <c r="P200" s="149">
        <f t="shared" si="41"/>
        <v>72.70559999999999</v>
      </c>
      <c r="Q200" s="149">
        <v>1E-3</v>
      </c>
      <c r="R200" s="149">
        <f t="shared" si="42"/>
        <v>8.1599999999999992E-2</v>
      </c>
      <c r="S200" s="149">
        <v>0</v>
      </c>
      <c r="T200" s="150">
        <f t="shared" si="4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1" t="s">
        <v>181</v>
      </c>
      <c r="AT200" s="151" t="s">
        <v>117</v>
      </c>
      <c r="AU200" s="151" t="s">
        <v>122</v>
      </c>
      <c r="AY200" s="14" t="s">
        <v>115</v>
      </c>
      <c r="BE200" s="152">
        <f t="shared" si="44"/>
        <v>0</v>
      </c>
      <c r="BF200" s="152">
        <f t="shared" si="45"/>
        <v>0</v>
      </c>
      <c r="BG200" s="152">
        <f t="shared" si="46"/>
        <v>0</v>
      </c>
      <c r="BH200" s="152">
        <f t="shared" si="47"/>
        <v>0</v>
      </c>
      <c r="BI200" s="152">
        <f t="shared" si="48"/>
        <v>0</v>
      </c>
      <c r="BJ200" s="14" t="s">
        <v>122</v>
      </c>
      <c r="BK200" s="153">
        <f t="shared" si="49"/>
        <v>0</v>
      </c>
      <c r="BL200" s="14" t="s">
        <v>181</v>
      </c>
      <c r="BM200" s="151" t="s">
        <v>355</v>
      </c>
    </row>
    <row r="201" spans="1:65" s="2" customFormat="1" ht="16.5" customHeight="1">
      <c r="A201" s="26"/>
      <c r="B201" s="140"/>
      <c r="C201" s="141" t="s">
        <v>356</v>
      </c>
      <c r="D201" s="141" t="s">
        <v>117</v>
      </c>
      <c r="E201" s="142" t="s">
        <v>357</v>
      </c>
      <c r="F201" s="143" t="s">
        <v>358</v>
      </c>
      <c r="G201" s="144" t="s">
        <v>284</v>
      </c>
      <c r="H201" s="145">
        <v>24</v>
      </c>
      <c r="I201" s="145"/>
      <c r="J201" s="145">
        <f t="shared" si="40"/>
        <v>0</v>
      </c>
      <c r="K201" s="146"/>
      <c r="L201" s="27"/>
      <c r="M201" s="147" t="s">
        <v>1</v>
      </c>
      <c r="N201" s="148" t="s">
        <v>35</v>
      </c>
      <c r="O201" s="149">
        <v>0.30915999999999999</v>
      </c>
      <c r="P201" s="149">
        <f t="shared" si="41"/>
        <v>7.4198399999999998</v>
      </c>
      <c r="Q201" s="149">
        <v>1.1E-4</v>
      </c>
      <c r="R201" s="149">
        <f t="shared" si="42"/>
        <v>2.64E-3</v>
      </c>
      <c r="S201" s="149">
        <v>0</v>
      </c>
      <c r="T201" s="150">
        <f t="shared" si="4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1" t="s">
        <v>181</v>
      </c>
      <c r="AT201" s="151" t="s">
        <v>117</v>
      </c>
      <c r="AU201" s="151" t="s">
        <v>122</v>
      </c>
      <c r="AY201" s="14" t="s">
        <v>115</v>
      </c>
      <c r="BE201" s="152">
        <f t="shared" si="44"/>
        <v>0</v>
      </c>
      <c r="BF201" s="152">
        <f t="shared" si="45"/>
        <v>0</v>
      </c>
      <c r="BG201" s="152">
        <f t="shared" si="46"/>
        <v>0</v>
      </c>
      <c r="BH201" s="152">
        <f t="shared" si="47"/>
        <v>0</v>
      </c>
      <c r="BI201" s="152">
        <f t="shared" si="48"/>
        <v>0</v>
      </c>
      <c r="BJ201" s="14" t="s">
        <v>122</v>
      </c>
      <c r="BK201" s="153">
        <f t="shared" si="49"/>
        <v>0</v>
      </c>
      <c r="BL201" s="14" t="s">
        <v>181</v>
      </c>
      <c r="BM201" s="151" t="s">
        <v>359</v>
      </c>
    </row>
    <row r="202" spans="1:65" s="2" customFormat="1" ht="16.5" customHeight="1">
      <c r="A202" s="26"/>
      <c r="B202" s="140"/>
      <c r="C202" s="154" t="s">
        <v>360</v>
      </c>
      <c r="D202" s="154" t="s">
        <v>186</v>
      </c>
      <c r="E202" s="155" t="s">
        <v>361</v>
      </c>
      <c r="F202" s="156" t="s">
        <v>362</v>
      </c>
      <c r="G202" s="157" t="s">
        <v>284</v>
      </c>
      <c r="H202" s="158">
        <v>24</v>
      </c>
      <c r="I202" s="158"/>
      <c r="J202" s="158">
        <f t="shared" si="40"/>
        <v>0</v>
      </c>
      <c r="K202" s="159"/>
      <c r="L202" s="160"/>
      <c r="M202" s="161" t="s">
        <v>1</v>
      </c>
      <c r="N202" s="162" t="s">
        <v>35</v>
      </c>
      <c r="O202" s="149">
        <v>0</v>
      </c>
      <c r="P202" s="149">
        <f t="shared" si="41"/>
        <v>0</v>
      </c>
      <c r="Q202" s="149">
        <v>3.3E-4</v>
      </c>
      <c r="R202" s="149">
        <f t="shared" si="42"/>
        <v>7.92E-3</v>
      </c>
      <c r="S202" s="149">
        <v>0</v>
      </c>
      <c r="T202" s="150">
        <f t="shared" si="4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1" t="s">
        <v>269</v>
      </c>
      <c r="AT202" s="151" t="s">
        <v>186</v>
      </c>
      <c r="AU202" s="151" t="s">
        <v>122</v>
      </c>
      <c r="AY202" s="14" t="s">
        <v>115</v>
      </c>
      <c r="BE202" s="152">
        <f t="shared" si="44"/>
        <v>0</v>
      </c>
      <c r="BF202" s="152">
        <f t="shared" si="45"/>
        <v>0</v>
      </c>
      <c r="BG202" s="152">
        <f t="shared" si="46"/>
        <v>0</v>
      </c>
      <c r="BH202" s="152">
        <f t="shared" si="47"/>
        <v>0</v>
      </c>
      <c r="BI202" s="152">
        <f t="shared" si="48"/>
        <v>0</v>
      </c>
      <c r="BJ202" s="14" t="s">
        <v>122</v>
      </c>
      <c r="BK202" s="153">
        <f t="shared" si="49"/>
        <v>0</v>
      </c>
      <c r="BL202" s="14" t="s">
        <v>181</v>
      </c>
      <c r="BM202" s="151" t="s">
        <v>363</v>
      </c>
    </row>
    <row r="203" spans="1:65" s="2" customFormat="1" ht="24.15" customHeight="1">
      <c r="A203" s="26"/>
      <c r="B203" s="140"/>
      <c r="C203" s="141" t="s">
        <v>364</v>
      </c>
      <c r="D203" s="141" t="s">
        <v>117</v>
      </c>
      <c r="E203" s="142" t="s">
        <v>365</v>
      </c>
      <c r="F203" s="143" t="s">
        <v>366</v>
      </c>
      <c r="G203" s="144" t="s">
        <v>171</v>
      </c>
      <c r="H203" s="145">
        <v>0.82699999999999996</v>
      </c>
      <c r="I203" s="145"/>
      <c r="J203" s="145">
        <f t="shared" si="40"/>
        <v>0</v>
      </c>
      <c r="K203" s="146"/>
      <c r="L203" s="27"/>
      <c r="M203" s="147" t="s">
        <v>1</v>
      </c>
      <c r="N203" s="148" t="s">
        <v>35</v>
      </c>
      <c r="O203" s="149">
        <v>4.5590000000000002</v>
      </c>
      <c r="P203" s="149">
        <f t="shared" si="41"/>
        <v>3.7702930000000001</v>
      </c>
      <c r="Q203" s="149">
        <v>0</v>
      </c>
      <c r="R203" s="149">
        <f t="shared" si="42"/>
        <v>0</v>
      </c>
      <c r="S203" s="149">
        <v>0</v>
      </c>
      <c r="T203" s="150">
        <f t="shared" si="4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1" t="s">
        <v>181</v>
      </c>
      <c r="AT203" s="151" t="s">
        <v>117</v>
      </c>
      <c r="AU203" s="151" t="s">
        <v>122</v>
      </c>
      <c r="AY203" s="14" t="s">
        <v>115</v>
      </c>
      <c r="BE203" s="152">
        <f t="shared" si="44"/>
        <v>0</v>
      </c>
      <c r="BF203" s="152">
        <f t="shared" si="45"/>
        <v>0</v>
      </c>
      <c r="BG203" s="152">
        <f t="shared" si="46"/>
        <v>0</v>
      </c>
      <c r="BH203" s="152">
        <f t="shared" si="47"/>
        <v>0</v>
      </c>
      <c r="BI203" s="152">
        <f t="shared" si="48"/>
        <v>0</v>
      </c>
      <c r="BJ203" s="14" t="s">
        <v>122</v>
      </c>
      <c r="BK203" s="153">
        <f t="shared" si="49"/>
        <v>0</v>
      </c>
      <c r="BL203" s="14" t="s">
        <v>181</v>
      </c>
      <c r="BM203" s="151" t="s">
        <v>367</v>
      </c>
    </row>
    <row r="204" spans="1:65" s="12" customFormat="1" ht="22.8" customHeight="1">
      <c r="B204" s="128"/>
      <c r="D204" s="129" t="s">
        <v>68</v>
      </c>
      <c r="E204" s="138" t="s">
        <v>368</v>
      </c>
      <c r="F204" s="138" t="s">
        <v>369</v>
      </c>
      <c r="J204" s="139">
        <f>BK204</f>
        <v>0</v>
      </c>
      <c r="L204" s="128"/>
      <c r="M204" s="132"/>
      <c r="N204" s="133"/>
      <c r="O204" s="133"/>
      <c r="P204" s="134">
        <f>SUM(P205:P208)</f>
        <v>13721.051559999998</v>
      </c>
      <c r="Q204" s="133"/>
      <c r="R204" s="134">
        <f>SUM(R205:R208)</f>
        <v>31.759666800000002</v>
      </c>
      <c r="S204" s="133"/>
      <c r="T204" s="135">
        <f>SUM(T205:T208)</f>
        <v>0</v>
      </c>
      <c r="AR204" s="129" t="s">
        <v>122</v>
      </c>
      <c r="AT204" s="136" t="s">
        <v>68</v>
      </c>
      <c r="AU204" s="136" t="s">
        <v>74</v>
      </c>
      <c r="AY204" s="129" t="s">
        <v>115</v>
      </c>
      <c r="BK204" s="137">
        <f>SUM(BK205:BK208)</f>
        <v>0</v>
      </c>
    </row>
    <row r="205" spans="1:65" s="2" customFormat="1" ht="24.15" customHeight="1">
      <c r="A205" s="26"/>
      <c r="B205" s="140"/>
      <c r="C205" s="141" t="s">
        <v>370</v>
      </c>
      <c r="D205" s="141" t="s">
        <v>117</v>
      </c>
      <c r="E205" s="142" t="s">
        <v>371</v>
      </c>
      <c r="F205" s="143" t="s">
        <v>372</v>
      </c>
      <c r="G205" s="144" t="s">
        <v>145</v>
      </c>
      <c r="H205" s="145">
        <v>2382</v>
      </c>
      <c r="I205" s="145"/>
      <c r="J205" s="145">
        <f>ROUND(I205*H205,3)</f>
        <v>0</v>
      </c>
      <c r="K205" s="146"/>
      <c r="L205" s="27"/>
      <c r="M205" s="147" t="s">
        <v>1</v>
      </c>
      <c r="N205" s="148" t="s">
        <v>35</v>
      </c>
      <c r="O205" s="149">
        <v>0.55000000000000004</v>
      </c>
      <c r="P205" s="149">
        <f>O205*H205</f>
        <v>1310.1000000000001</v>
      </c>
      <c r="Q205" s="149">
        <v>4.6999999999999999E-4</v>
      </c>
      <c r="R205" s="149">
        <f>Q205*H205</f>
        <v>1.11954</v>
      </c>
      <c r="S205" s="149">
        <v>0</v>
      </c>
      <c r="T205" s="150">
        <f>S205*H205</f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1" t="s">
        <v>181</v>
      </c>
      <c r="AT205" s="151" t="s">
        <v>117</v>
      </c>
      <c r="AU205" s="151" t="s">
        <v>122</v>
      </c>
      <c r="AY205" s="14" t="s">
        <v>115</v>
      </c>
      <c r="BE205" s="152">
        <f>IF(N205="základná",J205,0)</f>
        <v>0</v>
      </c>
      <c r="BF205" s="152">
        <f>IF(N205="znížená",J205,0)</f>
        <v>0</v>
      </c>
      <c r="BG205" s="152">
        <f>IF(N205="zákl. prenesená",J205,0)</f>
        <v>0</v>
      </c>
      <c r="BH205" s="152">
        <f>IF(N205="zníž. prenesená",J205,0)</f>
        <v>0</v>
      </c>
      <c r="BI205" s="152">
        <f>IF(N205="nulová",J205,0)</f>
        <v>0</v>
      </c>
      <c r="BJ205" s="14" t="s">
        <v>122</v>
      </c>
      <c r="BK205" s="153">
        <f>ROUND(I205*H205,3)</f>
        <v>0</v>
      </c>
      <c r="BL205" s="14" t="s">
        <v>181</v>
      </c>
      <c r="BM205" s="151" t="s">
        <v>373</v>
      </c>
    </row>
    <row r="206" spans="1:65" s="2" customFormat="1" ht="24.15" customHeight="1">
      <c r="A206" s="26"/>
      <c r="B206" s="140"/>
      <c r="C206" s="154" t="s">
        <v>374</v>
      </c>
      <c r="D206" s="154" t="s">
        <v>186</v>
      </c>
      <c r="E206" s="155" t="s">
        <v>375</v>
      </c>
      <c r="F206" s="156" t="s">
        <v>376</v>
      </c>
      <c r="G206" s="157" t="s">
        <v>145</v>
      </c>
      <c r="H206" s="158">
        <v>2429.64</v>
      </c>
      <c r="I206" s="158"/>
      <c r="J206" s="158">
        <f>ROUND(I206*H206,3)</f>
        <v>0</v>
      </c>
      <c r="K206" s="159"/>
      <c r="L206" s="160"/>
      <c r="M206" s="161" t="s">
        <v>1</v>
      </c>
      <c r="N206" s="162" t="s">
        <v>35</v>
      </c>
      <c r="O206" s="149">
        <v>0</v>
      </c>
      <c r="P206" s="149">
        <f>O206*H206</f>
        <v>0</v>
      </c>
      <c r="Q206" s="149">
        <v>1.1650000000000001E-2</v>
      </c>
      <c r="R206" s="149">
        <f>Q206*H206</f>
        <v>28.305306000000002</v>
      </c>
      <c r="S206" s="149">
        <v>0</v>
      </c>
      <c r="T206" s="150">
        <f>S206*H206</f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1" t="s">
        <v>269</v>
      </c>
      <c r="AT206" s="151" t="s">
        <v>186</v>
      </c>
      <c r="AU206" s="151" t="s">
        <v>122</v>
      </c>
      <c r="AY206" s="14" t="s">
        <v>115</v>
      </c>
      <c r="BE206" s="152">
        <f>IF(N206="základná",J206,0)</f>
        <v>0</v>
      </c>
      <c r="BF206" s="152">
        <f>IF(N206="znížená",J206,0)</f>
        <v>0</v>
      </c>
      <c r="BG206" s="152">
        <f>IF(N206="zákl. prenesená",J206,0)</f>
        <v>0</v>
      </c>
      <c r="BH206" s="152">
        <f>IF(N206="zníž. prenesená",J206,0)</f>
        <v>0</v>
      </c>
      <c r="BI206" s="152">
        <f>IF(N206="nulová",J206,0)</f>
        <v>0</v>
      </c>
      <c r="BJ206" s="14" t="s">
        <v>122</v>
      </c>
      <c r="BK206" s="153">
        <f>ROUND(I206*H206,3)</f>
        <v>0</v>
      </c>
      <c r="BL206" s="14" t="s">
        <v>181</v>
      </c>
      <c r="BM206" s="151" t="s">
        <v>377</v>
      </c>
    </row>
    <row r="207" spans="1:65" s="2" customFormat="1" ht="24.15" customHeight="1">
      <c r="A207" s="26"/>
      <c r="B207" s="140"/>
      <c r="C207" s="141" t="s">
        <v>378</v>
      </c>
      <c r="D207" s="141" t="s">
        <v>117</v>
      </c>
      <c r="E207" s="142" t="s">
        <v>379</v>
      </c>
      <c r="F207" s="143" t="s">
        <v>380</v>
      </c>
      <c r="G207" s="144" t="s">
        <v>381</v>
      </c>
      <c r="H207" s="145">
        <v>29185.26</v>
      </c>
      <c r="I207" s="145"/>
      <c r="J207" s="145">
        <f>ROUND(I207*H207,3)</f>
        <v>0</v>
      </c>
      <c r="K207" s="146"/>
      <c r="L207" s="27"/>
      <c r="M207" s="147" t="s">
        <v>1</v>
      </c>
      <c r="N207" s="148" t="s">
        <v>35</v>
      </c>
      <c r="O207" s="149">
        <v>0.42199999999999999</v>
      </c>
      <c r="P207" s="149">
        <f>O207*H207</f>
        <v>12316.179719999998</v>
      </c>
      <c r="Q207" s="149">
        <v>8.0000000000000007E-5</v>
      </c>
      <c r="R207" s="149">
        <f>Q207*H207</f>
        <v>2.3348208000000001</v>
      </c>
      <c r="S207" s="149">
        <v>0</v>
      </c>
      <c r="T207" s="150">
        <f>S207*H207</f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1" t="s">
        <v>181</v>
      </c>
      <c r="AT207" s="151" t="s">
        <v>117</v>
      </c>
      <c r="AU207" s="151" t="s">
        <v>122</v>
      </c>
      <c r="AY207" s="14" t="s">
        <v>115</v>
      </c>
      <c r="BE207" s="152">
        <f>IF(N207="základná",J207,0)</f>
        <v>0</v>
      </c>
      <c r="BF207" s="152">
        <f>IF(N207="znížená",J207,0)</f>
        <v>0</v>
      </c>
      <c r="BG207" s="152">
        <f>IF(N207="zákl. prenesená",J207,0)</f>
        <v>0</v>
      </c>
      <c r="BH207" s="152">
        <f>IF(N207="zníž. prenesená",J207,0)</f>
        <v>0</v>
      </c>
      <c r="BI207" s="152">
        <f>IF(N207="nulová",J207,0)</f>
        <v>0</v>
      </c>
      <c r="BJ207" s="14" t="s">
        <v>122</v>
      </c>
      <c r="BK207" s="153">
        <f>ROUND(I207*H207,3)</f>
        <v>0</v>
      </c>
      <c r="BL207" s="14" t="s">
        <v>181</v>
      </c>
      <c r="BM207" s="151" t="s">
        <v>382</v>
      </c>
    </row>
    <row r="208" spans="1:65" s="2" customFormat="1" ht="24.15" customHeight="1">
      <c r="A208" s="26"/>
      <c r="B208" s="140"/>
      <c r="C208" s="141" t="s">
        <v>383</v>
      </c>
      <c r="D208" s="141" t="s">
        <v>117</v>
      </c>
      <c r="E208" s="142" t="s">
        <v>384</v>
      </c>
      <c r="F208" s="143" t="s">
        <v>385</v>
      </c>
      <c r="G208" s="144" t="s">
        <v>171</v>
      </c>
      <c r="H208" s="145">
        <v>31.76</v>
      </c>
      <c r="I208" s="145"/>
      <c r="J208" s="145">
        <f>ROUND(I208*H208,3)</f>
        <v>0</v>
      </c>
      <c r="K208" s="146"/>
      <c r="L208" s="27"/>
      <c r="M208" s="147" t="s">
        <v>1</v>
      </c>
      <c r="N208" s="148" t="s">
        <v>35</v>
      </c>
      <c r="O208" s="149">
        <v>2.984</v>
      </c>
      <c r="P208" s="149">
        <f>O208*H208</f>
        <v>94.771839999999997</v>
      </c>
      <c r="Q208" s="149">
        <v>0</v>
      </c>
      <c r="R208" s="149">
        <f>Q208*H208</f>
        <v>0</v>
      </c>
      <c r="S208" s="149">
        <v>0</v>
      </c>
      <c r="T208" s="150">
        <f>S208*H208</f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1" t="s">
        <v>181</v>
      </c>
      <c r="AT208" s="151" t="s">
        <v>117</v>
      </c>
      <c r="AU208" s="151" t="s">
        <v>122</v>
      </c>
      <c r="AY208" s="14" t="s">
        <v>115</v>
      </c>
      <c r="BE208" s="152">
        <f>IF(N208="základná",J208,0)</f>
        <v>0</v>
      </c>
      <c r="BF208" s="152">
        <f>IF(N208="znížená",J208,0)</f>
        <v>0</v>
      </c>
      <c r="BG208" s="152">
        <f>IF(N208="zákl. prenesená",J208,0)</f>
        <v>0</v>
      </c>
      <c r="BH208" s="152">
        <f>IF(N208="zníž. prenesená",J208,0)</f>
        <v>0</v>
      </c>
      <c r="BI208" s="152">
        <f>IF(N208="nulová",J208,0)</f>
        <v>0</v>
      </c>
      <c r="BJ208" s="14" t="s">
        <v>122</v>
      </c>
      <c r="BK208" s="153">
        <f>ROUND(I208*H208,3)</f>
        <v>0</v>
      </c>
      <c r="BL208" s="14" t="s">
        <v>181</v>
      </c>
      <c r="BM208" s="151" t="s">
        <v>386</v>
      </c>
    </row>
    <row r="209" spans="1:65" s="12" customFormat="1" ht="25.95" customHeight="1">
      <c r="B209" s="128"/>
      <c r="D209" s="129" t="s">
        <v>68</v>
      </c>
      <c r="E209" s="130" t="s">
        <v>186</v>
      </c>
      <c r="F209" s="130" t="s">
        <v>387</v>
      </c>
      <c r="J209" s="131">
        <f>BK209</f>
        <v>0</v>
      </c>
      <c r="L209" s="128"/>
      <c r="M209" s="132"/>
      <c r="N209" s="133"/>
      <c r="O209" s="133"/>
      <c r="P209" s="134">
        <f>P210</f>
        <v>144.94686200000001</v>
      </c>
      <c r="Q209" s="133"/>
      <c r="R209" s="134">
        <f>R210</f>
        <v>0</v>
      </c>
      <c r="S209" s="133"/>
      <c r="T209" s="135">
        <f>T210</f>
        <v>0</v>
      </c>
      <c r="AR209" s="129" t="s">
        <v>127</v>
      </c>
      <c r="AT209" s="136" t="s">
        <v>68</v>
      </c>
      <c r="AU209" s="136" t="s">
        <v>69</v>
      </c>
      <c r="AY209" s="129" t="s">
        <v>115</v>
      </c>
      <c r="BK209" s="137">
        <f>BK210</f>
        <v>0</v>
      </c>
    </row>
    <row r="210" spans="1:65" s="12" customFormat="1" ht="22.8" customHeight="1">
      <c r="B210" s="128"/>
      <c r="D210" s="129" t="s">
        <v>68</v>
      </c>
      <c r="E210" s="138" t="s">
        <v>388</v>
      </c>
      <c r="F210" s="138" t="s">
        <v>389</v>
      </c>
      <c r="J210" s="139">
        <f>BK210</f>
        <v>0</v>
      </c>
      <c r="L210" s="128"/>
      <c r="M210" s="132"/>
      <c r="N210" s="133"/>
      <c r="O210" s="133"/>
      <c r="P210" s="134">
        <f>P211</f>
        <v>144.94686200000001</v>
      </c>
      <c r="Q210" s="133"/>
      <c r="R210" s="134">
        <f>R211</f>
        <v>0</v>
      </c>
      <c r="S210" s="133"/>
      <c r="T210" s="135">
        <f>T211</f>
        <v>0</v>
      </c>
      <c r="AR210" s="129" t="s">
        <v>127</v>
      </c>
      <c r="AT210" s="136" t="s">
        <v>68</v>
      </c>
      <c r="AU210" s="136" t="s">
        <v>74</v>
      </c>
      <c r="AY210" s="129" t="s">
        <v>115</v>
      </c>
      <c r="BK210" s="137">
        <f>BK211</f>
        <v>0</v>
      </c>
    </row>
    <row r="211" spans="1:65" s="2" customFormat="1" ht="16.5" customHeight="1">
      <c r="A211" s="26"/>
      <c r="B211" s="140"/>
      <c r="C211" s="141" t="s">
        <v>390</v>
      </c>
      <c r="D211" s="141" t="s">
        <v>117</v>
      </c>
      <c r="E211" s="142" t="s">
        <v>391</v>
      </c>
      <c r="F211" s="143" t="s">
        <v>392</v>
      </c>
      <c r="G211" s="144" t="s">
        <v>145</v>
      </c>
      <c r="H211" s="145">
        <v>2163.386</v>
      </c>
      <c r="I211" s="145"/>
      <c r="J211" s="145">
        <f>ROUND(I211*H211,3)</f>
        <v>0</v>
      </c>
      <c r="K211" s="146"/>
      <c r="L211" s="27"/>
      <c r="M211" s="163" t="s">
        <v>1</v>
      </c>
      <c r="N211" s="164" t="s">
        <v>35</v>
      </c>
      <c r="O211" s="165">
        <v>6.7000000000000004E-2</v>
      </c>
      <c r="P211" s="165">
        <f>O211*H211</f>
        <v>144.94686200000001</v>
      </c>
      <c r="Q211" s="165">
        <v>0</v>
      </c>
      <c r="R211" s="165">
        <f>Q211*H211</f>
        <v>0</v>
      </c>
      <c r="S211" s="165">
        <v>0</v>
      </c>
      <c r="T211" s="166">
        <f>S211*H211</f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1" t="s">
        <v>393</v>
      </c>
      <c r="AT211" s="151" t="s">
        <v>117</v>
      </c>
      <c r="AU211" s="151" t="s">
        <v>122</v>
      </c>
      <c r="AY211" s="14" t="s">
        <v>115</v>
      </c>
      <c r="BE211" s="152">
        <f>IF(N211="základná",J211,0)</f>
        <v>0</v>
      </c>
      <c r="BF211" s="152">
        <f>IF(N211="znížená",J211,0)</f>
        <v>0</v>
      </c>
      <c r="BG211" s="152">
        <f>IF(N211="zákl. prenesená",J211,0)</f>
        <v>0</v>
      </c>
      <c r="BH211" s="152">
        <f>IF(N211="zníž. prenesená",J211,0)</f>
        <v>0</v>
      </c>
      <c r="BI211" s="152">
        <f>IF(N211="nulová",J211,0)</f>
        <v>0</v>
      </c>
      <c r="BJ211" s="14" t="s">
        <v>122</v>
      </c>
      <c r="BK211" s="153">
        <f>ROUND(I211*H211,3)</f>
        <v>0</v>
      </c>
      <c r="BL211" s="14" t="s">
        <v>393</v>
      </c>
      <c r="BM211" s="151" t="s">
        <v>394</v>
      </c>
    </row>
    <row r="212" spans="1:65" s="2" customFormat="1" ht="6.9" customHeight="1">
      <c r="A212" s="26"/>
      <c r="B212" s="44"/>
      <c r="C212" s="45"/>
      <c r="D212" s="45"/>
      <c r="E212" s="45"/>
      <c r="F212" s="45"/>
      <c r="G212" s="45"/>
      <c r="H212" s="45"/>
      <c r="I212" s="45"/>
      <c r="J212" s="45"/>
      <c r="K212" s="45"/>
      <c r="L212" s="27"/>
      <c r="M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</row>
  </sheetData>
  <autoFilter ref="C130:K211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1 - Rekonštrukcia objektu...</vt:lpstr>
      <vt:lpstr>'1 - Rekonštrukcia objektu...'!Názvy_tlače</vt:lpstr>
      <vt:lpstr>'Rekapitulácia stavby'!Názvy_tlače</vt:lpstr>
      <vt:lpstr>'1 - Rekonštrukcia objektu...'!Oblasť_tlače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Priprava Priprava</dc:creator>
  <cp:lastModifiedBy>Mata</cp:lastModifiedBy>
  <dcterms:created xsi:type="dcterms:W3CDTF">2025-02-14T11:14:32Z</dcterms:created>
  <dcterms:modified xsi:type="dcterms:W3CDTF">2025-02-25T11:22:16Z</dcterms:modified>
</cp:coreProperties>
</file>