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/>
  <mc:AlternateContent xmlns:mc="http://schemas.openxmlformats.org/markup-compatibility/2006">
    <mc:Choice Requires="x15">
      <x15ac:absPath xmlns:x15ac="http://schemas.microsoft.com/office/spreadsheetml/2010/11/ac" url="C:\Users\Otahel\Desktop\slepý rozpočet\"/>
    </mc:Choice>
  </mc:AlternateContent>
  <xr:revisionPtr revIDLastSave="0" documentId="13_ncr:1_{F2E8368F-4725-4377-9A75-15DC0149EF5E}" xr6:coauthVersionLast="47" xr6:coauthVersionMax="47" xr10:uidLastSave="{00000000-0000-0000-0000-000000000000}"/>
  <bookViews>
    <workbookView xWindow="-120" yWindow="-120" windowWidth="29040" windowHeight="16440" xr2:uid="{00000000-000D-0000-FFFF-FFFF00000000}"/>
  </bookViews>
  <sheets>
    <sheet name="Rekapitulácia stavby" sheetId="1" r:id="rId1"/>
    <sheet name="Elektroinštalácia" sheetId="2" r:id="rId2"/>
    <sheet name="Bleskozvod" sheetId="3" r:id="rId3"/>
  </sheets>
  <definedNames>
    <definedName name="_xlnm._FilterDatabase" localSheetId="2" hidden="1">Bleskozvod!$C$122:$L$161</definedName>
    <definedName name="_xlnm._FilterDatabase" localSheetId="1" hidden="1">Elektroinštalácia!$C$124:$L$227</definedName>
    <definedName name="_xlnm.Print_Titles" localSheetId="2">Bleskozvod!$122:$122</definedName>
    <definedName name="_xlnm.Print_Titles" localSheetId="1">Elektroinštalácia!$124:$124</definedName>
    <definedName name="_xlnm.Print_Titles" localSheetId="0">'Rekapitulácia stavby'!$92:$92</definedName>
    <definedName name="_xlnm.Print_Area" localSheetId="2">Bleskozvod!$C$4:$K$76,Bleskozvod!$C$108:$K$161</definedName>
    <definedName name="_xlnm.Print_Area" localSheetId="1">Elektroinštalácia!$C$4:$K$76,Elektroinštalácia!$C$110:$K$227</definedName>
    <definedName name="_xlnm.Print_Area" localSheetId="0">'Rekapitulácia stavby'!$D$4:$AO$76,'Rekapitulácia stavby'!$C$82:$AQ$98</definedName>
  </definedNames>
  <calcPr calcId="191029"/>
</workbook>
</file>

<file path=xl/calcChain.xml><?xml version="1.0" encoding="utf-8"?>
<calcChain xmlns="http://schemas.openxmlformats.org/spreadsheetml/2006/main">
  <c r="BA97" i="1" l="1"/>
  <c r="AZ97" i="1"/>
  <c r="BI161" i="3"/>
  <c r="BH161" i="3"/>
  <c r="BG161" i="3"/>
  <c r="BE161" i="3"/>
  <c r="X161" i="3"/>
  <c r="X160" i="3"/>
  <c r="V161" i="3"/>
  <c r="V160" i="3" s="1"/>
  <c r="T161" i="3"/>
  <c r="T160" i="3"/>
  <c r="P161" i="3"/>
  <c r="BK161" i="3" s="1"/>
  <c r="BI159" i="3"/>
  <c r="BH159" i="3"/>
  <c r="BG159" i="3"/>
  <c r="BE159" i="3"/>
  <c r="X159" i="3"/>
  <c r="V159" i="3"/>
  <c r="T159" i="3"/>
  <c r="P159" i="3"/>
  <c r="BK159" i="3" s="1"/>
  <c r="BI158" i="3"/>
  <c r="BH158" i="3"/>
  <c r="BG158" i="3"/>
  <c r="BE158" i="3"/>
  <c r="X158" i="3"/>
  <c r="V158" i="3"/>
  <c r="T158" i="3"/>
  <c r="P158" i="3"/>
  <c r="BI157" i="3"/>
  <c r="BH157" i="3"/>
  <c r="BG157" i="3"/>
  <c r="BE157" i="3"/>
  <c r="X157" i="3"/>
  <c r="V157" i="3"/>
  <c r="T157" i="3"/>
  <c r="P157" i="3"/>
  <c r="BK157" i="3" s="1"/>
  <c r="BI156" i="3"/>
  <c r="BH156" i="3"/>
  <c r="BG156" i="3"/>
  <c r="BE156" i="3"/>
  <c r="X156" i="3"/>
  <c r="V156" i="3"/>
  <c r="T156" i="3"/>
  <c r="P156" i="3"/>
  <c r="BF156" i="3" s="1"/>
  <c r="BI155" i="3"/>
  <c r="BH155" i="3"/>
  <c r="BG155" i="3"/>
  <c r="BE155" i="3"/>
  <c r="X155" i="3"/>
  <c r="V155" i="3"/>
  <c r="T155" i="3"/>
  <c r="P155" i="3"/>
  <c r="BK155" i="3" s="1"/>
  <c r="BI154" i="3"/>
  <c r="BH154" i="3"/>
  <c r="BG154" i="3"/>
  <c r="BE154" i="3"/>
  <c r="X154" i="3"/>
  <c r="V154" i="3"/>
  <c r="T154" i="3"/>
  <c r="P154" i="3"/>
  <c r="BF154" i="3" s="1"/>
  <c r="BI153" i="3"/>
  <c r="BH153" i="3"/>
  <c r="BG153" i="3"/>
  <c r="BE153" i="3"/>
  <c r="X153" i="3"/>
  <c r="V153" i="3"/>
  <c r="T153" i="3"/>
  <c r="P153" i="3"/>
  <c r="BF153" i="3" s="1"/>
  <c r="BI152" i="3"/>
  <c r="BH152" i="3"/>
  <c r="BG152" i="3"/>
  <c r="BE152" i="3"/>
  <c r="X152" i="3"/>
  <c r="V152" i="3"/>
  <c r="T152" i="3"/>
  <c r="P152" i="3"/>
  <c r="BI151" i="3"/>
  <c r="BH151" i="3"/>
  <c r="BG151" i="3"/>
  <c r="BE151" i="3"/>
  <c r="X151" i="3"/>
  <c r="V151" i="3"/>
  <c r="T151" i="3"/>
  <c r="P151" i="3"/>
  <c r="BF151" i="3" s="1"/>
  <c r="BI150" i="3"/>
  <c r="BH150" i="3"/>
  <c r="BG150" i="3"/>
  <c r="BE150" i="3"/>
  <c r="X150" i="3"/>
  <c r="V150" i="3"/>
  <c r="T150" i="3"/>
  <c r="P150" i="3"/>
  <c r="BK150" i="3" s="1"/>
  <c r="BI149" i="3"/>
  <c r="BH149" i="3"/>
  <c r="BG149" i="3"/>
  <c r="BE149" i="3"/>
  <c r="X149" i="3"/>
  <c r="V149" i="3"/>
  <c r="T149" i="3"/>
  <c r="P149" i="3"/>
  <c r="BF149" i="3" s="1"/>
  <c r="BI148" i="3"/>
  <c r="BH148" i="3"/>
  <c r="BG148" i="3"/>
  <c r="BE148" i="3"/>
  <c r="X148" i="3"/>
  <c r="V148" i="3"/>
  <c r="T148" i="3"/>
  <c r="P148" i="3"/>
  <c r="BK148" i="3" s="1"/>
  <c r="BI147" i="3"/>
  <c r="BH147" i="3"/>
  <c r="BG147" i="3"/>
  <c r="BE147" i="3"/>
  <c r="X147" i="3"/>
  <c r="V147" i="3"/>
  <c r="T147" i="3"/>
  <c r="P147" i="3"/>
  <c r="BF147" i="3" s="1"/>
  <c r="BI146" i="3"/>
  <c r="BH146" i="3"/>
  <c r="BG146" i="3"/>
  <c r="BE146" i="3"/>
  <c r="X146" i="3"/>
  <c r="V146" i="3"/>
  <c r="T146" i="3"/>
  <c r="P146" i="3"/>
  <c r="BF146" i="3" s="1"/>
  <c r="BI145" i="3"/>
  <c r="BH145" i="3"/>
  <c r="BG145" i="3"/>
  <c r="BE145" i="3"/>
  <c r="X145" i="3"/>
  <c r="V145" i="3"/>
  <c r="T145" i="3"/>
  <c r="P145" i="3"/>
  <c r="BI144" i="3"/>
  <c r="BH144" i="3"/>
  <c r="BG144" i="3"/>
  <c r="BE144" i="3"/>
  <c r="X144" i="3"/>
  <c r="V144" i="3"/>
  <c r="T144" i="3"/>
  <c r="P144" i="3"/>
  <c r="BI143" i="3"/>
  <c r="BH143" i="3"/>
  <c r="BG143" i="3"/>
  <c r="BE143" i="3"/>
  <c r="X143" i="3"/>
  <c r="V143" i="3"/>
  <c r="T143" i="3"/>
  <c r="P143" i="3"/>
  <c r="BK143" i="3" s="1"/>
  <c r="BI142" i="3"/>
  <c r="BH142" i="3"/>
  <c r="BG142" i="3"/>
  <c r="BE142" i="3"/>
  <c r="X142" i="3"/>
  <c r="V142" i="3"/>
  <c r="T142" i="3"/>
  <c r="P142" i="3"/>
  <c r="BK142" i="3" s="1"/>
  <c r="BI141" i="3"/>
  <c r="BH141" i="3"/>
  <c r="BG141" i="3"/>
  <c r="BE141" i="3"/>
  <c r="X141" i="3"/>
  <c r="V141" i="3"/>
  <c r="T141" i="3"/>
  <c r="P141" i="3"/>
  <c r="BK141" i="3" s="1"/>
  <c r="BI140" i="3"/>
  <c r="BH140" i="3"/>
  <c r="BG140" i="3"/>
  <c r="BE140" i="3"/>
  <c r="X140" i="3"/>
  <c r="V140" i="3"/>
  <c r="T140" i="3"/>
  <c r="P140" i="3"/>
  <c r="BK140" i="3" s="1"/>
  <c r="BI139" i="3"/>
  <c r="BH139" i="3"/>
  <c r="BG139" i="3"/>
  <c r="BE139" i="3"/>
  <c r="X139" i="3"/>
  <c r="V139" i="3"/>
  <c r="T139" i="3"/>
  <c r="P139" i="3"/>
  <c r="BK139" i="3" s="1"/>
  <c r="BI138" i="3"/>
  <c r="BH138" i="3"/>
  <c r="BG138" i="3"/>
  <c r="BE138" i="3"/>
  <c r="X138" i="3"/>
  <c r="V138" i="3"/>
  <c r="T138" i="3"/>
  <c r="P138" i="3"/>
  <c r="BK138" i="3" s="1"/>
  <c r="BI137" i="3"/>
  <c r="BH137" i="3"/>
  <c r="BG137" i="3"/>
  <c r="BE137" i="3"/>
  <c r="X137" i="3"/>
  <c r="V137" i="3"/>
  <c r="T137" i="3"/>
  <c r="P137" i="3"/>
  <c r="BK137" i="3" s="1"/>
  <c r="BI136" i="3"/>
  <c r="BH136" i="3"/>
  <c r="BG136" i="3"/>
  <c r="BE136" i="3"/>
  <c r="X136" i="3"/>
  <c r="V136" i="3"/>
  <c r="T136" i="3"/>
  <c r="P136" i="3"/>
  <c r="BK136" i="3" s="1"/>
  <c r="BI135" i="3"/>
  <c r="BH135" i="3"/>
  <c r="BG135" i="3"/>
  <c r="BE135" i="3"/>
  <c r="X135" i="3"/>
  <c r="V135" i="3"/>
  <c r="T135" i="3"/>
  <c r="P135" i="3"/>
  <c r="BF135" i="3" s="1"/>
  <c r="BI134" i="3"/>
  <c r="BH134" i="3"/>
  <c r="BG134" i="3"/>
  <c r="BE134" i="3"/>
  <c r="X134" i="3"/>
  <c r="V134" i="3"/>
  <c r="T134" i="3"/>
  <c r="P134" i="3"/>
  <c r="BK134" i="3" s="1"/>
  <c r="BI133" i="3"/>
  <c r="BH133" i="3"/>
  <c r="BG133" i="3"/>
  <c r="BE133" i="3"/>
  <c r="X133" i="3"/>
  <c r="V133" i="3"/>
  <c r="T133" i="3"/>
  <c r="P133" i="3"/>
  <c r="BK133" i="3" s="1"/>
  <c r="BI132" i="3"/>
  <c r="BH132" i="3"/>
  <c r="BG132" i="3"/>
  <c r="BE132" i="3"/>
  <c r="X132" i="3"/>
  <c r="V132" i="3"/>
  <c r="T132" i="3"/>
  <c r="P132" i="3"/>
  <c r="BI131" i="3"/>
  <c r="BH131" i="3"/>
  <c r="BG131" i="3"/>
  <c r="BE131" i="3"/>
  <c r="X131" i="3"/>
  <c r="V131" i="3"/>
  <c r="T131" i="3"/>
  <c r="P131" i="3"/>
  <c r="BF131" i="3" s="1"/>
  <c r="BI130" i="3"/>
  <c r="BH130" i="3"/>
  <c r="BG130" i="3"/>
  <c r="BE130" i="3"/>
  <c r="X130" i="3"/>
  <c r="V130" i="3"/>
  <c r="T130" i="3"/>
  <c r="P130" i="3"/>
  <c r="BF130" i="3" s="1"/>
  <c r="BI129" i="3"/>
  <c r="BH129" i="3"/>
  <c r="BG129" i="3"/>
  <c r="BE129" i="3"/>
  <c r="X129" i="3"/>
  <c r="V129" i="3"/>
  <c r="T129" i="3"/>
  <c r="P129" i="3"/>
  <c r="BK129" i="3" s="1"/>
  <c r="BI128" i="3"/>
  <c r="BH128" i="3"/>
  <c r="BG128" i="3"/>
  <c r="BE128" i="3"/>
  <c r="X128" i="3"/>
  <c r="V128" i="3"/>
  <c r="T128" i="3"/>
  <c r="P128" i="3"/>
  <c r="BK128" i="3" s="1"/>
  <c r="BI127" i="3"/>
  <c r="BH127" i="3"/>
  <c r="BG127" i="3"/>
  <c r="BE127" i="3"/>
  <c r="X127" i="3"/>
  <c r="V127" i="3"/>
  <c r="T127" i="3"/>
  <c r="P127" i="3"/>
  <c r="BK127" i="3" s="1"/>
  <c r="BI126" i="3"/>
  <c r="BH126" i="3"/>
  <c r="BG126" i="3"/>
  <c r="BE126" i="3"/>
  <c r="X126" i="3"/>
  <c r="V126" i="3"/>
  <c r="T126" i="3"/>
  <c r="P126" i="3"/>
  <c r="BF126" i="3" s="1"/>
  <c r="F117" i="3"/>
  <c r="E115" i="3"/>
  <c r="F91" i="3"/>
  <c r="E89" i="3"/>
  <c r="J26" i="3"/>
  <c r="E26" i="3"/>
  <c r="J120" i="3" s="1"/>
  <c r="J25" i="3"/>
  <c r="J23" i="3"/>
  <c r="E23" i="3"/>
  <c r="J119" i="3" s="1"/>
  <c r="J22" i="3"/>
  <c r="J20" i="3"/>
  <c r="E20" i="3"/>
  <c r="F94" i="3" s="1"/>
  <c r="J19" i="3"/>
  <c r="J17" i="3"/>
  <c r="E17" i="3"/>
  <c r="F93" i="3" s="1"/>
  <c r="J16" i="3"/>
  <c r="J117" i="3"/>
  <c r="E7" i="3"/>
  <c r="E111" i="3" s="1"/>
  <c r="BA96" i="1"/>
  <c r="AZ96" i="1"/>
  <c r="BI227" i="2"/>
  <c r="BH227" i="2"/>
  <c r="BG227" i="2"/>
  <c r="BE227" i="2"/>
  <c r="X227" i="2"/>
  <c r="X226" i="2" s="1"/>
  <c r="V227" i="2"/>
  <c r="V226" i="2"/>
  <c r="T227" i="2"/>
  <c r="T226" i="2" s="1"/>
  <c r="P227" i="2"/>
  <c r="BI225" i="2"/>
  <c r="BH225" i="2"/>
  <c r="BG225" i="2"/>
  <c r="BE225" i="2"/>
  <c r="X225" i="2"/>
  <c r="V225" i="2"/>
  <c r="T225" i="2"/>
  <c r="P225" i="2"/>
  <c r="BI224" i="2"/>
  <c r="BH224" i="2"/>
  <c r="BG224" i="2"/>
  <c r="BE224" i="2"/>
  <c r="X224" i="2"/>
  <c r="V224" i="2"/>
  <c r="T224" i="2"/>
  <c r="P224" i="2"/>
  <c r="BI223" i="2"/>
  <c r="BH223" i="2"/>
  <c r="BG223" i="2"/>
  <c r="BE223" i="2"/>
  <c r="X223" i="2"/>
  <c r="V223" i="2"/>
  <c r="T223" i="2"/>
  <c r="P223" i="2"/>
  <c r="BI222" i="2"/>
  <c r="BH222" i="2"/>
  <c r="BG222" i="2"/>
  <c r="BE222" i="2"/>
  <c r="X222" i="2"/>
  <c r="V222" i="2"/>
  <c r="T222" i="2"/>
  <c r="P222" i="2"/>
  <c r="BI221" i="2"/>
  <c r="BH221" i="2"/>
  <c r="BG221" i="2"/>
  <c r="BE221" i="2"/>
  <c r="X221" i="2"/>
  <c r="V221" i="2"/>
  <c r="T221" i="2"/>
  <c r="P221" i="2"/>
  <c r="BI220" i="2"/>
  <c r="BH220" i="2"/>
  <c r="BG220" i="2"/>
  <c r="BE220" i="2"/>
  <c r="X220" i="2"/>
  <c r="V220" i="2"/>
  <c r="T220" i="2"/>
  <c r="P220" i="2"/>
  <c r="BI219" i="2"/>
  <c r="BH219" i="2"/>
  <c r="BG219" i="2"/>
  <c r="BE219" i="2"/>
  <c r="X219" i="2"/>
  <c r="V219" i="2"/>
  <c r="T219" i="2"/>
  <c r="P219" i="2"/>
  <c r="BI218" i="2"/>
  <c r="BH218" i="2"/>
  <c r="BG218" i="2"/>
  <c r="BE218" i="2"/>
  <c r="X218" i="2"/>
  <c r="V218" i="2"/>
  <c r="T218" i="2"/>
  <c r="P218" i="2"/>
  <c r="BI217" i="2"/>
  <c r="BH217" i="2"/>
  <c r="BG217" i="2"/>
  <c r="BE217" i="2"/>
  <c r="X217" i="2"/>
  <c r="V217" i="2"/>
  <c r="T217" i="2"/>
  <c r="P217" i="2"/>
  <c r="BI215" i="2"/>
  <c r="BH215" i="2"/>
  <c r="BG215" i="2"/>
  <c r="BE215" i="2"/>
  <c r="X215" i="2"/>
  <c r="V215" i="2"/>
  <c r="T215" i="2"/>
  <c r="P215" i="2"/>
  <c r="BI214" i="2"/>
  <c r="BH214" i="2"/>
  <c r="BG214" i="2"/>
  <c r="BE214" i="2"/>
  <c r="X214" i="2"/>
  <c r="V214" i="2"/>
  <c r="T214" i="2"/>
  <c r="P214" i="2"/>
  <c r="BI213" i="2"/>
  <c r="BH213" i="2"/>
  <c r="BG213" i="2"/>
  <c r="BE213" i="2"/>
  <c r="X213" i="2"/>
  <c r="V213" i="2"/>
  <c r="T213" i="2"/>
  <c r="P213" i="2"/>
  <c r="BI211" i="2"/>
  <c r="BH211" i="2"/>
  <c r="BG211" i="2"/>
  <c r="BE211" i="2"/>
  <c r="X211" i="2"/>
  <c r="V211" i="2"/>
  <c r="T211" i="2"/>
  <c r="P211" i="2"/>
  <c r="BI210" i="2"/>
  <c r="BH210" i="2"/>
  <c r="BG210" i="2"/>
  <c r="BE210" i="2"/>
  <c r="X210" i="2"/>
  <c r="V210" i="2"/>
  <c r="T210" i="2"/>
  <c r="P210" i="2"/>
  <c r="BI209" i="2"/>
  <c r="BH209" i="2"/>
  <c r="BG209" i="2"/>
  <c r="BE209" i="2"/>
  <c r="X209" i="2"/>
  <c r="V209" i="2"/>
  <c r="T209" i="2"/>
  <c r="P209" i="2"/>
  <c r="BI208" i="2"/>
  <c r="BH208" i="2"/>
  <c r="BG208" i="2"/>
  <c r="BE208" i="2"/>
  <c r="X208" i="2"/>
  <c r="V208" i="2"/>
  <c r="T208" i="2"/>
  <c r="P208" i="2"/>
  <c r="BI207" i="2"/>
  <c r="BH207" i="2"/>
  <c r="BG207" i="2"/>
  <c r="BE207" i="2"/>
  <c r="X207" i="2"/>
  <c r="V207" i="2"/>
  <c r="T207" i="2"/>
  <c r="P207" i="2"/>
  <c r="BI206" i="2"/>
  <c r="BH206" i="2"/>
  <c r="BG206" i="2"/>
  <c r="BE206" i="2"/>
  <c r="X206" i="2"/>
  <c r="V206" i="2"/>
  <c r="T206" i="2"/>
  <c r="P206" i="2"/>
  <c r="BI205" i="2"/>
  <c r="BH205" i="2"/>
  <c r="BG205" i="2"/>
  <c r="BE205" i="2"/>
  <c r="X205" i="2"/>
  <c r="V205" i="2"/>
  <c r="T205" i="2"/>
  <c r="P205" i="2"/>
  <c r="BI204" i="2"/>
  <c r="BH204" i="2"/>
  <c r="BG204" i="2"/>
  <c r="BE204" i="2"/>
  <c r="X204" i="2"/>
  <c r="V204" i="2"/>
  <c r="T204" i="2"/>
  <c r="P204" i="2"/>
  <c r="BI203" i="2"/>
  <c r="BH203" i="2"/>
  <c r="BG203" i="2"/>
  <c r="BE203" i="2"/>
  <c r="X203" i="2"/>
  <c r="V203" i="2"/>
  <c r="T203" i="2"/>
  <c r="P203" i="2"/>
  <c r="BI202" i="2"/>
  <c r="BH202" i="2"/>
  <c r="BG202" i="2"/>
  <c r="BE202" i="2"/>
  <c r="X202" i="2"/>
  <c r="V202" i="2"/>
  <c r="T202" i="2"/>
  <c r="P202" i="2"/>
  <c r="BI201" i="2"/>
  <c r="BH201" i="2"/>
  <c r="BG201" i="2"/>
  <c r="BE201" i="2"/>
  <c r="X201" i="2"/>
  <c r="V201" i="2"/>
  <c r="T201" i="2"/>
  <c r="P201" i="2"/>
  <c r="BI200" i="2"/>
  <c r="BH200" i="2"/>
  <c r="BG200" i="2"/>
  <c r="BE200" i="2"/>
  <c r="X200" i="2"/>
  <c r="V200" i="2"/>
  <c r="T200" i="2"/>
  <c r="P200" i="2"/>
  <c r="BI199" i="2"/>
  <c r="BH199" i="2"/>
  <c r="BG199" i="2"/>
  <c r="BE199" i="2"/>
  <c r="X199" i="2"/>
  <c r="V199" i="2"/>
  <c r="T199" i="2"/>
  <c r="P199" i="2"/>
  <c r="BI198" i="2"/>
  <c r="BH198" i="2"/>
  <c r="BG198" i="2"/>
  <c r="BE198" i="2"/>
  <c r="X198" i="2"/>
  <c r="V198" i="2"/>
  <c r="T198" i="2"/>
  <c r="P198" i="2"/>
  <c r="BI197" i="2"/>
  <c r="BH197" i="2"/>
  <c r="BG197" i="2"/>
  <c r="BE197" i="2"/>
  <c r="X197" i="2"/>
  <c r="V197" i="2"/>
  <c r="T197" i="2"/>
  <c r="P197" i="2"/>
  <c r="BI196" i="2"/>
  <c r="BH196" i="2"/>
  <c r="BG196" i="2"/>
  <c r="BE196" i="2"/>
  <c r="X196" i="2"/>
  <c r="V196" i="2"/>
  <c r="T196" i="2"/>
  <c r="P196" i="2"/>
  <c r="BI195" i="2"/>
  <c r="BH195" i="2"/>
  <c r="BG195" i="2"/>
  <c r="BE195" i="2"/>
  <c r="X195" i="2"/>
  <c r="V195" i="2"/>
  <c r="T195" i="2"/>
  <c r="P195" i="2"/>
  <c r="BI194" i="2"/>
  <c r="BH194" i="2"/>
  <c r="BG194" i="2"/>
  <c r="BE194" i="2"/>
  <c r="X194" i="2"/>
  <c r="V194" i="2"/>
  <c r="T194" i="2"/>
  <c r="P194" i="2"/>
  <c r="BI193" i="2"/>
  <c r="BH193" i="2"/>
  <c r="BG193" i="2"/>
  <c r="BE193" i="2"/>
  <c r="X193" i="2"/>
  <c r="V193" i="2"/>
  <c r="T193" i="2"/>
  <c r="P193" i="2"/>
  <c r="BI192" i="2"/>
  <c r="BH192" i="2"/>
  <c r="BG192" i="2"/>
  <c r="BE192" i="2"/>
  <c r="X192" i="2"/>
  <c r="V192" i="2"/>
  <c r="T192" i="2"/>
  <c r="P192" i="2"/>
  <c r="BI191" i="2"/>
  <c r="BH191" i="2"/>
  <c r="BG191" i="2"/>
  <c r="BE191" i="2"/>
  <c r="X191" i="2"/>
  <c r="V191" i="2"/>
  <c r="T191" i="2"/>
  <c r="P191" i="2"/>
  <c r="BI190" i="2"/>
  <c r="BH190" i="2"/>
  <c r="BG190" i="2"/>
  <c r="BE190" i="2"/>
  <c r="X190" i="2"/>
  <c r="V190" i="2"/>
  <c r="T190" i="2"/>
  <c r="P190" i="2"/>
  <c r="BI189" i="2"/>
  <c r="BH189" i="2"/>
  <c r="BG189" i="2"/>
  <c r="BE189" i="2"/>
  <c r="X189" i="2"/>
  <c r="V189" i="2"/>
  <c r="T189" i="2"/>
  <c r="P189" i="2"/>
  <c r="BI188" i="2"/>
  <c r="BH188" i="2"/>
  <c r="BG188" i="2"/>
  <c r="BE188" i="2"/>
  <c r="X188" i="2"/>
  <c r="V188" i="2"/>
  <c r="T188" i="2"/>
  <c r="P188" i="2"/>
  <c r="BI187" i="2"/>
  <c r="BH187" i="2"/>
  <c r="BG187" i="2"/>
  <c r="BE187" i="2"/>
  <c r="X187" i="2"/>
  <c r="V187" i="2"/>
  <c r="T187" i="2"/>
  <c r="P187" i="2"/>
  <c r="BI186" i="2"/>
  <c r="BH186" i="2"/>
  <c r="BG186" i="2"/>
  <c r="BE186" i="2"/>
  <c r="X186" i="2"/>
  <c r="V186" i="2"/>
  <c r="T186" i="2"/>
  <c r="P186" i="2"/>
  <c r="BI185" i="2"/>
  <c r="BH185" i="2"/>
  <c r="BG185" i="2"/>
  <c r="BE185" i="2"/>
  <c r="X185" i="2"/>
  <c r="V185" i="2"/>
  <c r="T185" i="2"/>
  <c r="P185" i="2"/>
  <c r="BI184" i="2"/>
  <c r="BH184" i="2"/>
  <c r="BG184" i="2"/>
  <c r="BE184" i="2"/>
  <c r="X184" i="2"/>
  <c r="V184" i="2"/>
  <c r="T184" i="2"/>
  <c r="P184" i="2"/>
  <c r="BI183" i="2"/>
  <c r="BH183" i="2"/>
  <c r="BG183" i="2"/>
  <c r="BE183" i="2"/>
  <c r="X183" i="2"/>
  <c r="V183" i="2"/>
  <c r="T183" i="2"/>
  <c r="P183" i="2"/>
  <c r="BI182" i="2"/>
  <c r="BH182" i="2"/>
  <c r="BG182" i="2"/>
  <c r="BE182" i="2"/>
  <c r="X182" i="2"/>
  <c r="V182" i="2"/>
  <c r="T182" i="2"/>
  <c r="P182" i="2"/>
  <c r="BI181" i="2"/>
  <c r="BH181" i="2"/>
  <c r="BG181" i="2"/>
  <c r="BE181" i="2"/>
  <c r="X181" i="2"/>
  <c r="V181" i="2"/>
  <c r="T181" i="2"/>
  <c r="P181" i="2"/>
  <c r="BI180" i="2"/>
  <c r="BH180" i="2"/>
  <c r="BG180" i="2"/>
  <c r="BE180" i="2"/>
  <c r="X180" i="2"/>
  <c r="V180" i="2"/>
  <c r="T180" i="2"/>
  <c r="P180" i="2"/>
  <c r="BI179" i="2"/>
  <c r="BH179" i="2"/>
  <c r="BG179" i="2"/>
  <c r="BE179" i="2"/>
  <c r="X179" i="2"/>
  <c r="V179" i="2"/>
  <c r="T179" i="2"/>
  <c r="P179" i="2"/>
  <c r="BI178" i="2"/>
  <c r="BH178" i="2"/>
  <c r="BG178" i="2"/>
  <c r="BE178" i="2"/>
  <c r="X178" i="2"/>
  <c r="V178" i="2"/>
  <c r="T178" i="2"/>
  <c r="P178" i="2"/>
  <c r="BI177" i="2"/>
  <c r="BH177" i="2"/>
  <c r="BG177" i="2"/>
  <c r="BE177" i="2"/>
  <c r="X177" i="2"/>
  <c r="V177" i="2"/>
  <c r="T177" i="2"/>
  <c r="P177" i="2"/>
  <c r="BI176" i="2"/>
  <c r="BH176" i="2"/>
  <c r="BG176" i="2"/>
  <c r="BE176" i="2"/>
  <c r="X176" i="2"/>
  <c r="V176" i="2"/>
  <c r="T176" i="2"/>
  <c r="P176" i="2"/>
  <c r="BI175" i="2"/>
  <c r="BH175" i="2"/>
  <c r="BG175" i="2"/>
  <c r="BE175" i="2"/>
  <c r="X175" i="2"/>
  <c r="V175" i="2"/>
  <c r="T175" i="2"/>
  <c r="P175" i="2"/>
  <c r="BI174" i="2"/>
  <c r="BH174" i="2"/>
  <c r="BG174" i="2"/>
  <c r="BE174" i="2"/>
  <c r="X174" i="2"/>
  <c r="V174" i="2"/>
  <c r="T174" i="2"/>
  <c r="P174" i="2"/>
  <c r="BI173" i="2"/>
  <c r="BH173" i="2"/>
  <c r="BG173" i="2"/>
  <c r="BE173" i="2"/>
  <c r="X173" i="2"/>
  <c r="V173" i="2"/>
  <c r="T173" i="2"/>
  <c r="P173" i="2"/>
  <c r="BI172" i="2"/>
  <c r="BH172" i="2"/>
  <c r="BG172" i="2"/>
  <c r="BE172" i="2"/>
  <c r="X172" i="2"/>
  <c r="V172" i="2"/>
  <c r="T172" i="2"/>
  <c r="P172" i="2"/>
  <c r="BI171" i="2"/>
  <c r="BH171" i="2"/>
  <c r="BG171" i="2"/>
  <c r="BE171" i="2"/>
  <c r="X171" i="2"/>
  <c r="V171" i="2"/>
  <c r="T171" i="2"/>
  <c r="P171" i="2"/>
  <c r="BI170" i="2"/>
  <c r="BH170" i="2"/>
  <c r="BG170" i="2"/>
  <c r="BE170" i="2"/>
  <c r="X170" i="2"/>
  <c r="V170" i="2"/>
  <c r="T170" i="2"/>
  <c r="P170" i="2"/>
  <c r="BI169" i="2"/>
  <c r="BH169" i="2"/>
  <c r="BG169" i="2"/>
  <c r="BE169" i="2"/>
  <c r="X169" i="2"/>
  <c r="V169" i="2"/>
  <c r="T169" i="2"/>
  <c r="P169" i="2"/>
  <c r="BI168" i="2"/>
  <c r="BH168" i="2"/>
  <c r="BG168" i="2"/>
  <c r="BE168" i="2"/>
  <c r="X168" i="2"/>
  <c r="V168" i="2"/>
  <c r="T168" i="2"/>
  <c r="P168" i="2"/>
  <c r="BI167" i="2"/>
  <c r="BH167" i="2"/>
  <c r="BG167" i="2"/>
  <c r="BE167" i="2"/>
  <c r="X167" i="2"/>
  <c r="V167" i="2"/>
  <c r="T167" i="2"/>
  <c r="P167" i="2"/>
  <c r="BI166" i="2"/>
  <c r="BH166" i="2"/>
  <c r="BG166" i="2"/>
  <c r="BE166" i="2"/>
  <c r="X166" i="2"/>
  <c r="V166" i="2"/>
  <c r="T166" i="2"/>
  <c r="P166" i="2"/>
  <c r="BI165" i="2"/>
  <c r="BH165" i="2"/>
  <c r="BG165" i="2"/>
  <c r="BE165" i="2"/>
  <c r="X165" i="2"/>
  <c r="V165" i="2"/>
  <c r="T165" i="2"/>
  <c r="P165" i="2"/>
  <c r="BI164" i="2"/>
  <c r="BH164" i="2"/>
  <c r="BG164" i="2"/>
  <c r="BE164" i="2"/>
  <c r="X164" i="2"/>
  <c r="V164" i="2"/>
  <c r="T164" i="2"/>
  <c r="P164" i="2"/>
  <c r="BI163" i="2"/>
  <c r="BH163" i="2"/>
  <c r="BG163" i="2"/>
  <c r="BE163" i="2"/>
  <c r="X163" i="2"/>
  <c r="V163" i="2"/>
  <c r="T163" i="2"/>
  <c r="P163" i="2"/>
  <c r="BI162" i="2"/>
  <c r="BH162" i="2"/>
  <c r="BG162" i="2"/>
  <c r="BE162" i="2"/>
  <c r="X162" i="2"/>
  <c r="V162" i="2"/>
  <c r="T162" i="2"/>
  <c r="P162" i="2"/>
  <c r="BI161" i="2"/>
  <c r="BH161" i="2"/>
  <c r="BG161" i="2"/>
  <c r="BE161" i="2"/>
  <c r="X161" i="2"/>
  <c r="V161" i="2"/>
  <c r="T161" i="2"/>
  <c r="P161" i="2"/>
  <c r="BI160" i="2"/>
  <c r="BH160" i="2"/>
  <c r="BG160" i="2"/>
  <c r="BE160" i="2"/>
  <c r="X160" i="2"/>
  <c r="V160" i="2"/>
  <c r="T160" i="2"/>
  <c r="P160" i="2"/>
  <c r="BI159" i="2"/>
  <c r="BH159" i="2"/>
  <c r="BG159" i="2"/>
  <c r="BE159" i="2"/>
  <c r="X159" i="2"/>
  <c r="V159" i="2"/>
  <c r="T159" i="2"/>
  <c r="P159" i="2"/>
  <c r="BI158" i="2"/>
  <c r="BH158" i="2"/>
  <c r="BG158" i="2"/>
  <c r="BE158" i="2"/>
  <c r="X158" i="2"/>
  <c r="V158" i="2"/>
  <c r="T158" i="2"/>
  <c r="P158" i="2"/>
  <c r="BI157" i="2"/>
  <c r="BH157" i="2"/>
  <c r="BG157" i="2"/>
  <c r="BE157" i="2"/>
  <c r="X157" i="2"/>
  <c r="V157" i="2"/>
  <c r="T157" i="2"/>
  <c r="P157" i="2"/>
  <c r="BI156" i="2"/>
  <c r="BH156" i="2"/>
  <c r="BG156" i="2"/>
  <c r="BE156" i="2"/>
  <c r="X156" i="2"/>
  <c r="V156" i="2"/>
  <c r="T156" i="2"/>
  <c r="P156" i="2"/>
  <c r="BI155" i="2"/>
  <c r="BH155" i="2"/>
  <c r="BG155" i="2"/>
  <c r="BE155" i="2"/>
  <c r="X155" i="2"/>
  <c r="V155" i="2"/>
  <c r="T155" i="2"/>
  <c r="P155" i="2"/>
  <c r="BI154" i="2"/>
  <c r="BH154" i="2"/>
  <c r="BG154" i="2"/>
  <c r="BE154" i="2"/>
  <c r="X154" i="2"/>
  <c r="V154" i="2"/>
  <c r="T154" i="2"/>
  <c r="P154" i="2"/>
  <c r="BI153" i="2"/>
  <c r="BH153" i="2"/>
  <c r="BG153" i="2"/>
  <c r="BE153" i="2"/>
  <c r="X153" i="2"/>
  <c r="V153" i="2"/>
  <c r="T153" i="2"/>
  <c r="P153" i="2"/>
  <c r="BI152" i="2"/>
  <c r="BH152" i="2"/>
  <c r="BG152" i="2"/>
  <c r="BE152" i="2"/>
  <c r="X152" i="2"/>
  <c r="V152" i="2"/>
  <c r="T152" i="2"/>
  <c r="P152" i="2"/>
  <c r="BI151" i="2"/>
  <c r="BH151" i="2"/>
  <c r="BG151" i="2"/>
  <c r="BE151" i="2"/>
  <c r="X151" i="2"/>
  <c r="V151" i="2"/>
  <c r="T151" i="2"/>
  <c r="P151" i="2"/>
  <c r="BI150" i="2"/>
  <c r="BH150" i="2"/>
  <c r="BG150" i="2"/>
  <c r="BE150" i="2"/>
  <c r="X150" i="2"/>
  <c r="V150" i="2"/>
  <c r="T150" i="2"/>
  <c r="P150" i="2"/>
  <c r="BI149" i="2"/>
  <c r="BH149" i="2"/>
  <c r="BG149" i="2"/>
  <c r="BE149" i="2"/>
  <c r="X149" i="2"/>
  <c r="V149" i="2"/>
  <c r="T149" i="2"/>
  <c r="P149" i="2"/>
  <c r="BI148" i="2"/>
  <c r="BH148" i="2"/>
  <c r="BG148" i="2"/>
  <c r="BE148" i="2"/>
  <c r="X148" i="2"/>
  <c r="V148" i="2"/>
  <c r="T148" i="2"/>
  <c r="P148" i="2"/>
  <c r="BI147" i="2"/>
  <c r="BH147" i="2"/>
  <c r="BG147" i="2"/>
  <c r="BE147" i="2"/>
  <c r="X147" i="2"/>
  <c r="V147" i="2"/>
  <c r="T147" i="2"/>
  <c r="P147" i="2"/>
  <c r="BI146" i="2"/>
  <c r="BH146" i="2"/>
  <c r="BG146" i="2"/>
  <c r="BE146" i="2"/>
  <c r="X146" i="2"/>
  <c r="V146" i="2"/>
  <c r="T146" i="2"/>
  <c r="P146" i="2"/>
  <c r="BI145" i="2"/>
  <c r="BH145" i="2"/>
  <c r="BG145" i="2"/>
  <c r="BE145" i="2"/>
  <c r="X145" i="2"/>
  <c r="V145" i="2"/>
  <c r="T145" i="2"/>
  <c r="P145" i="2"/>
  <c r="BI144" i="2"/>
  <c r="BH144" i="2"/>
  <c r="BG144" i="2"/>
  <c r="BE144" i="2"/>
  <c r="X144" i="2"/>
  <c r="V144" i="2"/>
  <c r="T144" i="2"/>
  <c r="P144" i="2"/>
  <c r="BI143" i="2"/>
  <c r="BH143" i="2"/>
  <c r="BG143" i="2"/>
  <c r="BE143" i="2"/>
  <c r="X143" i="2"/>
  <c r="V143" i="2"/>
  <c r="T143" i="2"/>
  <c r="P143" i="2"/>
  <c r="BI142" i="2"/>
  <c r="BH142" i="2"/>
  <c r="BG142" i="2"/>
  <c r="BE142" i="2"/>
  <c r="X142" i="2"/>
  <c r="V142" i="2"/>
  <c r="T142" i="2"/>
  <c r="P142" i="2"/>
  <c r="BI141" i="2"/>
  <c r="BH141" i="2"/>
  <c r="BG141" i="2"/>
  <c r="BE141" i="2"/>
  <c r="X141" i="2"/>
  <c r="V141" i="2"/>
  <c r="T141" i="2"/>
  <c r="P141" i="2"/>
  <c r="BI140" i="2"/>
  <c r="BH140" i="2"/>
  <c r="BG140" i="2"/>
  <c r="BE140" i="2"/>
  <c r="X140" i="2"/>
  <c r="V140" i="2"/>
  <c r="T140" i="2"/>
  <c r="P140" i="2"/>
  <c r="BI139" i="2"/>
  <c r="BH139" i="2"/>
  <c r="BG139" i="2"/>
  <c r="BE139" i="2"/>
  <c r="X139" i="2"/>
  <c r="V139" i="2"/>
  <c r="T139" i="2"/>
  <c r="P139" i="2"/>
  <c r="BI138" i="2"/>
  <c r="BH138" i="2"/>
  <c r="BG138" i="2"/>
  <c r="BE138" i="2"/>
  <c r="X138" i="2"/>
  <c r="V138" i="2"/>
  <c r="T138" i="2"/>
  <c r="P138" i="2"/>
  <c r="BI137" i="2"/>
  <c r="BH137" i="2"/>
  <c r="BG137" i="2"/>
  <c r="BE137" i="2"/>
  <c r="X137" i="2"/>
  <c r="V137" i="2"/>
  <c r="T137" i="2"/>
  <c r="P137" i="2"/>
  <c r="BI136" i="2"/>
  <c r="BH136" i="2"/>
  <c r="BG136" i="2"/>
  <c r="BE136" i="2"/>
  <c r="X136" i="2"/>
  <c r="V136" i="2"/>
  <c r="T136" i="2"/>
  <c r="P136" i="2"/>
  <c r="BI135" i="2"/>
  <c r="BH135" i="2"/>
  <c r="BG135" i="2"/>
  <c r="BE135" i="2"/>
  <c r="X135" i="2"/>
  <c r="V135" i="2"/>
  <c r="T135" i="2"/>
  <c r="P135" i="2"/>
  <c r="BI134" i="2"/>
  <c r="BH134" i="2"/>
  <c r="BG134" i="2"/>
  <c r="BE134" i="2"/>
  <c r="X134" i="2"/>
  <c r="V134" i="2"/>
  <c r="T134" i="2"/>
  <c r="P134" i="2"/>
  <c r="BI133" i="2"/>
  <c r="BH133" i="2"/>
  <c r="BG133" i="2"/>
  <c r="BE133" i="2"/>
  <c r="X133" i="2"/>
  <c r="V133" i="2"/>
  <c r="T133" i="2"/>
  <c r="P133" i="2"/>
  <c r="BI132" i="2"/>
  <c r="BH132" i="2"/>
  <c r="BG132" i="2"/>
  <c r="BE132" i="2"/>
  <c r="X132" i="2"/>
  <c r="V132" i="2"/>
  <c r="T132" i="2"/>
  <c r="P132" i="2"/>
  <c r="BI131" i="2"/>
  <c r="BH131" i="2"/>
  <c r="BG131" i="2"/>
  <c r="BE131" i="2"/>
  <c r="X131" i="2"/>
  <c r="V131" i="2"/>
  <c r="T131" i="2"/>
  <c r="P131" i="2"/>
  <c r="BI130" i="2"/>
  <c r="BH130" i="2"/>
  <c r="BG130" i="2"/>
  <c r="BE130" i="2"/>
  <c r="X130" i="2"/>
  <c r="V130" i="2"/>
  <c r="T130" i="2"/>
  <c r="P130" i="2"/>
  <c r="BI129" i="2"/>
  <c r="BH129" i="2"/>
  <c r="BG129" i="2"/>
  <c r="BE129" i="2"/>
  <c r="X129" i="2"/>
  <c r="V129" i="2"/>
  <c r="T129" i="2"/>
  <c r="P129" i="2"/>
  <c r="BI128" i="2"/>
  <c r="BH128" i="2"/>
  <c r="BG128" i="2"/>
  <c r="BE128" i="2"/>
  <c r="X128" i="2"/>
  <c r="V128" i="2"/>
  <c r="T128" i="2"/>
  <c r="P128" i="2"/>
  <c r="F119" i="2"/>
  <c r="E117" i="2"/>
  <c r="F91" i="2"/>
  <c r="E89" i="2"/>
  <c r="J26" i="2"/>
  <c r="E26" i="2"/>
  <c r="J122" i="2" s="1"/>
  <c r="J25" i="2"/>
  <c r="J23" i="2"/>
  <c r="E23" i="2"/>
  <c r="J121" i="2" s="1"/>
  <c r="J22" i="2"/>
  <c r="J20" i="2"/>
  <c r="E20" i="2"/>
  <c r="F94" i="2" s="1"/>
  <c r="J19" i="2"/>
  <c r="J17" i="2"/>
  <c r="E17" i="2"/>
  <c r="F93" i="2" s="1"/>
  <c r="J16" i="2"/>
  <c r="E7" i="2"/>
  <c r="E113" i="2" s="1"/>
  <c r="L90" i="1"/>
  <c r="AM90" i="1"/>
  <c r="AM89" i="1"/>
  <c r="L89" i="1"/>
  <c r="AM87" i="1"/>
  <c r="L87" i="1"/>
  <c r="L85" i="1"/>
  <c r="Q224" i="2"/>
  <c r="Q221" i="2"/>
  <c r="Q219" i="2"/>
  <c r="Q210" i="2"/>
  <c r="Q208" i="2"/>
  <c r="R206" i="2"/>
  <c r="R196" i="2"/>
  <c r="R193" i="2"/>
  <c r="R191" i="2"/>
  <c r="Q186" i="2"/>
  <c r="R183" i="2"/>
  <c r="Q181" i="2"/>
  <c r="R178" i="2"/>
  <c r="Q176" i="2"/>
  <c r="Q174" i="2"/>
  <c r="Q170" i="2"/>
  <c r="Q161" i="2"/>
  <c r="Q159" i="2"/>
  <c r="Q156" i="2"/>
  <c r="Q153" i="2"/>
  <c r="R147" i="2"/>
  <c r="R142" i="2"/>
  <c r="R139" i="2"/>
  <c r="Q135" i="2"/>
  <c r="Q130" i="2"/>
  <c r="R129" i="2"/>
  <c r="R227" i="2"/>
  <c r="Q225" i="2"/>
  <c r="R221" i="2"/>
  <c r="Q218" i="2"/>
  <c r="Q215" i="2"/>
  <c r="Q214" i="2"/>
  <c r="Q213" i="2"/>
  <c r="R208" i="2"/>
  <c r="Q204" i="2"/>
  <c r="R202" i="2"/>
  <c r="Q201" i="2"/>
  <c r="Q199" i="2"/>
  <c r="R198" i="2"/>
  <c r="Q195" i="2"/>
  <c r="Q194" i="2"/>
  <c r="Q192" i="2"/>
  <c r="R189" i="2"/>
  <c r="R186" i="2"/>
  <c r="R185" i="2"/>
  <c r="Q183" i="2"/>
  <c r="R180" i="2"/>
  <c r="Q179" i="2"/>
  <c r="AU95" i="1"/>
  <c r="Q220" i="2"/>
  <c r="R211" i="2"/>
  <c r="R209" i="2"/>
  <c r="R204" i="2"/>
  <c r="R201" i="2"/>
  <c r="Q198" i="2"/>
  <c r="R197" i="2"/>
  <c r="Q191" i="2"/>
  <c r="Q189" i="2"/>
  <c r="R187" i="2"/>
  <c r="R182" i="2"/>
  <c r="Q177" i="2"/>
  <c r="R171" i="2"/>
  <c r="Q169" i="2"/>
  <c r="Q167" i="2"/>
  <c r="Q165" i="2"/>
  <c r="R163" i="2"/>
  <c r="R156" i="2"/>
  <c r="R154" i="2"/>
  <c r="R150" i="2"/>
  <c r="Q148" i="2"/>
  <c r="R145" i="2"/>
  <c r="R141" i="2"/>
  <c r="R137" i="2"/>
  <c r="R135" i="2"/>
  <c r="R131" i="2"/>
  <c r="R176" i="2"/>
  <c r="Q175" i="2"/>
  <c r="R173" i="2"/>
  <c r="R172" i="2"/>
  <c r="R169" i="2"/>
  <c r="R167" i="2"/>
  <c r="R165" i="2"/>
  <c r="Q163" i="2"/>
  <c r="R161" i="2"/>
  <c r="R159" i="2"/>
  <c r="Q154" i="2"/>
  <c r="R153" i="2"/>
  <c r="Q150" i="2"/>
  <c r="R148" i="2"/>
  <c r="Q146" i="2"/>
  <c r="R144" i="2"/>
  <c r="Q142" i="2"/>
  <c r="Q139" i="2"/>
  <c r="Q137" i="2"/>
  <c r="R134" i="2"/>
  <c r="R132" i="2"/>
  <c r="R130" i="2"/>
  <c r="Q128" i="2"/>
  <c r="BK225" i="2"/>
  <c r="BF223" i="2"/>
  <c r="BK220" i="2"/>
  <c r="BF217" i="2"/>
  <c r="BF214" i="2"/>
  <c r="BF210" i="2"/>
  <c r="BF207" i="2"/>
  <c r="BK204" i="2"/>
  <c r="BF200" i="2"/>
  <c r="BK198" i="2"/>
  <c r="BF196" i="2"/>
  <c r="BF194" i="2"/>
  <c r="BK191" i="2"/>
  <c r="BK185" i="2"/>
  <c r="BF183" i="2"/>
  <c r="BK178" i="2"/>
  <c r="BK175" i="2"/>
  <c r="BK173" i="2"/>
  <c r="BF171" i="2"/>
  <c r="BF168" i="2"/>
  <c r="BF164" i="2"/>
  <c r="BF160" i="2"/>
  <c r="BK158" i="2"/>
  <c r="BF156" i="2"/>
  <c r="BK154" i="2"/>
  <c r="BF152" i="2"/>
  <c r="BF149" i="2"/>
  <c r="BK146" i="2"/>
  <c r="BF144" i="2"/>
  <c r="BF140" i="2"/>
  <c r="BF137" i="2"/>
  <c r="BK134" i="2"/>
  <c r="BF130" i="2"/>
  <c r="BK222" i="2"/>
  <c r="BK203" i="2"/>
  <c r="BF193" i="2"/>
  <c r="BF180" i="2"/>
  <c r="BF157" i="2"/>
  <c r="BK136" i="2"/>
  <c r="BF131" i="2"/>
  <c r="BF213" i="2"/>
  <c r="BK189" i="2"/>
  <c r="BK179" i="2"/>
  <c r="BF174" i="2"/>
  <c r="BK167" i="2"/>
  <c r="BF151" i="2"/>
  <c r="BF143" i="2"/>
  <c r="BK129" i="2"/>
  <c r="R159" i="3"/>
  <c r="Q158" i="3"/>
  <c r="R156" i="3"/>
  <c r="Q154" i="3"/>
  <c r="Q152" i="3"/>
  <c r="Q150" i="3"/>
  <c r="R148" i="3"/>
  <c r="Q145" i="3"/>
  <c r="R143" i="3"/>
  <c r="Q142" i="3"/>
  <c r="R141" i="3"/>
  <c r="Q140" i="3"/>
  <c r="Q139" i="3"/>
  <c r="R137" i="3"/>
  <c r="R135" i="3"/>
  <c r="Q134" i="3"/>
  <c r="Q132" i="3"/>
  <c r="R130" i="3"/>
  <c r="R128" i="3"/>
  <c r="R126" i="3"/>
  <c r="Q161" i="3"/>
  <c r="R158" i="3"/>
  <c r="Q157" i="3"/>
  <c r="Q156" i="3"/>
  <c r="Q155" i="3"/>
  <c r="Q153" i="3"/>
  <c r="R151" i="3"/>
  <c r="Q149" i="3"/>
  <c r="Q147" i="3"/>
  <c r="R145" i="3"/>
  <c r="Q143" i="3"/>
  <c r="Q141" i="3"/>
  <c r="Q137" i="3"/>
  <c r="Q135" i="3"/>
  <c r="R133" i="3"/>
  <c r="Q131" i="3"/>
  <c r="Q129" i="3"/>
  <c r="R127" i="3"/>
  <c r="BF158" i="3"/>
  <c r="BK145" i="3"/>
  <c r="BF132" i="3"/>
  <c r="BF144" i="3"/>
  <c r="R223" i="2"/>
  <c r="R219" i="2"/>
  <c r="R217" i="2"/>
  <c r="R213" i="2"/>
  <c r="Q209" i="2"/>
  <c r="R207" i="2"/>
  <c r="R205" i="2"/>
  <c r="R199" i="2"/>
  <c r="R195" i="2"/>
  <c r="R192" i="2"/>
  <c r="Q187" i="2"/>
  <c r="Q185" i="2"/>
  <c r="R179" i="2"/>
  <c r="R177" i="2"/>
  <c r="BK174" i="2"/>
  <c r="R162" i="2"/>
  <c r="R160" i="2"/>
  <c r="Q157" i="2"/>
  <c r="Q155" i="2"/>
  <c r="R151" i="2"/>
  <c r="R143" i="2"/>
  <c r="Q140" i="2"/>
  <c r="R138" i="2"/>
  <c r="R133" i="2"/>
  <c r="R128" i="2"/>
  <c r="R225" i="2"/>
  <c r="R222" i="2"/>
  <c r="R218" i="2"/>
  <c r="Q217" i="2"/>
  <c r="R214" i="2"/>
  <c r="Q211" i="2"/>
  <c r="Q207" i="2"/>
  <c r="Q206" i="2"/>
  <c r="Q203" i="2"/>
  <c r="Q202" i="2"/>
  <c r="Q200" i="2"/>
  <c r="Q197" i="2"/>
  <c r="Q196" i="2"/>
  <c r="R194" i="2"/>
  <c r="Q193" i="2"/>
  <c r="Q190" i="2"/>
  <c r="Q188" i="2"/>
  <c r="Q184" i="2"/>
  <c r="Q182" i="2"/>
  <c r="R181" i="2"/>
  <c r="Q178" i="2"/>
  <c r="R224" i="2"/>
  <c r="Q223" i="2"/>
  <c r="Q222" i="2"/>
  <c r="R220" i="2"/>
  <c r="R215" i="2"/>
  <c r="R210" i="2"/>
  <c r="Q205" i="2"/>
  <c r="R203" i="2"/>
  <c r="R200" i="2"/>
  <c r="R190" i="2"/>
  <c r="R188" i="2"/>
  <c r="R184" i="2"/>
  <c r="BK182" i="2"/>
  <c r="Q180" i="2"/>
  <c r="Q172" i="2"/>
  <c r="R170" i="2"/>
  <c r="R168" i="2"/>
  <c r="Q166" i="2"/>
  <c r="R164" i="2"/>
  <c r="R158" i="2"/>
  <c r="R155" i="2"/>
  <c r="Q152" i="2"/>
  <c r="R149" i="2"/>
  <c r="R146" i="2"/>
  <c r="Q144" i="2"/>
  <c r="R140" i="2"/>
  <c r="Q136" i="2"/>
  <c r="Q134" i="2"/>
  <c r="Q132" i="2"/>
  <c r="Q227" i="2"/>
  <c r="R175" i="2"/>
  <c r="R174" i="2"/>
  <c r="Q173" i="2"/>
  <c r="Q171" i="2"/>
  <c r="Q168" i="2"/>
  <c r="R166" i="2"/>
  <c r="Q164" i="2"/>
  <c r="Q162" i="2"/>
  <c r="Q160" i="2"/>
  <c r="Q158" i="2"/>
  <c r="R157" i="2"/>
  <c r="R152" i="2"/>
  <c r="Q151" i="2"/>
  <c r="Q149" i="2"/>
  <c r="Q147" i="2"/>
  <c r="Q145" i="2"/>
  <c r="Q143" i="2"/>
  <c r="Q141" i="2"/>
  <c r="Q138" i="2"/>
  <c r="R136" i="2"/>
  <c r="Q133" i="2"/>
  <c r="Q131" i="2"/>
  <c r="Q129" i="2"/>
  <c r="BK227" i="2"/>
  <c r="BK224" i="2"/>
  <c r="BK221" i="2"/>
  <c r="BK218" i="2"/>
  <c r="BK215" i="2"/>
  <c r="BF211" i="2"/>
  <c r="BK208" i="2"/>
  <c r="BF206" i="2"/>
  <c r="BK205" i="2"/>
  <c r="BK202" i="2"/>
  <c r="BK199" i="2"/>
  <c r="BK195" i="2"/>
  <c r="BF192" i="2"/>
  <c r="BF188" i="2"/>
  <c r="BF186" i="2"/>
  <c r="BK184" i="2"/>
  <c r="BK181" i="2"/>
  <c r="BK177" i="2"/>
  <c r="BF172" i="2"/>
  <c r="BK169" i="2"/>
  <c r="BF166" i="2"/>
  <c r="BF165" i="2"/>
  <c r="BK162" i="2"/>
  <c r="BK159" i="2"/>
  <c r="BK155" i="2"/>
  <c r="BK153" i="2"/>
  <c r="BF150" i="2"/>
  <c r="BK147" i="2"/>
  <c r="BF145" i="2"/>
  <c r="BF142" i="2"/>
  <c r="BK138" i="2"/>
  <c r="BK135" i="2"/>
  <c r="BK132" i="2"/>
  <c r="BK128" i="2"/>
  <c r="BF209" i="2"/>
  <c r="BK201" i="2"/>
  <c r="BK190" i="2"/>
  <c r="BK163" i="2"/>
  <c r="BK139" i="2"/>
  <c r="BK133" i="2"/>
  <c r="BF219" i="2"/>
  <c r="BK197" i="2"/>
  <c r="BF187" i="2"/>
  <c r="BK176" i="2"/>
  <c r="BF170" i="2"/>
  <c r="BF161" i="2"/>
  <c r="BK148" i="2"/>
  <c r="BK141" i="2"/>
  <c r="R161" i="3"/>
  <c r="Q159" i="3"/>
  <c r="R157" i="3"/>
  <c r="R155" i="3"/>
  <c r="R153" i="3"/>
  <c r="Q151" i="3"/>
  <c r="R149" i="3"/>
  <c r="R147" i="3"/>
  <c r="Q146" i="3"/>
  <c r="Q144" i="3"/>
  <c r="R140" i="3"/>
  <c r="R138" i="3"/>
  <c r="R136" i="3"/>
  <c r="Q133" i="3"/>
  <c r="R131" i="3"/>
  <c r="R129" i="3"/>
  <c r="Q127" i="3"/>
  <c r="R154" i="3"/>
  <c r="R152" i="3"/>
  <c r="R150" i="3"/>
  <c r="Q148" i="3"/>
  <c r="R146" i="3"/>
  <c r="R144" i="3"/>
  <c r="R142" i="3"/>
  <c r="R139" i="3"/>
  <c r="Q138" i="3"/>
  <c r="Q136" i="3"/>
  <c r="R134" i="3"/>
  <c r="R132" i="3"/>
  <c r="Q130" i="3"/>
  <c r="Q128" i="3"/>
  <c r="Q126" i="3"/>
  <c r="BF152" i="3"/>
  <c r="X127" i="2" l="1"/>
  <c r="Q127" i="2"/>
  <c r="V212" i="2"/>
  <c r="Q212" i="2"/>
  <c r="I101" i="2" s="1"/>
  <c r="V216" i="2"/>
  <c r="R216" i="2"/>
  <c r="J102" i="2" s="1"/>
  <c r="T127" i="2"/>
  <c r="V127" i="2"/>
  <c r="R127" i="2"/>
  <c r="T212" i="2"/>
  <c r="X212" i="2"/>
  <c r="R212" i="2"/>
  <c r="J101" i="2" s="1"/>
  <c r="T216" i="2"/>
  <c r="X216" i="2"/>
  <c r="Q216" i="2"/>
  <c r="I102" i="2" s="1"/>
  <c r="T125" i="3"/>
  <c r="T124" i="3" s="1"/>
  <c r="T123" i="3" s="1"/>
  <c r="AW97" i="1" s="1"/>
  <c r="V125" i="3"/>
  <c r="V124" i="3" s="1"/>
  <c r="V123" i="3" s="1"/>
  <c r="X125" i="3"/>
  <c r="X124" i="3" s="1"/>
  <c r="X123" i="3" s="1"/>
  <c r="Q125" i="3"/>
  <c r="Q124" i="3" s="1"/>
  <c r="R125" i="3"/>
  <c r="R124" i="3" s="1"/>
  <c r="R226" i="2"/>
  <c r="J103" i="2" s="1"/>
  <c r="BK226" i="2"/>
  <c r="K103" i="2" s="1"/>
  <c r="Q226" i="2"/>
  <c r="I103" i="2" s="1"/>
  <c r="BK160" i="3"/>
  <c r="K101" i="3"/>
  <c r="Q160" i="3"/>
  <c r="I101" i="3" s="1"/>
  <c r="R160" i="3"/>
  <c r="J101" i="3" s="1"/>
  <c r="E85" i="3"/>
  <c r="J91" i="3"/>
  <c r="J93" i="3"/>
  <c r="J94" i="3"/>
  <c r="F119" i="3"/>
  <c r="F120" i="3"/>
  <c r="J91" i="2"/>
  <c r="J93" i="2"/>
  <c r="J94" i="2"/>
  <c r="F121" i="2"/>
  <c r="F122" i="2"/>
  <c r="BF175" i="2"/>
  <c r="E85" i="2"/>
  <c r="BF133" i="2"/>
  <c r="BF182" i="2"/>
  <c r="BF195" i="2"/>
  <c r="BF203" i="2"/>
  <c r="BF215" i="2"/>
  <c r="F39" i="2"/>
  <c r="BD96" i="1" s="1"/>
  <c r="F37" i="2"/>
  <c r="BB96" i="1" s="1"/>
  <c r="BF178" i="2"/>
  <c r="BF204" i="2"/>
  <c r="BF184" i="2"/>
  <c r="BF191" i="2"/>
  <c r="BK206" i="2"/>
  <c r="BK219" i="2"/>
  <c r="AX96" i="1"/>
  <c r="BF141" i="2"/>
  <c r="BK152" i="2"/>
  <c r="BF163" i="2"/>
  <c r="BK172" i="2"/>
  <c r="BF179" i="2"/>
  <c r="BF201" i="2"/>
  <c r="BK186" i="2"/>
  <c r="BK196" i="2"/>
  <c r="BK207" i="2"/>
  <c r="F40" i="2"/>
  <c r="BE96" i="1" s="1"/>
  <c r="BK166" i="2"/>
  <c r="BF173" i="2"/>
  <c r="BK168" i="2"/>
  <c r="BK183" i="2"/>
  <c r="BK210" i="2"/>
  <c r="BK223" i="2"/>
  <c r="BF185" i="2"/>
  <c r="BF190" i="2"/>
  <c r="BK194" i="2"/>
  <c r="BF199" i="2"/>
  <c r="BF208" i="2"/>
  <c r="BF218" i="2"/>
  <c r="BF227" i="2"/>
  <c r="F37" i="3"/>
  <c r="BB97" i="1" s="1"/>
  <c r="BK126" i="3"/>
  <c r="BF128" i="3"/>
  <c r="BK130" i="3"/>
  <c r="BK132" i="3"/>
  <c r="BK135" i="3"/>
  <c r="BF139" i="3"/>
  <c r="BF142" i="3"/>
  <c r="BK146" i="3"/>
  <c r="BK151" i="3"/>
  <c r="BF155" i="3"/>
  <c r="BF161" i="3"/>
  <c r="BF157" i="3"/>
  <c r="F39" i="3"/>
  <c r="BD97" i="1" s="1"/>
  <c r="BF133" i="3"/>
  <c r="BF138" i="3"/>
  <c r="BF143" i="3"/>
  <c r="BK147" i="3"/>
  <c r="BF150" i="3"/>
  <c r="BK154" i="3"/>
  <c r="BF159" i="3"/>
  <c r="BF140" i="3"/>
  <c r="F41" i="2"/>
  <c r="BF96" i="1" s="1"/>
  <c r="BF128" i="2"/>
  <c r="BK131" i="2"/>
  <c r="BF135" i="2"/>
  <c r="BK140" i="2"/>
  <c r="BK145" i="2"/>
  <c r="BK149" i="2"/>
  <c r="BF155" i="2"/>
  <c r="BF159" i="2"/>
  <c r="BF162" i="2"/>
  <c r="BK165" i="2"/>
  <c r="BK170" i="2"/>
  <c r="BF176" i="2"/>
  <c r="BF138" i="2"/>
  <c r="BF153" i="2"/>
  <c r="BF189" i="2"/>
  <c r="BF220" i="2"/>
  <c r="BK187" i="2"/>
  <c r="BF198" i="2"/>
  <c r="BK213" i="2"/>
  <c r="AU94" i="1"/>
  <c r="BF129" i="2"/>
  <c r="BF132" i="2"/>
  <c r="BF136" i="2"/>
  <c r="BF146" i="2"/>
  <c r="BF148" i="2"/>
  <c r="BF158" i="2"/>
  <c r="BF167" i="2"/>
  <c r="BK143" i="2"/>
  <c r="BF181" i="2"/>
  <c r="BK211" i="2"/>
  <c r="BF224" i="2"/>
  <c r="BK192" i="2"/>
  <c r="BF202" i="2"/>
  <c r="BF222" i="2"/>
  <c r="BK130" i="2"/>
  <c r="BF134" i="2"/>
  <c r="BK137" i="2"/>
  <c r="BF139" i="2"/>
  <c r="BK142" i="2"/>
  <c r="BK144" i="2"/>
  <c r="BF147" i="2"/>
  <c r="BK150" i="2"/>
  <c r="BK151" i="2"/>
  <c r="BF154" i="2"/>
  <c r="BK156" i="2"/>
  <c r="BK157" i="2"/>
  <c r="BK160" i="2"/>
  <c r="BK161" i="2"/>
  <c r="BK164" i="2"/>
  <c r="BF169" i="2"/>
  <c r="BK171" i="2"/>
  <c r="BF177" i="2"/>
  <c r="BK180" i="2"/>
  <c r="BK200" i="2"/>
  <c r="BK209" i="2"/>
  <c r="BK217" i="2"/>
  <c r="BK188" i="2"/>
  <c r="BK193" i="2"/>
  <c r="BF197" i="2"/>
  <c r="BF205" i="2"/>
  <c r="BK214" i="2"/>
  <c r="BF225" i="2"/>
  <c r="BF221" i="2"/>
  <c r="AX97" i="1"/>
  <c r="F41" i="3"/>
  <c r="BF97" i="1" s="1"/>
  <c r="BK144" i="3"/>
  <c r="BF148" i="3"/>
  <c r="BK153" i="3"/>
  <c r="BK158" i="3"/>
  <c r="BF137" i="3"/>
  <c r="F40" i="3"/>
  <c r="BE97" i="1" s="1"/>
  <c r="BF127" i="3"/>
  <c r="BF129" i="3"/>
  <c r="BK131" i="3"/>
  <c r="BF134" i="3"/>
  <c r="BF141" i="3"/>
  <c r="BF145" i="3"/>
  <c r="BK149" i="3"/>
  <c r="BK152" i="3"/>
  <c r="BK156" i="3"/>
  <c r="BF136" i="3"/>
  <c r="R126" i="2" l="1"/>
  <c r="J99" i="2" s="1"/>
  <c r="R123" i="3"/>
  <c r="J98" i="3" s="1"/>
  <c r="AT97" i="1" s="1"/>
  <c r="V126" i="2"/>
  <c r="V125" i="2" s="1"/>
  <c r="Q123" i="3"/>
  <c r="I98" i="3" s="1"/>
  <c r="AS97" i="1" s="1"/>
  <c r="R125" i="2"/>
  <c r="J98" i="2" s="1"/>
  <c r="AT96" i="1" s="1"/>
  <c r="AT95" i="1" s="1"/>
  <c r="AT94" i="1" s="1"/>
  <c r="T126" i="2"/>
  <c r="T125" i="2" s="1"/>
  <c r="AW96" i="1" s="1"/>
  <c r="AW95" i="1" s="1"/>
  <c r="AW94" i="1" s="1"/>
  <c r="Q126" i="2"/>
  <c r="Q125" i="2"/>
  <c r="I98" i="2" s="1"/>
  <c r="AS96" i="1" s="1"/>
  <c r="X126" i="2"/>
  <c r="X125" i="2" s="1"/>
  <c r="J100" i="2"/>
  <c r="J99" i="3"/>
  <c r="I100" i="3"/>
  <c r="I100" i="2"/>
  <c r="I99" i="3"/>
  <c r="J100" i="3"/>
  <c r="BK127" i="2"/>
  <c r="K100" i="2" s="1"/>
  <c r="BK212" i="2"/>
  <c r="K101" i="2" s="1"/>
  <c r="BK216" i="2"/>
  <c r="K102" i="2"/>
  <c r="BK125" i="3"/>
  <c r="K100" i="3" s="1"/>
  <c r="F38" i="3"/>
  <c r="BC97" i="1"/>
  <c r="F38" i="2"/>
  <c r="BC96" i="1" s="1"/>
  <c r="AY96" i="1"/>
  <c r="AV96" i="1" s="1"/>
  <c r="BE95" i="1"/>
  <c r="BE94" i="1" s="1"/>
  <c r="W32" i="1" s="1"/>
  <c r="BB95" i="1"/>
  <c r="BB94" i="1" s="1"/>
  <c r="AX94" i="1" s="1"/>
  <c r="AK29" i="1" s="1"/>
  <c r="BF95" i="1"/>
  <c r="BF94" i="1" s="1"/>
  <c r="W33" i="1" s="1"/>
  <c r="BD95" i="1"/>
  <c r="AZ95" i="1" s="1"/>
  <c r="AY97" i="1"/>
  <c r="AV97" i="1" s="1"/>
  <c r="BK126" i="2" l="1"/>
  <c r="K99" i="2" s="1"/>
  <c r="I99" i="2"/>
  <c r="BK124" i="3"/>
  <c r="K99" i="3" s="1"/>
  <c r="AS95" i="1"/>
  <c r="AS94" i="1" s="1"/>
  <c r="BC95" i="1"/>
  <c r="BC94" i="1" s="1"/>
  <c r="AY94" i="1" s="1"/>
  <c r="AK30" i="1" s="1"/>
  <c r="AX95" i="1"/>
  <c r="BA94" i="1"/>
  <c r="W29" i="1"/>
  <c r="BD94" i="1"/>
  <c r="AZ94" i="1" s="1"/>
  <c r="BA95" i="1"/>
  <c r="BK125" i="2" l="1"/>
  <c r="AG96" i="1" s="1"/>
  <c r="BK123" i="3"/>
  <c r="K98" i="3" s="1"/>
  <c r="AV94" i="1"/>
  <c r="W31" i="1"/>
  <c r="W30" i="1"/>
  <c r="AY95" i="1"/>
  <c r="AV95" i="1" s="1"/>
  <c r="K98" i="2" l="1"/>
  <c r="AN96" i="1"/>
  <c r="AG97" i="1"/>
  <c r="AG95" i="1" s="1"/>
  <c r="AG94" i="1" s="1"/>
  <c r="AK26" i="1" s="1"/>
  <c r="AN94" i="1" l="1"/>
  <c r="AN97" i="1"/>
  <c r="AK35" i="1"/>
  <c r="AN95" i="1"/>
</calcChain>
</file>

<file path=xl/sharedStrings.xml><?xml version="1.0" encoding="utf-8"?>
<sst xmlns="http://schemas.openxmlformats.org/spreadsheetml/2006/main" count="2288" uniqueCount="604">
  <si>
    <t>Export Komplet</t>
  </si>
  <si>
    <t/>
  </si>
  <si>
    <t>2.0</t>
  </si>
  <si>
    <t>False</t>
  </si>
  <si>
    <t>True</t>
  </si>
  <si>
    <t>{01e8ce5a-552f-4455-9cd8-252f6f501bcf}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</si>
  <si>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</si>
  <si>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</si>
  <si>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</si>
  <si>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</si>
  <si>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</si>
  <si>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</si>
  <si>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</si>
  <si>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Stavba:</t>
  </si>
  <si>
    <t>Dostavba farmy dojníc - Sása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</si>
  <si>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</si>
  <si>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</si>
  <si>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</si>
  <si>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</si>
  <si>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</si>
  <si>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</si>
  <si>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</si>
  <si>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IČ DPH:</t>
  </si>
  <si>
    <t>Zhotoviteľ:</t>
  </si>
  <si>
    <t>Projektant: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</si>
  <si>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</si>
  <si>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</si>
  <si>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</si>
  <si>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</si>
  <si>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</si>
  <si>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</si>
  <si>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</si>
  <si>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</si>
  <si>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</si>
  <si>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</si>
  <si>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</si>
  <si>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</si>
  <si>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</si>
  <si>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</si>
  <si>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</si>
  <si>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</si>
  <si>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</si>
  <si>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</si>
  <si>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</si>
  <si>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</si>
  <si>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</si>
  <si>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</si>
  <si>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</si>
  <si>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</si>
  <si>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</si>
  <si>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</si>
  <si>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</si>
  <si>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</si>
  <si>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Materiál [EUR]</t>
  </si>
  <si>
    <t>z toho Montáž [EUR]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</si>
  <si>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</si>
  <si>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</si>
  <si>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</si>
  <si>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</si>
  <si>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</si>
  <si>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</si>
  <si>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</si>
  <si>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</si>
  <si>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</si>
  <si>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</si>
  <si>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</si>
  <si>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</si>
  <si>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</si>
  <si>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</si>
  <si>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</si>
  <si>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</si>
  <si>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</si>
  <si>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</si>
  <si>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SO-01 Kravín 78m</t>
  </si>
  <si>
    <t>STA</t>
  </si>
  <si>
    <t>1</t>
  </si>
  <si>
    <t>{7d047ffa-17c0-4164-8c25-d2eaab2a28d4}</t>
  </si>
  <si>
    <t>/</t>
  </si>
  <si>
    <t>Elektroinštalácia</t>
  </si>
  <si>
    <t>Časť</t>
  </si>
  <si>
    <t>2</t>
  </si>
  <si>
    <t>{c0752f72-3286-4fab-b025-d73c8ad14d95}</t>
  </si>
  <si>
    <t>Bleskozvod</t>
  </si>
  <si>
    <t>{9735446f-8f2a-4dc7-84c9-9aac77efeb9f}</t>
  </si>
  <si>
    <t>KRYCÍ LIST ROZPOČTU</t>
  </si>
  <si>
    <t>Objekt:</t>
  </si>
  <si>
    <t>23R02_01 - SO-01 Kravín 78m</t>
  </si>
  <si>
    <t>Časť:</t>
  </si>
  <si>
    <t>Materiál</t>
  </si>
  <si>
    <t>Montáž</t>
  </si>
  <si>
    <t>REKAPITULÁCIA ROZPOČTU</t>
  </si>
  <si>
    <t>Kód dielu - Popis</t>
  </si>
  <si>
    <t>Materiál [EUR]</t>
  </si>
  <si>
    <t>Montáž [EUR]</t>
  </si>
  <si>
    <t>Cena celkom [EUR]</t>
  </si>
  <si>
    <t>Náklady z rozpočtu</t>
  </si>
  <si>
    <t>-1</t>
  </si>
  <si>
    <t>M - Práce a dodávky M</t>
  </si>
  <si>
    <t xml:space="preserve">    21-M - Elektromontáže</t>
  </si>
  <si>
    <t xml:space="preserve">    36-M - Montáž prevádzkových, meracích a regulačných zariadení</t>
  </si>
  <si>
    <t xml:space="preserve">    46-M - Zemné práce vykonávané pri externých montážnych prácach</t>
  </si>
  <si>
    <t>HZS - Hodinové zúčtovacie sadzby</t>
  </si>
  <si>
    <t>ROZPOČET</t>
  </si>
  <si>
    <t>PČ</t>
  </si>
  <si>
    <t>MJ</t>
  </si>
  <si>
    <t>Množstvo</t>
  </si>
  <si>
    <t>J. materiál [EUR]</t>
  </si>
  <si>
    <t>J. montáž [EUR]</t>
  </si>
  <si>
    <t>Cenová sústava</t>
  </si>
  <si>
    <t>J.cena [EUR]</t>
  </si>
  <si>
    <t>Materiál celkom [EUR]</t>
  </si>
  <si>
    <t>Montáž celkom [EUR]</t>
  </si>
  <si>
    <t>J. Nh [h]</t>
  </si>
  <si>
    <t>Nh celkom [h]</t>
  </si>
  <si>
    <t>J. hmotnosť [t]</t>
  </si>
  <si>
    <t>Hmotnosť celkom [t]</t>
  </si>
  <si>
    <t>J. suť [t]</t>
  </si>
  <si>
    <t>Suť Celkom [t]</t>
  </si>
  <si>
    <t>M</t>
  </si>
  <si>
    <t>Práce a dodávky M</t>
  </si>
  <si>
    <t>3</t>
  </si>
  <si>
    <t>ROZPOCET</t>
  </si>
  <si>
    <t>21-M</t>
  </si>
  <si>
    <t>Elektromontáže</t>
  </si>
  <si>
    <t>K</t>
  </si>
  <si>
    <t>210010026.S</t>
  </si>
  <si>
    <t>Rúrka ohybná elektroinštalačná z PVC typ FXP 25, uložená pevne</t>
  </si>
  <si>
    <t>m</t>
  </si>
  <si>
    <t>64</t>
  </si>
  <si>
    <t>-822635882</t>
  </si>
  <si>
    <t>345710009200.S</t>
  </si>
  <si>
    <t>Rúrka ohybná vlnitá pancierová so strednou mechanickou odolnosťou z PVC-U, D 25</t>
  </si>
  <si>
    <t>128</t>
  </si>
  <si>
    <t>-2131569361</t>
  </si>
  <si>
    <t>345710037400</t>
  </si>
  <si>
    <t>Príchytka pre rúrku z PVC CL 25</t>
  </si>
  <si>
    <t>ks</t>
  </si>
  <si>
    <t>1578422591</t>
  </si>
  <si>
    <t>4</t>
  </si>
  <si>
    <t>210010028.S</t>
  </si>
  <si>
    <t>Rúrka ohybná elektroinštalačná z PVC typ FXP 40, uložená pevne</t>
  </si>
  <si>
    <t>483973976</t>
  </si>
  <si>
    <t>5</t>
  </si>
  <si>
    <t>345710009400.S</t>
  </si>
  <si>
    <t>Rúrka ohybná vlnitá pancierová so strednou mechanickou odolnosťou z PVC-U, D 40</t>
  </si>
  <si>
    <t>761692999</t>
  </si>
  <si>
    <t>6</t>
  </si>
  <si>
    <t>345710037600.S</t>
  </si>
  <si>
    <t>Príchytka z PVC pre elektroinštal. rúrky D 40 mm, samozhášavé</t>
  </si>
  <si>
    <t>724114935</t>
  </si>
  <si>
    <t>7</t>
  </si>
  <si>
    <t>210010351.S</t>
  </si>
  <si>
    <t>Krabicová rozvodka z lisovaného izolantu vrátane ukončenia káblov a zapojenia vodičov typ 6455-11 do 4 m</t>
  </si>
  <si>
    <t>1579469866</t>
  </si>
  <si>
    <t>8</t>
  </si>
  <si>
    <t>345410013100.S</t>
  </si>
  <si>
    <t>Krabica rozvodná PVC na stenu 6455-12, IP 66</t>
  </si>
  <si>
    <t>-1585668818</t>
  </si>
  <si>
    <t>9</t>
  </si>
  <si>
    <t>210010583.S</t>
  </si>
  <si>
    <t>Rúrka tuhá elektroinštalačná z PVC, D 25 uložená pevne</t>
  </si>
  <si>
    <t>-2064213799</t>
  </si>
  <si>
    <t>10</t>
  </si>
  <si>
    <t>345710000745.S</t>
  </si>
  <si>
    <t>Rúrka tuhá hrdlovaná 4025 so strednou mechanickou odolnosťou z PVC, samozhášavá, D 25 mm</t>
  </si>
  <si>
    <t>-1726196986</t>
  </si>
  <si>
    <t>11</t>
  </si>
  <si>
    <t>345710038521.S</t>
  </si>
  <si>
    <t>Príchytka 5325 z PVC pre tuhé elektroinštal. rúrky D 25 mm, samozhášavé</t>
  </si>
  <si>
    <t>1047958034</t>
  </si>
  <si>
    <t>12</t>
  </si>
  <si>
    <t>210100001.S</t>
  </si>
  <si>
    <t>Ukončenie vodičov v rozvádzač. vrátane zapojenia a vodičovej koncovky do 2,5 mm2</t>
  </si>
  <si>
    <t>1012590755</t>
  </si>
  <si>
    <t>13</t>
  </si>
  <si>
    <t>210100002.S</t>
  </si>
  <si>
    <t>Ukončenie vodičov v rozvádzač. vrátane zapojenia a vodičovej koncovky do 6 mm2</t>
  </si>
  <si>
    <t>761794038</t>
  </si>
  <si>
    <t>14</t>
  </si>
  <si>
    <t>210100004.S</t>
  </si>
  <si>
    <t>Ukončenie vodičov v rozvádzač. vrátane zapojenia a vodičovej koncovky do 25 mm2</t>
  </si>
  <si>
    <t>315082492</t>
  </si>
  <si>
    <t>15</t>
  </si>
  <si>
    <t>210100006.S</t>
  </si>
  <si>
    <t>Ukončenie vodičov v rozvádzač. vrátane zapojenia a vodičovej koncovky do 50 mm2</t>
  </si>
  <si>
    <t>-1732750344</t>
  </si>
  <si>
    <t>16</t>
  </si>
  <si>
    <t>354310013700.S</t>
  </si>
  <si>
    <t>Káblové oko hliníkové lisovacie 50 Al 617094</t>
  </si>
  <si>
    <t>-220905679</t>
  </si>
  <si>
    <t>17</t>
  </si>
  <si>
    <t>210100251.S</t>
  </si>
  <si>
    <t>Ukončenie celoplastových káblov zmrašť. záklopkou alebo páskou do 4 x 10 mm2</t>
  </si>
  <si>
    <t>-287318414</t>
  </si>
  <si>
    <t>18</t>
  </si>
  <si>
    <t>210100252.S</t>
  </si>
  <si>
    <t>Ukončenie celoplastových káblov zmrašť. záklopkou alebo páskou do 4 x 25 mm2</t>
  </si>
  <si>
    <t>1009230248</t>
  </si>
  <si>
    <t>19</t>
  </si>
  <si>
    <t>210100253.S</t>
  </si>
  <si>
    <t>Ukončenie celoplastových káblov zmrašť. záklopkou alebo páskou do 4 x 50 mm2</t>
  </si>
  <si>
    <t>1616016669</t>
  </si>
  <si>
    <t>210100258.S</t>
  </si>
  <si>
    <t>Ukončenie celoplastových káblov zmrašť. záklopkou alebo páskou do 5 x 4 mm2</t>
  </si>
  <si>
    <t>-18347909</t>
  </si>
  <si>
    <t>21</t>
  </si>
  <si>
    <t>210100259.S</t>
  </si>
  <si>
    <t>Ukončenie celoplastových káblov zmrašť. záklopkou alebo páskou do 5 x 10 mm2</t>
  </si>
  <si>
    <t>-36395110</t>
  </si>
  <si>
    <t>22</t>
  </si>
  <si>
    <t>343820000100.S</t>
  </si>
  <si>
    <t>Páska izolačná čierna 19 mm, dĺ. 10 m, typ FEK10</t>
  </si>
  <si>
    <t>-1734736439</t>
  </si>
  <si>
    <t>23</t>
  </si>
  <si>
    <t>343820000700.S</t>
  </si>
  <si>
    <t>Páska izolačná zeleno-žltá 19 mm, dĺ. 10 m, typ ZS10</t>
  </si>
  <si>
    <t>1808095479</t>
  </si>
  <si>
    <t>24</t>
  </si>
  <si>
    <t>210110004.S</t>
  </si>
  <si>
    <t>Striedavý prepínač - radenie 6, nástenný, IP 44, vrátane zapojenia</t>
  </si>
  <si>
    <t>2077028393</t>
  </si>
  <si>
    <t>25</t>
  </si>
  <si>
    <t>345330002920.S</t>
  </si>
  <si>
    <t>Spínač striedavý nástenný, radenie č.6, IP 44</t>
  </si>
  <si>
    <t>-148519140</t>
  </si>
  <si>
    <t>26</t>
  </si>
  <si>
    <t>210111117.S</t>
  </si>
  <si>
    <t>Priemyslová kombinovaná zásuvka nástenná CEE 250 / 400 V / 16 A vrátane zapojenia, IZVZ 1643, 3P + PE, IZVZ 1653, 3P + N + PE</t>
  </si>
  <si>
    <t>1733908793</t>
  </si>
  <si>
    <t>27</t>
  </si>
  <si>
    <t>345540004250.S</t>
  </si>
  <si>
    <t>Zásuvka nástenná kombinovaná priemyslová IZVZ 1653, 3P + N + PE, IP 44 - 250V a 400V, 16A</t>
  </si>
  <si>
    <t>122347115</t>
  </si>
  <si>
    <t>28</t>
  </si>
  <si>
    <t>210140496.R</t>
  </si>
  <si>
    <t>Skrinka pre ovládacie a signalizačné prístroje, montáž na povrch</t>
  </si>
  <si>
    <t>1884393191</t>
  </si>
  <si>
    <t>29</t>
  </si>
  <si>
    <t>345310002450.SR</t>
  </si>
  <si>
    <t>Požiarna skrinka nástenná IP65 DIN, ekvivalent 676.35201</t>
  </si>
  <si>
    <t>-1771950503</t>
  </si>
  <si>
    <t>30</t>
  </si>
  <si>
    <t>345310001912.SR</t>
  </si>
  <si>
    <t>Kompaktná ovládacia hlavica hríbová pre tlačidlo stlač-otoč (núdzové prerušenie) s aretáciou, ekvivalent C22-PVT-K02-P62</t>
  </si>
  <si>
    <t>877218072</t>
  </si>
  <si>
    <t>31</t>
  </si>
  <si>
    <t>345310002100.SR</t>
  </si>
  <si>
    <t>Adaptér pre montáž prvkov na DIN lištu, ekvivalent M22-IVS</t>
  </si>
  <si>
    <t>-667435296</t>
  </si>
  <si>
    <t>32</t>
  </si>
  <si>
    <t>210150071.S</t>
  </si>
  <si>
    <t>Súmrakový spínač 1P, externý senzor IP 56</t>
  </si>
  <si>
    <t>-1714877125</t>
  </si>
  <si>
    <t>33</t>
  </si>
  <si>
    <t>374410007300.SR</t>
  </si>
  <si>
    <t>Svetelný senzor DOL</t>
  </si>
  <si>
    <t>-1054284627</t>
  </si>
  <si>
    <t>34</t>
  </si>
  <si>
    <t>210190001.S</t>
  </si>
  <si>
    <t>Montáž oceľoplechovej rozvodnice do váhy 20 kg</t>
  </si>
  <si>
    <t>1732372756</t>
  </si>
  <si>
    <t>35</t>
  </si>
  <si>
    <t>348110004100.SR</t>
  </si>
  <si>
    <t>Skriňa LDB2 - príslušenstvo k svietidlám</t>
  </si>
  <si>
    <t>1056332783</t>
  </si>
  <si>
    <t>36</t>
  </si>
  <si>
    <t>210190002.S</t>
  </si>
  <si>
    <t>Montáž oceľoplechovej rozvodnice do váhy 50 kg</t>
  </si>
  <si>
    <t>1264931437</t>
  </si>
  <si>
    <t>37</t>
  </si>
  <si>
    <t>357140007500.R</t>
  </si>
  <si>
    <t>Rozvádzač nástenný oceľoplechový NN RHk</t>
  </si>
  <si>
    <t>256</t>
  </si>
  <si>
    <t>892146512</t>
  </si>
  <si>
    <t>38</t>
  </si>
  <si>
    <t>210193032.S</t>
  </si>
  <si>
    <t>Rozpájacia a istiaca plastová skriňa VRIS 2 - 6x250 A</t>
  </si>
  <si>
    <t>-2063053158</t>
  </si>
  <si>
    <t>39</t>
  </si>
  <si>
    <t>357110014200.S</t>
  </si>
  <si>
    <t>Skriňa rozpájacia istiaca vonkajšia VRIS 2 II P4 6x250A</t>
  </si>
  <si>
    <t>-1465969146</t>
  </si>
  <si>
    <t>40</t>
  </si>
  <si>
    <t>357110014890.S</t>
  </si>
  <si>
    <t>Upínací nerezový pás</t>
  </si>
  <si>
    <t>-934978813</t>
  </si>
  <si>
    <t>41</t>
  </si>
  <si>
    <t>210201345.S</t>
  </si>
  <si>
    <t>Zapojenie LED svietidla IP66, priemyselné stropné - nástenné</t>
  </si>
  <si>
    <t>1360658236</t>
  </si>
  <si>
    <t>42</t>
  </si>
  <si>
    <t>348320000900.SR</t>
  </si>
  <si>
    <t>LED svietidlo priemyselné stropné HIGH BAY SLIM, 150W, 5700 lm, IP66</t>
  </si>
  <si>
    <t>1932568437</t>
  </si>
  <si>
    <t>43</t>
  </si>
  <si>
    <t>210201351.S</t>
  </si>
  <si>
    <t>Zapojenie LED svetlometu IP65, stropné - nástenné</t>
  </si>
  <si>
    <t>-1262726956</t>
  </si>
  <si>
    <t>44</t>
  </si>
  <si>
    <t>348320002050.S</t>
  </si>
  <si>
    <t>LED svetlomet 1x50W, IP65, 5500 lm, 4000 K, 60°, rozmer 100x370x130 mm</t>
  </si>
  <si>
    <t>771646069</t>
  </si>
  <si>
    <t>45</t>
  </si>
  <si>
    <t>210201922.S</t>
  </si>
  <si>
    <t>Montáž svietidla exterierového na stenu do 2 kg</t>
  </si>
  <si>
    <t>-883938639</t>
  </si>
  <si>
    <t>46</t>
  </si>
  <si>
    <t>210201933.S</t>
  </si>
  <si>
    <t>Montáž svietidla exterierového na strop do 5 kg</t>
  </si>
  <si>
    <t>1254204983</t>
  </si>
  <si>
    <t>47</t>
  </si>
  <si>
    <t>210220021.S</t>
  </si>
  <si>
    <t>Uzemňovacie vedenie v zemi FeZn vrátane izolácie spojov O 10 mm</t>
  </si>
  <si>
    <t>450311699</t>
  </si>
  <si>
    <t>48</t>
  </si>
  <si>
    <t>354410054700.S</t>
  </si>
  <si>
    <t>Drôt bleskozvodový FeZn, d 8 mm</t>
  </si>
  <si>
    <t>kg</t>
  </si>
  <si>
    <t>1291838825</t>
  </si>
  <si>
    <t>49</t>
  </si>
  <si>
    <t>210220031.S</t>
  </si>
  <si>
    <t>Ekvipotenciálna svorkovnica EPS 2 v krabici KO 125 E</t>
  </si>
  <si>
    <t>1219809714</t>
  </si>
  <si>
    <t>50</t>
  </si>
  <si>
    <t>345610005100.S</t>
  </si>
  <si>
    <t>Svorkovnica ekvipotencionálna EPS 2, z PP</t>
  </si>
  <si>
    <t>1565079189</t>
  </si>
  <si>
    <t>51</t>
  </si>
  <si>
    <t>210220250.S</t>
  </si>
  <si>
    <t>Svorka FeZn univerzálna SU, SUA, SUB</t>
  </si>
  <si>
    <t>91715237</t>
  </si>
  <si>
    <t>52</t>
  </si>
  <si>
    <t>354410005800.S</t>
  </si>
  <si>
    <t>Svorka FeZn univerzálna označenie SU</t>
  </si>
  <si>
    <t>31337905</t>
  </si>
  <si>
    <t>53</t>
  </si>
  <si>
    <t>210220303.S</t>
  </si>
  <si>
    <t>Ochranné pospájanie v práčovniach, kúpeľniach, pevné uloženie CY 10-16 mm2</t>
  </si>
  <si>
    <t>-1364743950</t>
  </si>
  <si>
    <t>54</t>
  </si>
  <si>
    <t>341110012400.S</t>
  </si>
  <si>
    <t>Vodič medený H07V-U 10 mm2</t>
  </si>
  <si>
    <t>-2019346482</t>
  </si>
  <si>
    <t>55</t>
  </si>
  <si>
    <t>210220800.S</t>
  </si>
  <si>
    <t>Uzemňovacie vedenie na povrchu AlMgSi drôt zvodový Ø 8-10 mm</t>
  </si>
  <si>
    <t>-1521009327</t>
  </si>
  <si>
    <t>56</t>
  </si>
  <si>
    <t>354410064200.S</t>
  </si>
  <si>
    <t>Drôt bleskozvodový zliatina AlMgSi, d 8 mm, Al</t>
  </si>
  <si>
    <t>502166759</t>
  </si>
  <si>
    <t>57</t>
  </si>
  <si>
    <t>210800146.S</t>
  </si>
  <si>
    <t>Kábel medený uložený pevne CYKY 450/750 V 3x1,5</t>
  </si>
  <si>
    <t>1301360087</t>
  </si>
  <si>
    <t>58</t>
  </si>
  <si>
    <t>341110000700.SR</t>
  </si>
  <si>
    <t>Kábel medený CYKY-O 3x1,5 mm2</t>
  </si>
  <si>
    <t>849574393</t>
  </si>
  <si>
    <t>59</t>
  </si>
  <si>
    <t>210800147.S</t>
  </si>
  <si>
    <t>Kábel medený uložený pevne CYKY 450/750 V 3x2,5</t>
  </si>
  <si>
    <t>-472099869</t>
  </si>
  <si>
    <t>60</t>
  </si>
  <si>
    <t>341110000800.S</t>
  </si>
  <si>
    <t>Kábel medený CYKY 3x2,5 mm2</t>
  </si>
  <si>
    <t>-46096281</t>
  </si>
  <si>
    <t>61</t>
  </si>
  <si>
    <t>210800159.S</t>
  </si>
  <si>
    <t>Kábel medený uložený pevne CYKY 450/750 V 5x2,5</t>
  </si>
  <si>
    <t>-1271508615</t>
  </si>
  <si>
    <t>62</t>
  </si>
  <si>
    <t>341110002000.S</t>
  </si>
  <si>
    <t>Kábel medený CYKY 5x2,5 mm2</t>
  </si>
  <si>
    <t>1881424999</t>
  </si>
  <si>
    <t>63</t>
  </si>
  <si>
    <t>210800160.S</t>
  </si>
  <si>
    <t>Kábel medený uložený pevne CYKY 450/750 V 5x4</t>
  </si>
  <si>
    <t>-1751690099</t>
  </si>
  <si>
    <t>341110002100.S</t>
  </si>
  <si>
    <t>Kábel medený CYKY 5x4 mm2</t>
  </si>
  <si>
    <t>-1384855117</t>
  </si>
  <si>
    <t>65</t>
  </si>
  <si>
    <t>210800163.S</t>
  </si>
  <si>
    <t>Kábel medený uložený pevne CYKY 450/750 V 5x16</t>
  </si>
  <si>
    <t>-1094724872</t>
  </si>
  <si>
    <t>66</t>
  </si>
  <si>
    <t>341110002400.S</t>
  </si>
  <si>
    <t>Kábel medený CYKY 5x16 mm2</t>
  </si>
  <si>
    <t>-462987255</t>
  </si>
  <si>
    <t>67</t>
  </si>
  <si>
    <t>210810179.S</t>
  </si>
  <si>
    <t>Kábel medený silový uložený pevne 1-CYKFY 1 kV 4x2,5</t>
  </si>
  <si>
    <t>-596393596</t>
  </si>
  <si>
    <t>68</t>
  </si>
  <si>
    <t>341110008900.S</t>
  </si>
  <si>
    <t>Kábel medený 1-CYKFY 4x2,5 mm2</t>
  </si>
  <si>
    <t>-414279049</t>
  </si>
  <si>
    <t>69</t>
  </si>
  <si>
    <t>210872120.S</t>
  </si>
  <si>
    <t>Kábel signálny uložený pevne JYTY 250 V 2x1</t>
  </si>
  <si>
    <t>1761567953</t>
  </si>
  <si>
    <t>70</t>
  </si>
  <si>
    <t>341210001400.S</t>
  </si>
  <si>
    <t>Kábel medený signálny JYTY 2x1 mm2</t>
  </si>
  <si>
    <t>-1567490624</t>
  </si>
  <si>
    <t>71</t>
  </si>
  <si>
    <t>210872122.S</t>
  </si>
  <si>
    <t>Kábel signálny uložený pevne JYTY 250 V 4x1</t>
  </si>
  <si>
    <t>-2091117115</t>
  </si>
  <si>
    <t>72</t>
  </si>
  <si>
    <t>341210001600.S</t>
  </si>
  <si>
    <t>Kábel medený signálny JYTY 4x1 mm2</t>
  </si>
  <si>
    <t>-56791123</t>
  </si>
  <si>
    <t>73</t>
  </si>
  <si>
    <t>210881325.S</t>
  </si>
  <si>
    <t>Kábel bezhalogénový, medený uložený pevne NHXH-FE 180/E30 0,6/1,0 kV  2x1,5</t>
  </si>
  <si>
    <t>-1879479992</t>
  </si>
  <si>
    <t>74</t>
  </si>
  <si>
    <t>341610025000.S</t>
  </si>
  <si>
    <t>Kábel medený bezhalogenový NHXH FE180/E30 2x1,5 mm2</t>
  </si>
  <si>
    <t>1003305383</t>
  </si>
  <si>
    <t>75</t>
  </si>
  <si>
    <t>210902114.S</t>
  </si>
  <si>
    <t>Kábel hliníkový silový uložený pevne 1-AYKY 0,6/1 kV 4x25</t>
  </si>
  <si>
    <t>1612386701</t>
  </si>
  <si>
    <t>76</t>
  </si>
  <si>
    <t>341110030500.S</t>
  </si>
  <si>
    <t>Kábel hliníkový 1-AYKY 4x25 mm2</t>
  </si>
  <si>
    <t>-1445181253</t>
  </si>
  <si>
    <t>77</t>
  </si>
  <si>
    <t>210902116.S</t>
  </si>
  <si>
    <t>Kábel hliníkový silový uložený pevne 1-AYKY 0,6/1 kV 4x50</t>
  </si>
  <si>
    <t>624361825</t>
  </si>
  <si>
    <t>78</t>
  </si>
  <si>
    <t>341110030700.S</t>
  </si>
  <si>
    <t>Kábel hliníkový 1-AYKY 4x50 mm2</t>
  </si>
  <si>
    <t>-683333341</t>
  </si>
  <si>
    <t>79</t>
  </si>
  <si>
    <t>210963138.S</t>
  </si>
  <si>
    <t>Demontáž skrine rozpojovacej VRIS i, ii,k</t>
  </si>
  <si>
    <t>340533235</t>
  </si>
  <si>
    <t>80</t>
  </si>
  <si>
    <t>MD</t>
  </si>
  <si>
    <t>Mimostavenisková doprava</t>
  </si>
  <si>
    <t>%</t>
  </si>
  <si>
    <t>-1766061921</t>
  </si>
  <si>
    <t>81</t>
  </si>
  <si>
    <t>MV</t>
  </si>
  <si>
    <t>Murárske výpomoci</t>
  </si>
  <si>
    <t>712606374</t>
  </si>
  <si>
    <t>82</t>
  </si>
  <si>
    <t>PD</t>
  </si>
  <si>
    <t>Presun dodávok</t>
  </si>
  <si>
    <t>1578641951</t>
  </si>
  <si>
    <t>83</t>
  </si>
  <si>
    <t>PM</t>
  </si>
  <si>
    <t>Podružný materiál</t>
  </si>
  <si>
    <t>-659477601</t>
  </si>
  <si>
    <t>84</t>
  </si>
  <si>
    <t>PPV</t>
  </si>
  <si>
    <t>Podiel pridružených výkonov</t>
  </si>
  <si>
    <t>1790811183</t>
  </si>
  <si>
    <t>36-M</t>
  </si>
  <si>
    <t>Montáž prevádzkových, meracích a regulačných zariadení</t>
  </si>
  <si>
    <t>85</t>
  </si>
  <si>
    <t>360411110.S</t>
  </si>
  <si>
    <t>Montáž a zapojenie frekvenčného meniča do 5,5 kW</t>
  </si>
  <si>
    <t>1367271766</t>
  </si>
  <si>
    <t>86</t>
  </si>
  <si>
    <t>405110000600.S</t>
  </si>
  <si>
    <t>Frekvenčný menič 1,5 kW; 4,1 A; s riadiacim modulom; IP55; 3AC 380 - 480 V</t>
  </si>
  <si>
    <t>-23419371</t>
  </si>
  <si>
    <t>87</t>
  </si>
  <si>
    <t>405110000800.S</t>
  </si>
  <si>
    <t>Frekvenčný menič 2,2 kW; 5,9 A; s riadiacim modulom; IP55; 3AC 380 - 480 V</t>
  </si>
  <si>
    <t>-363048393</t>
  </si>
  <si>
    <t>46-M</t>
  </si>
  <si>
    <t>Zemné práce vykonávané pri externých montážnych prácach</t>
  </si>
  <si>
    <t>88</t>
  </si>
  <si>
    <t>460200153.S</t>
  </si>
  <si>
    <t>Hĺbenie káblovej ryhy ručne 35 cm širokej a 70 cm hlbokej, v zemine triedy 3</t>
  </si>
  <si>
    <t>-1146445964</t>
  </si>
  <si>
    <t>89</t>
  </si>
  <si>
    <t>460420351.S</t>
  </si>
  <si>
    <t>Zriadenie káblového lôžka z piesku vrstvy 5 cm so zakrytím tehlami v smere kábla na šírku 35 cm</t>
  </si>
  <si>
    <t>-1462010529</t>
  </si>
  <si>
    <t>90</t>
  </si>
  <si>
    <t>583310000100.S</t>
  </si>
  <si>
    <t>Kamenivo ťažené drobné frakcia 0-1 mm</t>
  </si>
  <si>
    <t>t</t>
  </si>
  <si>
    <t>612207857</t>
  </si>
  <si>
    <t>91</t>
  </si>
  <si>
    <t>596110000200.S</t>
  </si>
  <si>
    <t>Tehla plná pálená maloformátová, lxšxv 290x140x65 mm</t>
  </si>
  <si>
    <t>-132714416</t>
  </si>
  <si>
    <t>92</t>
  </si>
  <si>
    <t>460490012.S</t>
  </si>
  <si>
    <t>Rozvinutie a uloženie výstražnej fólie z PE do ryhy, šírka do 33 cm</t>
  </si>
  <si>
    <t>1948291714</t>
  </si>
  <si>
    <t>93</t>
  </si>
  <si>
    <t>283230008000.S</t>
  </si>
  <si>
    <t>Výstražná fóla PE, š. 300, farba červená</t>
  </si>
  <si>
    <t>769431977</t>
  </si>
  <si>
    <t>94</t>
  </si>
  <si>
    <t>460560153.S</t>
  </si>
  <si>
    <t>Ručný zásyp nezap. káblovej ryhy bez zhutn. zeminy, 35 cm širokej, 70 cm hlbokej v zemine tr. 3</t>
  </si>
  <si>
    <t>-150223440</t>
  </si>
  <si>
    <t>95</t>
  </si>
  <si>
    <t>-1506685004</t>
  </si>
  <si>
    <t>96</t>
  </si>
  <si>
    <t>-1278681383</t>
  </si>
  <si>
    <t>HZS</t>
  </si>
  <si>
    <t>Hodinové zúčtovacie sadzby</t>
  </si>
  <si>
    <t>97</t>
  </si>
  <si>
    <t>HZS000114.S</t>
  </si>
  <si>
    <t>Stavebno montážne práce najnáročnejšie na odbornosť - prehliadky pracoviska a revízie (Tr. 4) v rozsahu viac ako 8 hodín</t>
  </si>
  <si>
    <t>hod</t>
  </si>
  <si>
    <t>512</t>
  </si>
  <si>
    <t>-1477764988</t>
  </si>
  <si>
    <t>210220001.S</t>
  </si>
  <si>
    <t>Uzemňovacie vedenie na povrchu FeZn drôt zvodový Ø 8-10</t>
  </si>
  <si>
    <t>1325386642</t>
  </si>
  <si>
    <t>354410054800.S</t>
  </si>
  <si>
    <t>Drôt bleskozvodový FeZn, d 10 mm</t>
  </si>
  <si>
    <t>608139586</t>
  </si>
  <si>
    <t>210220010.SR</t>
  </si>
  <si>
    <t>Náter zemniaceho pásku do 120 mm2 (1x náter vrátane svoriek a vyznač. žlt. pruhov)</t>
  </si>
  <si>
    <t>-275865795</t>
  </si>
  <si>
    <t>246170000500.S</t>
  </si>
  <si>
    <t>Lak asfaltový antikorózny</t>
  </si>
  <si>
    <t>-467058299</t>
  </si>
  <si>
    <t>210220020.S</t>
  </si>
  <si>
    <t>Uzemňovacie vedenie v zemi FeZn do 120 mm2 vrátane izolácie spojov</t>
  </si>
  <si>
    <t>1932383902</t>
  </si>
  <si>
    <t>354410058800.S</t>
  </si>
  <si>
    <t>Pásovina uzemňovacia FeZn 30 x 4 mm</t>
  </si>
  <si>
    <t>38632471</t>
  </si>
  <si>
    <t>-473241795</t>
  </si>
  <si>
    <t>-1716457379</t>
  </si>
  <si>
    <t>210220050.S</t>
  </si>
  <si>
    <t>Označenie zvodov číselnými štítkami</t>
  </si>
  <si>
    <t>-1398056616</t>
  </si>
  <si>
    <t>354410064600.S</t>
  </si>
  <si>
    <t>Štítok orientačný nerezový zemniaci na zvody</t>
  </si>
  <si>
    <t>-1647332523</t>
  </si>
  <si>
    <t>210220104.S</t>
  </si>
  <si>
    <t>Podpery vedenia FeZn na plechové strechy PV23, PV24</t>
  </si>
  <si>
    <t>-1808543800</t>
  </si>
  <si>
    <t>354410037300.S</t>
  </si>
  <si>
    <t>Podpera vedenia FeZn na plechové strechy označenie PV 23</t>
  </si>
  <si>
    <t>-223305256</t>
  </si>
  <si>
    <t>354410067000.S</t>
  </si>
  <si>
    <t>Tesniaci set</t>
  </si>
  <si>
    <t>-229050235</t>
  </si>
  <si>
    <t>210220115.S</t>
  </si>
  <si>
    <t>Podpery vedenia FeZn na konštrukciu pre pásovinu PV43, PV44 a PP</t>
  </si>
  <si>
    <t>-1111521168</t>
  </si>
  <si>
    <t>354410038300.S</t>
  </si>
  <si>
    <t>Podpera FeZn na uzemňovaciu pásku označenie PP</t>
  </si>
  <si>
    <t>1416567113</t>
  </si>
  <si>
    <t>210220246.S</t>
  </si>
  <si>
    <t>Svorka FeZn na odkvapový žľab SO</t>
  </si>
  <si>
    <t>-197751664</t>
  </si>
  <si>
    <t>354410004200.S</t>
  </si>
  <si>
    <t>Svorka FeZn odkvapová označenie SO</t>
  </si>
  <si>
    <t>-244354442</t>
  </si>
  <si>
    <t>210220247.S</t>
  </si>
  <si>
    <t>Svorka FeZn skúšobná SZ</t>
  </si>
  <si>
    <t>456161346</t>
  </si>
  <si>
    <t>354410004300.S</t>
  </si>
  <si>
    <t>Svorka FeZn skúšobná označenie SZ</t>
  </si>
  <si>
    <t>-1573818650</t>
  </si>
  <si>
    <t>-138758264</t>
  </si>
  <si>
    <t>508517211</t>
  </si>
  <si>
    <t>210220252.S</t>
  </si>
  <si>
    <t>Svorka FeZn odbočovacia spojovacia SR 01, SR 02 (pásovina do 120 mm2)</t>
  </si>
  <si>
    <t>1736146849</t>
  </si>
  <si>
    <t>354410000500.S</t>
  </si>
  <si>
    <t>Svorka FeZn odbočovacia spojovacia označenie SR 02 (M6)</t>
  </si>
  <si>
    <t>1969948664</t>
  </si>
  <si>
    <t>210220253.S</t>
  </si>
  <si>
    <t>Svorka FeZn uzemňovacia SR03</t>
  </si>
  <si>
    <t>2000257841</t>
  </si>
  <si>
    <t>354410000900.S</t>
  </si>
  <si>
    <t>Svorka FeZn uzemňovacia označenie SR 03 A</t>
  </si>
  <si>
    <t>1439142013</t>
  </si>
  <si>
    <t>210220260.S</t>
  </si>
  <si>
    <t>Ochranný uholník FeZn OU</t>
  </si>
  <si>
    <t>771509358</t>
  </si>
  <si>
    <t>354410053300.S</t>
  </si>
  <si>
    <t>Uholník ochranný FeZn označenie OU 1,7 m</t>
  </si>
  <si>
    <t>1062172594</t>
  </si>
  <si>
    <t>210220265.S</t>
  </si>
  <si>
    <t>Držiak ochranného uholníka FeZn univerzálny DOU</t>
  </si>
  <si>
    <t>785188828</t>
  </si>
  <si>
    <t>354410053800.S</t>
  </si>
  <si>
    <t>Držiak FeZn ochranného uholníka univerzálny s vrutom označenie DOU vr. 1</t>
  </si>
  <si>
    <t>-705284983</t>
  </si>
  <si>
    <t>-1176640765</t>
  </si>
  <si>
    <t>1872226192</t>
  </si>
  <si>
    <t>-134300560</t>
  </si>
  <si>
    <t>-790538637</t>
  </si>
  <si>
    <t>-2052409630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</si>
</sst>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b/>
      <sz val="12"/>
      <color rgb="FF969696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1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3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2" fillId="0" borderId="14" xfId="0" applyNumberFormat="1" applyFont="1" applyBorder="1" applyAlignment="1">
      <alignment horizontal="right" vertical="center"/>
    </xf>
    <xf numFmtId="4" fontId="22" fillId="0" borderId="0" xfId="0" applyNumberFormat="1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horizontal="right" vertical="center"/>
    </xf>
    <xf numFmtId="4" fontId="26" fillId="0" borderId="0" xfId="0" applyNumberFormat="1" applyFont="1" applyAlignment="1">
      <alignment horizontal="right" vertical="center"/>
    </xf>
    <xf numFmtId="4" fontId="26" fillId="0" borderId="0" xfId="0" applyNumberFormat="1" applyFont="1" applyAlignment="1">
      <alignment vertical="center"/>
    </xf>
    <xf numFmtId="166" fontId="26" fillId="0" borderId="0" xfId="0" applyNumberFormat="1" applyFont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4" fontId="21" fillId="0" borderId="0" xfId="0" applyNumberFormat="1" applyFont="1"/>
    <xf numFmtId="4" fontId="31" fillId="0" borderId="12" xfId="0" applyNumberFormat="1" applyFont="1" applyBorder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8" fillId="0" borderId="14" xfId="0" applyFont="1" applyBorder="1"/>
    <xf numFmtId="4" fontId="8" fillId="0" borderId="0" xfId="0" applyNumberFormat="1" applyFont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center"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0" borderId="14" xfId="0" applyFont="1" applyBorder="1" applyAlignment="1">
      <alignment horizontal="left" vertical="center"/>
    </xf>
    <xf numFmtId="0" fontId="20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center" vertical="center"/>
    </xf>
    <xf numFmtId="4" fontId="20" fillId="0" borderId="20" xfId="0" applyNumberFormat="1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164" fontId="13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9"/>
  <sheetViews>
    <sheetView showGridLines="0" tabSelected="1" workbookViewId="0">
      <selection activeCell="AG96" sqref="AG96:AM96"/>
    </sheetView>
  </sheetViews>
  <sheetFormatPr defaultRowHeight="11.25"/>
  <cols>
    <col min="1" max="1" width="8.83203125" customWidth="1"/>
    <col min="2" max="2" width="1.6640625" customWidth="1"/>
    <col min="3" max="3" width="4.5" customWidth="1"/>
    <col min="4" max="33" width="2.83203125" customWidth="1"/>
    <col min="34" max="34" width="3.5" customWidth="1"/>
    <col min="35" max="35" width="42.33203125" customWidth="1"/>
    <col min="36" max="37" width="2.5" customWidth="1"/>
    <col min="38" max="38" width="8.83203125" customWidth="1"/>
    <col min="39" max="39" width="3.5" customWidth="1"/>
    <col min="40" max="40" width="14.33203125" customWidth="1"/>
    <col min="41" max="41" width="8" customWidth="1"/>
    <col min="42" max="42" width="4.5" customWidth="1"/>
    <col min="43" max="43" width="16.6640625" hidden="1" customWidth="1"/>
    <col min="44" max="44" width="14.5" customWidth="1"/>
    <col min="45" max="49" width="27.6640625" hidden="1" customWidth="1"/>
    <col min="50" max="51" width="23.1640625" hidden="1" customWidth="1"/>
    <col min="52" max="53" width="26.6640625" hidden="1" customWidth="1"/>
    <col min="54" max="54" width="23.1640625" hidden="1" customWidth="1"/>
    <col min="55" max="55" width="20.5" hidden="1" customWidth="1"/>
    <col min="56" max="56" width="26.6640625" hidden="1" customWidth="1"/>
    <col min="57" max="57" width="23.1640625" hidden="1" customWidth="1"/>
    <col min="58" max="58" width="20.5" hidden="1" customWidth="1"/>
    <col min="59" max="59" width="71.1640625" customWidth="1"/>
    <col min="71" max="91" width="9.16406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4</v>
      </c>
      <c r="BV1" s="12" t="s">
        <v>5</v>
      </c>
    </row>
    <row r="2" spans="1:74" ht="36.950000000000003" customHeight="1">
      <c r="AR2" s="168" t="s">
        <v>6</v>
      </c>
      <c r="AS2" s="169"/>
      <c r="AT2" s="169"/>
      <c r="AU2" s="169"/>
      <c r="AV2" s="169"/>
      <c r="AW2" s="169"/>
      <c r="AX2" s="169"/>
      <c r="AY2" s="169"/>
      <c r="AZ2" s="169"/>
      <c r="BA2" s="169"/>
      <c r="BB2" s="169"/>
      <c r="BC2" s="169"/>
      <c r="BD2" s="169"/>
      <c r="BE2" s="169"/>
      <c r="BF2" s="169"/>
      <c r="BG2" s="169"/>
      <c r="BS2" s="13" t="s">
        <v>7</v>
      </c>
      <c r="BT2" s="13" t="s">
        <v>8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7</v>
      </c>
      <c r="BT3" s="13" t="s">
        <v>8</v>
      </c>
    </row>
    <row r="4" spans="1:74" ht="24.95" customHeight="1">
      <c r="B4" s="16"/>
      <c r="D4" s="17" t="s">
        <v>9</v>
      </c>
      <c r="AR4" s="16"/>
      <c r="AS4" s="18" t="s">
        <v>10</v>
      </c>
      <c r="BS4" s="13" t="s">
        <v>11</v>
      </c>
    </row>
    <row r="5" spans="1:74" ht="12" customHeight="1">
      <c r="B5" s="16"/>
      <c r="D5" s="19" t="s">
        <v>12</v>
      </c>
      <c r="K5" s="203"/>
      <c r="L5" s="169"/>
      <c r="M5" s="169"/>
      <c r="N5" s="169"/>
      <c r="O5" s="169"/>
      <c r="P5" s="169"/>
      <c r="Q5" s="169"/>
      <c r="R5" s="169"/>
      <c r="S5" s="169"/>
      <c r="T5" s="169"/>
      <c r="U5" s="169"/>
      <c r="V5" s="169"/>
      <c r="W5" s="169"/>
      <c r="X5" s="169"/>
      <c r="Y5" s="169"/>
      <c r="Z5" s="169"/>
      <c r="AA5" s="169"/>
      <c r="AB5" s="169"/>
      <c r="AC5" s="169"/>
      <c r="AD5" s="169"/>
      <c r="AE5" s="169"/>
      <c r="AF5" s="169"/>
      <c r="AG5" s="169"/>
      <c r="AH5" s="169"/>
      <c r="AI5" s="169"/>
      <c r="AJ5" s="169"/>
      <c r="AK5" s="169"/>
      <c r="AL5" s="169"/>
      <c r="AM5" s="169"/>
      <c r="AN5" s="169"/>
      <c r="AO5" s="169"/>
      <c r="AR5" s="16"/>
      <c r="BS5" s="13" t="s">
        <v>7</v>
      </c>
    </row>
    <row r="6" spans="1:74" ht="36.950000000000003" customHeight="1">
      <c r="B6" s="16"/>
      <c r="D6" s="21" t="s">
        <v>13</v>
      </c>
      <c r="K6" s="204" t="s">
        <v>14</v>
      </c>
      <c r="L6" s="169"/>
      <c r="M6" s="169"/>
      <c r="N6" s="169"/>
      <c r="O6" s="169"/>
      <c r="P6" s="169"/>
      <c r="Q6" s="169"/>
      <c r="R6" s="169"/>
      <c r="S6" s="169"/>
      <c r="T6" s="169"/>
      <c r="U6" s="169"/>
      <c r="V6" s="169"/>
      <c r="W6" s="169"/>
      <c r="X6" s="169"/>
      <c r="Y6" s="169"/>
      <c r="Z6" s="169"/>
      <c r="AA6" s="169"/>
      <c r="AB6" s="169"/>
      <c r="AC6" s="169"/>
      <c r="AD6" s="169"/>
      <c r="AE6" s="169"/>
      <c r="AF6" s="169"/>
      <c r="AG6" s="169"/>
      <c r="AH6" s="169"/>
      <c r="AI6" s="169"/>
      <c r="AJ6" s="169"/>
      <c r="AK6" s="169"/>
      <c r="AL6" s="169"/>
      <c r="AM6" s="169"/>
      <c r="AN6" s="169"/>
      <c r="AO6" s="169"/>
      <c r="AR6" s="16"/>
      <c r="BS6" s="13" t="s">
        <v>7</v>
      </c>
    </row>
    <row r="7" spans="1:74" ht="12" customHeight="1">
      <c r="B7" s="16"/>
      <c r="D7" s="22" t="s">
        <v>15</v>
      </c>
      <c r="K7" s="20" t="s">
        <v>1</v>
      </c>
      <c r="AK7" s="22" t="s">
        <v>16</v>
      </c>
      <c r="AN7" s="20" t="s">
        <v>1</v>
      </c>
      <c r="AR7" s="16"/>
      <c r="BS7" s="13" t="s">
        <v>7</v>
      </c>
    </row>
    <row r="8" spans="1:74" ht="12" customHeight="1">
      <c r="B8" s="16"/>
      <c r="D8" s="22" t="s">
        <v>17</v>
      </c>
      <c r="K8" s="20" t="s">
        <v>18</v>
      </c>
      <c r="AK8" s="22" t="s">
        <v>19</v>
      </c>
      <c r="AN8" s="20"/>
      <c r="AR8" s="16"/>
      <c r="BS8" s="13" t="s">
        <v>7</v>
      </c>
    </row>
    <row r="9" spans="1:74" ht="14.45" customHeight="1">
      <c r="B9" s="16"/>
      <c r="AR9" s="16"/>
      <c r="BS9" s="13" t="s">
        <v>7</v>
      </c>
    </row>
    <row r="10" spans="1:74" ht="12" customHeight="1">
      <c r="B10" s="16"/>
      <c r="D10" s="22" t="s">
        <v>20</v>
      </c>
      <c r="AK10" s="22" t="s">
        <v>21</v>
      </c>
      <c r="AN10" s="20" t="s">
        <v>1</v>
      </c>
      <c r="AR10" s="16"/>
      <c r="BS10" s="13" t="s">
        <v>7</v>
      </c>
    </row>
    <row r="11" spans="1:74" ht="18.399999999999999" customHeight="1">
      <c r="B11" s="16"/>
      <c r="E11" s="20" t="s">
        <v>18</v>
      </c>
      <c r="AK11" s="22" t="s">
        <v>22</v>
      </c>
      <c r="AN11" s="20" t="s">
        <v>1</v>
      </c>
      <c r="AR11" s="16"/>
      <c r="BS11" s="13" t="s">
        <v>7</v>
      </c>
    </row>
    <row r="12" spans="1:74" ht="6.95" customHeight="1">
      <c r="B12" s="16"/>
      <c r="AR12" s="16"/>
      <c r="BS12" s="13" t="s">
        <v>7</v>
      </c>
    </row>
    <row r="13" spans="1:74" ht="12" customHeight="1">
      <c r="B13" s="16"/>
      <c r="D13" s="22" t="s">
        <v>23</v>
      </c>
      <c r="AK13" s="22" t="s">
        <v>21</v>
      </c>
      <c r="AN13" s="20" t="s">
        <v>1</v>
      </c>
      <c r="AR13" s="16"/>
      <c r="BS13" s="13" t="s">
        <v>7</v>
      </c>
    </row>
    <row r="14" spans="1:74" ht="12.75">
      <c r="B14" s="16"/>
      <c r="E14" s="20" t="s">
        <v>18</v>
      </c>
      <c r="AK14" s="22" t="s">
        <v>22</v>
      </c>
      <c r="AN14" s="20" t="s">
        <v>1</v>
      </c>
      <c r="AR14" s="16"/>
      <c r="BS14" s="13" t="s">
        <v>7</v>
      </c>
    </row>
    <row r="15" spans="1:74" ht="6.95" customHeight="1">
      <c r="B15" s="16"/>
      <c r="AR15" s="16"/>
      <c r="BS15" s="13" t="s">
        <v>3</v>
      </c>
    </row>
    <row r="16" spans="1:74" ht="12" customHeight="1">
      <c r="B16" s="16"/>
      <c r="D16" s="22" t="s">
        <v>24</v>
      </c>
      <c r="AK16" s="22" t="s">
        <v>21</v>
      </c>
      <c r="AN16" s="20" t="s">
        <v>1</v>
      </c>
      <c r="AR16" s="16"/>
      <c r="BS16" s="13" t="s">
        <v>3</v>
      </c>
    </row>
    <row r="17" spans="2:71" ht="18.399999999999999" customHeight="1">
      <c r="B17" s="16"/>
      <c r="E17" s="20" t="s">
        <v>18</v>
      </c>
      <c r="AK17" s="22" t="s">
        <v>22</v>
      </c>
      <c r="AN17" s="20" t="s">
        <v>1</v>
      </c>
      <c r="AR17" s="16"/>
      <c r="BS17" s="13" t="s">
        <v>4</v>
      </c>
    </row>
    <row r="18" spans="2:71" ht="6.95" customHeight="1">
      <c r="B18" s="16"/>
      <c r="AR18" s="16"/>
      <c r="BS18" s="13" t="s">
        <v>7</v>
      </c>
    </row>
    <row r="19" spans="2:71" ht="12" customHeight="1">
      <c r="B19" s="16"/>
      <c r="D19" s="22" t="s">
        <v>25</v>
      </c>
      <c r="AK19" s="22" t="s">
        <v>21</v>
      </c>
      <c r="AN19" s="20" t="s">
        <v>1</v>
      </c>
      <c r="AR19" s="16"/>
      <c r="BS19" s="13" t="s">
        <v>7</v>
      </c>
    </row>
    <row r="20" spans="2:71" ht="18.399999999999999" customHeight="1">
      <c r="B20" s="16"/>
      <c r="E20" s="20" t="s">
        <v>18</v>
      </c>
      <c r="AK20" s="22" t="s">
        <v>22</v>
      </c>
      <c r="AN20" s="20" t="s">
        <v>1</v>
      </c>
      <c r="AR20" s="16"/>
      <c r="BS20" s="13" t="s">
        <v>4</v>
      </c>
    </row>
    <row r="21" spans="2:71" ht="6.95" customHeight="1">
      <c r="B21" s="16"/>
      <c r="AR21" s="16"/>
    </row>
    <row r="22" spans="2:71" ht="12" customHeight="1">
      <c r="B22" s="16"/>
      <c r="D22" s="22" t="s">
        <v>26</v>
      </c>
      <c r="AR22" s="16"/>
    </row>
    <row r="23" spans="2:71" ht="14.45" customHeight="1">
      <c r="B23" s="16"/>
      <c r="E23" s="205" t="s">
        <v>1</v>
      </c>
      <c r="F23" s="205"/>
      <c r="G23" s="205"/>
      <c r="H23" s="205"/>
      <c r="I23" s="205"/>
      <c r="J23" s="205"/>
      <c r="K23" s="205"/>
      <c r="L23" s="205"/>
      <c r="M23" s="205"/>
      <c r="N23" s="205"/>
      <c r="O23" s="205"/>
      <c r="P23" s="205"/>
      <c r="Q23" s="205"/>
      <c r="R23" s="205"/>
      <c r="S23" s="205"/>
      <c r="T23" s="205"/>
      <c r="U23" s="205"/>
      <c r="V23" s="205"/>
      <c r="W23" s="205"/>
      <c r="X23" s="205"/>
      <c r="Y23" s="205"/>
      <c r="Z23" s="205"/>
      <c r="AA23" s="205"/>
      <c r="AB23" s="205"/>
      <c r="AC23" s="205"/>
      <c r="AD23" s="205"/>
      <c r="AE23" s="205"/>
      <c r="AF23" s="205"/>
      <c r="AG23" s="205"/>
      <c r="AH23" s="205"/>
      <c r="AI23" s="205"/>
      <c r="AJ23" s="205"/>
      <c r="AK23" s="205"/>
      <c r="AL23" s="205"/>
      <c r="AM23" s="205"/>
      <c r="AN23" s="205"/>
      <c r="AR23" s="16"/>
    </row>
    <row r="24" spans="2:71" ht="6.95" customHeight="1">
      <c r="B24" s="16"/>
      <c r="AR24" s="16"/>
    </row>
    <row r="25" spans="2:71" ht="6.95" customHeight="1">
      <c r="B25" s="1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6"/>
    </row>
    <row r="26" spans="2:71" s="1" customFormat="1" ht="25.9" customHeight="1">
      <c r="B26" s="25"/>
      <c r="D26" s="26" t="s">
        <v>27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06">
        <f>ROUND(AG94,2)</f>
        <v>0</v>
      </c>
      <c r="AL26" s="207"/>
      <c r="AM26" s="207"/>
      <c r="AN26" s="207"/>
      <c r="AO26" s="207"/>
      <c r="AR26" s="25"/>
    </row>
    <row r="27" spans="2:71" s="1" customFormat="1" ht="6.95" customHeight="1">
      <c r="B27" s="25"/>
      <c r="AR27" s="25"/>
    </row>
    <row r="28" spans="2:71" s="1" customFormat="1" ht="12.75">
      <c r="B28" s="25"/>
      <c r="L28" s="208" t="s">
        <v>28</v>
      </c>
      <c r="M28" s="208"/>
      <c r="N28" s="208"/>
      <c r="O28" s="208"/>
      <c r="P28" s="208"/>
      <c r="W28" s="208" t="s">
        <v>29</v>
      </c>
      <c r="X28" s="208"/>
      <c r="Y28" s="208"/>
      <c r="Z28" s="208"/>
      <c r="AA28" s="208"/>
      <c r="AB28" s="208"/>
      <c r="AC28" s="208"/>
      <c r="AD28" s="208"/>
      <c r="AE28" s="208"/>
      <c r="AK28" s="208" t="s">
        <v>30</v>
      </c>
      <c r="AL28" s="208"/>
      <c r="AM28" s="208"/>
      <c r="AN28" s="208"/>
      <c r="AO28" s="208"/>
      <c r="AR28" s="25"/>
    </row>
    <row r="29" spans="2:71" s="2" customFormat="1" ht="14.45" customHeight="1">
      <c r="B29" s="29"/>
      <c r="D29" s="22" t="s">
        <v>31</v>
      </c>
      <c r="F29" s="30" t="s">
        <v>32</v>
      </c>
      <c r="L29" s="195">
        <v>0.2</v>
      </c>
      <c r="M29" s="194"/>
      <c r="N29" s="194"/>
      <c r="O29" s="194"/>
      <c r="P29" s="194"/>
      <c r="Q29" s="31"/>
      <c r="R29" s="31"/>
      <c r="S29" s="31"/>
      <c r="T29" s="31"/>
      <c r="U29" s="31"/>
      <c r="V29" s="31"/>
      <c r="W29" s="193">
        <f>ROUND(BB94, 2)</f>
        <v>0</v>
      </c>
      <c r="X29" s="194"/>
      <c r="Y29" s="194"/>
      <c r="Z29" s="194"/>
      <c r="AA29" s="194"/>
      <c r="AB29" s="194"/>
      <c r="AC29" s="194"/>
      <c r="AD29" s="194"/>
      <c r="AE29" s="194"/>
      <c r="AF29" s="31"/>
      <c r="AG29" s="31"/>
      <c r="AH29" s="31"/>
      <c r="AI29" s="31"/>
      <c r="AJ29" s="31"/>
      <c r="AK29" s="193">
        <f>ROUND(AX94, 2)</f>
        <v>0</v>
      </c>
      <c r="AL29" s="194"/>
      <c r="AM29" s="194"/>
      <c r="AN29" s="194"/>
      <c r="AO29" s="194"/>
      <c r="AP29" s="31"/>
      <c r="AQ29" s="31"/>
      <c r="AR29" s="32"/>
      <c r="AS29" s="31"/>
      <c r="AT29" s="31"/>
      <c r="AU29" s="31"/>
      <c r="AV29" s="31"/>
      <c r="AW29" s="31"/>
      <c r="AX29" s="31"/>
      <c r="AY29" s="31"/>
      <c r="AZ29" s="31"/>
    </row>
    <row r="30" spans="2:71" s="2" customFormat="1" ht="14.45" customHeight="1">
      <c r="B30" s="29"/>
      <c r="F30" s="30" t="s">
        <v>33</v>
      </c>
      <c r="L30" s="202">
        <v>0.2</v>
      </c>
      <c r="M30" s="201"/>
      <c r="N30" s="201"/>
      <c r="O30" s="201"/>
      <c r="P30" s="201"/>
      <c r="W30" s="200">
        <f>ROUND(BC94, 2)</f>
        <v>0</v>
      </c>
      <c r="X30" s="201"/>
      <c r="Y30" s="201"/>
      <c r="Z30" s="201"/>
      <c r="AA30" s="201"/>
      <c r="AB30" s="201"/>
      <c r="AC30" s="201"/>
      <c r="AD30" s="201"/>
      <c r="AE30" s="201"/>
      <c r="AK30" s="200">
        <f>ROUND(AY94, 2)</f>
        <v>0</v>
      </c>
      <c r="AL30" s="201"/>
      <c r="AM30" s="201"/>
      <c r="AN30" s="201"/>
      <c r="AO30" s="201"/>
      <c r="AR30" s="29"/>
    </row>
    <row r="31" spans="2:71" s="2" customFormat="1" ht="14.45" hidden="1" customHeight="1">
      <c r="B31" s="29"/>
      <c r="F31" s="22" t="s">
        <v>34</v>
      </c>
      <c r="L31" s="202">
        <v>0.2</v>
      </c>
      <c r="M31" s="201"/>
      <c r="N31" s="201"/>
      <c r="O31" s="201"/>
      <c r="P31" s="201"/>
      <c r="W31" s="200">
        <f>ROUND(BD94, 2)</f>
        <v>0</v>
      </c>
      <c r="X31" s="201"/>
      <c r="Y31" s="201"/>
      <c r="Z31" s="201"/>
      <c r="AA31" s="201"/>
      <c r="AB31" s="201"/>
      <c r="AC31" s="201"/>
      <c r="AD31" s="201"/>
      <c r="AE31" s="201"/>
      <c r="AK31" s="200">
        <v>0</v>
      </c>
      <c r="AL31" s="201"/>
      <c r="AM31" s="201"/>
      <c r="AN31" s="201"/>
      <c r="AO31" s="201"/>
      <c r="AR31" s="29"/>
    </row>
    <row r="32" spans="2:71" s="2" customFormat="1" ht="14.45" hidden="1" customHeight="1">
      <c r="B32" s="29"/>
      <c r="F32" s="22" t="s">
        <v>35</v>
      </c>
      <c r="L32" s="202">
        <v>0.2</v>
      </c>
      <c r="M32" s="201"/>
      <c r="N32" s="201"/>
      <c r="O32" s="201"/>
      <c r="P32" s="201"/>
      <c r="W32" s="200">
        <f>ROUND(BE94, 2)</f>
        <v>0</v>
      </c>
      <c r="X32" s="201"/>
      <c r="Y32" s="201"/>
      <c r="Z32" s="201"/>
      <c r="AA32" s="201"/>
      <c r="AB32" s="201"/>
      <c r="AC32" s="201"/>
      <c r="AD32" s="201"/>
      <c r="AE32" s="201"/>
      <c r="AK32" s="200">
        <v>0</v>
      </c>
      <c r="AL32" s="201"/>
      <c r="AM32" s="201"/>
      <c r="AN32" s="201"/>
      <c r="AO32" s="201"/>
      <c r="AR32" s="29"/>
    </row>
    <row r="33" spans="2:52" s="2" customFormat="1" ht="14.45" hidden="1" customHeight="1">
      <c r="B33" s="29"/>
      <c r="F33" s="30" t="s">
        <v>36</v>
      </c>
      <c r="L33" s="195">
        <v>0</v>
      </c>
      <c r="M33" s="194"/>
      <c r="N33" s="194"/>
      <c r="O33" s="194"/>
      <c r="P33" s="194"/>
      <c r="Q33" s="31"/>
      <c r="R33" s="31"/>
      <c r="S33" s="31"/>
      <c r="T33" s="31"/>
      <c r="U33" s="31"/>
      <c r="V33" s="31"/>
      <c r="W33" s="193">
        <f>ROUND(BF94, 2)</f>
        <v>0</v>
      </c>
      <c r="X33" s="194"/>
      <c r="Y33" s="194"/>
      <c r="Z33" s="194"/>
      <c r="AA33" s="194"/>
      <c r="AB33" s="194"/>
      <c r="AC33" s="194"/>
      <c r="AD33" s="194"/>
      <c r="AE33" s="194"/>
      <c r="AF33" s="31"/>
      <c r="AG33" s="31"/>
      <c r="AH33" s="31"/>
      <c r="AI33" s="31"/>
      <c r="AJ33" s="31"/>
      <c r="AK33" s="193">
        <v>0</v>
      </c>
      <c r="AL33" s="194"/>
      <c r="AM33" s="194"/>
      <c r="AN33" s="194"/>
      <c r="AO33" s="194"/>
      <c r="AP33" s="31"/>
      <c r="AQ33" s="31"/>
      <c r="AR33" s="32"/>
      <c r="AS33" s="31"/>
      <c r="AT33" s="31"/>
      <c r="AU33" s="31"/>
      <c r="AV33" s="31"/>
      <c r="AW33" s="31"/>
      <c r="AX33" s="31"/>
      <c r="AY33" s="31"/>
      <c r="AZ33" s="31"/>
    </row>
    <row r="34" spans="2:52" s="1" customFormat="1" ht="6.95" customHeight="1">
      <c r="B34" s="25"/>
      <c r="AR34" s="25"/>
    </row>
    <row r="35" spans="2:52" s="1" customFormat="1" ht="25.9" customHeight="1">
      <c r="B35" s="25"/>
      <c r="C35" s="33"/>
      <c r="D35" s="34" t="s">
        <v>37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38</v>
      </c>
      <c r="U35" s="35"/>
      <c r="V35" s="35"/>
      <c r="W35" s="35"/>
      <c r="X35" s="196" t="s">
        <v>39</v>
      </c>
      <c r="Y35" s="197"/>
      <c r="Z35" s="197"/>
      <c r="AA35" s="197"/>
      <c r="AB35" s="197"/>
      <c r="AC35" s="35"/>
      <c r="AD35" s="35"/>
      <c r="AE35" s="35"/>
      <c r="AF35" s="35"/>
      <c r="AG35" s="35"/>
      <c r="AH35" s="35"/>
      <c r="AI35" s="35"/>
      <c r="AJ35" s="35"/>
      <c r="AK35" s="198">
        <f>SUM(AK26:AK33)</f>
        <v>0</v>
      </c>
      <c r="AL35" s="197"/>
      <c r="AM35" s="197"/>
      <c r="AN35" s="197"/>
      <c r="AO35" s="199"/>
      <c r="AP35" s="33"/>
      <c r="AQ35" s="33"/>
      <c r="AR35" s="25"/>
    </row>
    <row r="36" spans="2:52" s="1" customFormat="1" ht="6.95" customHeight="1">
      <c r="B36" s="25"/>
      <c r="AR36" s="25"/>
    </row>
    <row r="37" spans="2:52" s="1" customFormat="1" ht="14.45" customHeight="1">
      <c r="B37" s="25"/>
      <c r="AR37" s="25"/>
    </row>
    <row r="38" spans="2:52" ht="14.45" customHeight="1">
      <c r="B38" s="16"/>
      <c r="AR38" s="16"/>
    </row>
    <row r="39" spans="2:52" ht="14.45" customHeight="1">
      <c r="B39" s="16"/>
      <c r="AR39" s="16"/>
    </row>
    <row r="40" spans="2:52" ht="14.45" customHeight="1">
      <c r="B40" s="16"/>
      <c r="AR40" s="16"/>
    </row>
    <row r="41" spans="2:52" ht="14.45" customHeight="1">
      <c r="B41" s="16"/>
      <c r="AR41" s="16"/>
    </row>
    <row r="42" spans="2:52" ht="14.45" customHeight="1">
      <c r="B42" s="16"/>
      <c r="AR42" s="16"/>
    </row>
    <row r="43" spans="2:52" ht="14.45" customHeight="1">
      <c r="B43" s="16"/>
      <c r="AR43" s="16"/>
    </row>
    <row r="44" spans="2:52" ht="14.45" customHeight="1">
      <c r="B44" s="16"/>
      <c r="AR44" s="16"/>
    </row>
    <row r="45" spans="2:52" ht="14.45" customHeight="1">
      <c r="B45" s="16"/>
      <c r="AR45" s="16"/>
    </row>
    <row r="46" spans="2:52" ht="14.45" customHeight="1">
      <c r="B46" s="16"/>
      <c r="AR46" s="16"/>
    </row>
    <row r="47" spans="2:52" ht="14.45" customHeight="1">
      <c r="B47" s="16"/>
      <c r="AR47" s="16"/>
    </row>
    <row r="48" spans="2:52" ht="14.45" customHeight="1">
      <c r="B48" s="16"/>
      <c r="AR48" s="16"/>
    </row>
    <row r="49" spans="2:44" s="1" customFormat="1" ht="14.45" customHeight="1">
      <c r="B49" s="25"/>
      <c r="D49" s="37" t="s">
        <v>40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41</v>
      </c>
      <c r="AI49" s="38"/>
      <c r="AJ49" s="38"/>
      <c r="AK49" s="38"/>
      <c r="AL49" s="38"/>
      <c r="AM49" s="38"/>
      <c r="AN49" s="38"/>
      <c r="AO49" s="38"/>
      <c r="AR49" s="25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2.75">
      <c r="B60" s="25"/>
      <c r="D60" s="39" t="s">
        <v>42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9" t="s">
        <v>43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9" t="s">
        <v>42</v>
      </c>
      <c r="AI60" s="27"/>
      <c r="AJ60" s="27"/>
      <c r="AK60" s="27"/>
      <c r="AL60" s="27"/>
      <c r="AM60" s="39" t="s">
        <v>43</v>
      </c>
      <c r="AN60" s="27"/>
      <c r="AO60" s="27"/>
      <c r="AR60" s="25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2.75">
      <c r="B64" s="25"/>
      <c r="D64" s="37" t="s">
        <v>44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45</v>
      </c>
      <c r="AI64" s="38"/>
      <c r="AJ64" s="38"/>
      <c r="AK64" s="38"/>
      <c r="AL64" s="38"/>
      <c r="AM64" s="38"/>
      <c r="AN64" s="38"/>
      <c r="AO64" s="38"/>
      <c r="AR64" s="25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2.75">
      <c r="B75" s="25"/>
      <c r="D75" s="39" t="s">
        <v>42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9" t="s">
        <v>43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9" t="s">
        <v>42</v>
      </c>
      <c r="AI75" s="27"/>
      <c r="AJ75" s="27"/>
      <c r="AK75" s="27"/>
      <c r="AL75" s="27"/>
      <c r="AM75" s="39" t="s">
        <v>43</v>
      </c>
      <c r="AN75" s="27"/>
      <c r="AO75" s="27"/>
      <c r="AR75" s="25"/>
    </row>
    <row r="76" spans="2:44" s="1" customFormat="1">
      <c r="B76" s="25"/>
      <c r="AR76" s="25"/>
    </row>
    <row r="77" spans="2:44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5"/>
    </row>
    <row r="81" spans="1:91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5"/>
    </row>
    <row r="82" spans="1:91" s="1" customFormat="1" ht="24.95" customHeight="1">
      <c r="B82" s="25"/>
      <c r="C82" s="17" t="s">
        <v>46</v>
      </c>
      <c r="AR82" s="25"/>
    </row>
    <row r="83" spans="1:91" s="1" customFormat="1" ht="6.95" customHeight="1">
      <c r="B83" s="25"/>
      <c r="AR83" s="25"/>
    </row>
    <row r="84" spans="1:91" s="3" customFormat="1" ht="12" customHeight="1">
      <c r="B84" s="44"/>
      <c r="C84" s="22" t="s">
        <v>12</v>
      </c>
      <c r="AR84" s="44"/>
    </row>
    <row r="85" spans="1:91" s="4" customFormat="1" ht="36.950000000000003" customHeight="1">
      <c r="B85" s="45"/>
      <c r="C85" s="46" t="s">
        <v>13</v>
      </c>
      <c r="L85" s="184" t="str">
        <f>K6</f>
        <v>Dostavba farmy dojníc - Sása</v>
      </c>
      <c r="M85" s="185"/>
      <c r="N85" s="185"/>
      <c r="O85" s="185"/>
      <c r="P85" s="185"/>
      <c r="Q85" s="185"/>
      <c r="R85" s="185"/>
      <c r="S85" s="185"/>
      <c r="T85" s="185"/>
      <c r="U85" s="185"/>
      <c r="V85" s="185"/>
      <c r="W85" s="185"/>
      <c r="X85" s="185"/>
      <c r="Y85" s="185"/>
      <c r="Z85" s="185"/>
      <c r="AA85" s="185"/>
      <c r="AB85" s="185"/>
      <c r="AC85" s="185"/>
      <c r="AD85" s="185"/>
      <c r="AE85" s="185"/>
      <c r="AF85" s="185"/>
      <c r="AG85" s="185"/>
      <c r="AH85" s="185"/>
      <c r="AI85" s="185"/>
      <c r="AJ85" s="185"/>
      <c r="AK85" s="185"/>
      <c r="AL85" s="185"/>
      <c r="AM85" s="185"/>
      <c r="AN85" s="185"/>
      <c r="AO85" s="185"/>
      <c r="AR85" s="45"/>
    </row>
    <row r="86" spans="1:91" s="1" customFormat="1" ht="6.95" customHeight="1">
      <c r="B86" s="25"/>
      <c r="AR86" s="25"/>
    </row>
    <row r="87" spans="1:91" s="1" customFormat="1" ht="12" customHeight="1">
      <c r="B87" s="25"/>
      <c r="C87" s="22" t="s">
        <v>17</v>
      </c>
      <c r="L87" s="47" t="str">
        <f>IF(K8="","",K8)</f>
        <v xml:space="preserve"> </v>
      </c>
      <c r="AI87" s="22" t="s">
        <v>19</v>
      </c>
      <c r="AM87" s="186" t="str">
        <f>IF(AN8= "","",AN8)</f>
        <v/>
      </c>
      <c r="AN87" s="186"/>
      <c r="AR87" s="25"/>
    </row>
    <row r="88" spans="1:91" s="1" customFormat="1" ht="6.95" customHeight="1">
      <c r="B88" s="25"/>
      <c r="AR88" s="25"/>
    </row>
    <row r="89" spans="1:91" s="1" customFormat="1" ht="15.6" customHeight="1">
      <c r="B89" s="25"/>
      <c r="C89" s="22" t="s">
        <v>20</v>
      </c>
      <c r="L89" s="3" t="str">
        <f>IF(E11= "","",E11)</f>
        <v xml:space="preserve"> </v>
      </c>
      <c r="AI89" s="22" t="s">
        <v>24</v>
      </c>
      <c r="AM89" s="187" t="str">
        <f>IF(E17="","",E17)</f>
        <v xml:space="preserve"> </v>
      </c>
      <c r="AN89" s="188"/>
      <c r="AO89" s="188"/>
      <c r="AP89" s="188"/>
      <c r="AR89" s="25"/>
      <c r="AS89" s="189" t="s">
        <v>47</v>
      </c>
      <c r="AT89" s="190"/>
      <c r="AU89" s="49"/>
      <c r="AV89" s="49"/>
      <c r="AW89" s="49"/>
      <c r="AX89" s="49"/>
      <c r="AY89" s="49"/>
      <c r="AZ89" s="49"/>
      <c r="BA89" s="49"/>
      <c r="BB89" s="49"/>
      <c r="BC89" s="49"/>
      <c r="BD89" s="49"/>
      <c r="BE89" s="49"/>
      <c r="BF89" s="50"/>
    </row>
    <row r="90" spans="1:91" s="1" customFormat="1" ht="15.6" customHeight="1">
      <c r="B90" s="25"/>
      <c r="C90" s="22" t="s">
        <v>23</v>
      </c>
      <c r="L90" s="3" t="str">
        <f>IF(E14="","",E14)</f>
        <v xml:space="preserve"> </v>
      </c>
      <c r="AI90" s="22" t="s">
        <v>25</v>
      </c>
      <c r="AM90" s="187" t="str">
        <f>IF(E20="","",E20)</f>
        <v xml:space="preserve"> </v>
      </c>
      <c r="AN90" s="188"/>
      <c r="AO90" s="188"/>
      <c r="AP90" s="188"/>
      <c r="AR90" s="25"/>
      <c r="AS90" s="191"/>
      <c r="AT90" s="192"/>
      <c r="BF90" s="51"/>
    </row>
    <row r="91" spans="1:91" s="1" customFormat="1" ht="10.9" customHeight="1">
      <c r="B91" s="25"/>
      <c r="AR91" s="25"/>
      <c r="AS91" s="191"/>
      <c r="AT91" s="192"/>
      <c r="BF91" s="51"/>
    </row>
    <row r="92" spans="1:91" s="1" customFormat="1" ht="29.25" customHeight="1">
      <c r="B92" s="25"/>
      <c r="C92" s="173" t="s">
        <v>48</v>
      </c>
      <c r="D92" s="174"/>
      <c r="E92" s="174"/>
      <c r="F92" s="174"/>
      <c r="G92" s="174"/>
      <c r="H92" s="52"/>
      <c r="I92" s="175" t="s">
        <v>49</v>
      </c>
      <c r="J92" s="174"/>
      <c r="K92" s="174"/>
      <c r="L92" s="174"/>
      <c r="M92" s="174"/>
      <c r="N92" s="174"/>
      <c r="O92" s="174"/>
      <c r="P92" s="174"/>
      <c r="Q92" s="174"/>
      <c r="R92" s="174"/>
      <c r="S92" s="174"/>
      <c r="T92" s="174"/>
      <c r="U92" s="174"/>
      <c r="V92" s="174"/>
      <c r="W92" s="174"/>
      <c r="X92" s="174"/>
      <c r="Y92" s="174"/>
      <c r="Z92" s="174"/>
      <c r="AA92" s="174"/>
      <c r="AB92" s="174"/>
      <c r="AC92" s="174"/>
      <c r="AD92" s="174"/>
      <c r="AE92" s="174"/>
      <c r="AF92" s="174"/>
      <c r="AG92" s="176" t="s">
        <v>50</v>
      </c>
      <c r="AH92" s="174"/>
      <c r="AI92" s="174"/>
      <c r="AJ92" s="174"/>
      <c r="AK92" s="174"/>
      <c r="AL92" s="174"/>
      <c r="AM92" s="174"/>
      <c r="AN92" s="175" t="s">
        <v>51</v>
      </c>
      <c r="AO92" s="174"/>
      <c r="AP92" s="177"/>
      <c r="AQ92" s="53" t="s">
        <v>52</v>
      </c>
      <c r="AR92" s="25"/>
      <c r="AS92" s="54" t="s">
        <v>53</v>
      </c>
      <c r="AT92" s="55" t="s">
        <v>54</v>
      </c>
      <c r="AU92" s="55" t="s">
        <v>55</v>
      </c>
      <c r="AV92" s="55" t="s">
        <v>56</v>
      </c>
      <c r="AW92" s="55" t="s">
        <v>57</v>
      </c>
      <c r="AX92" s="55" t="s">
        <v>58</v>
      </c>
      <c r="AY92" s="55" t="s">
        <v>59</v>
      </c>
      <c r="AZ92" s="55" t="s">
        <v>60</v>
      </c>
      <c r="BA92" s="55" t="s">
        <v>61</v>
      </c>
      <c r="BB92" s="55" t="s">
        <v>62</v>
      </c>
      <c r="BC92" s="55" t="s">
        <v>63</v>
      </c>
      <c r="BD92" s="55" t="s">
        <v>64</v>
      </c>
      <c r="BE92" s="55" t="s">
        <v>65</v>
      </c>
      <c r="BF92" s="56" t="s">
        <v>66</v>
      </c>
    </row>
    <row r="93" spans="1:91" s="1" customFormat="1" ht="10.9" customHeight="1">
      <c r="B93" s="25"/>
      <c r="AR93" s="25"/>
      <c r="AS93" s="57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49"/>
      <c r="BE93" s="49"/>
      <c r="BF93" s="50"/>
    </row>
    <row r="94" spans="1:91" s="5" customFormat="1" ht="32.450000000000003" customHeight="1">
      <c r="B94" s="58"/>
      <c r="C94" s="59" t="s">
        <v>67</v>
      </c>
      <c r="D94" s="60"/>
      <c r="E94" s="60"/>
      <c r="F94" s="60"/>
      <c r="G94" s="60"/>
      <c r="H94" s="60"/>
      <c r="I94" s="60"/>
      <c r="J94" s="60"/>
      <c r="K94" s="60"/>
      <c r="L94" s="60"/>
      <c r="M94" s="60"/>
      <c r="N94" s="60"/>
      <c r="O94" s="60"/>
      <c r="P94" s="60"/>
      <c r="Q94" s="60"/>
      <c r="R94" s="60"/>
      <c r="S94" s="60"/>
      <c r="T94" s="60"/>
      <c r="U94" s="60"/>
      <c r="V94" s="60"/>
      <c r="W94" s="60"/>
      <c r="X94" s="60"/>
      <c r="Y94" s="60"/>
      <c r="Z94" s="60"/>
      <c r="AA94" s="60"/>
      <c r="AB94" s="60"/>
      <c r="AC94" s="60"/>
      <c r="AD94" s="60"/>
      <c r="AE94" s="60"/>
      <c r="AF94" s="60"/>
      <c r="AG94" s="182">
        <f>ROUND(AG95,2)</f>
        <v>0</v>
      </c>
      <c r="AH94" s="182"/>
      <c r="AI94" s="182"/>
      <c r="AJ94" s="182"/>
      <c r="AK94" s="182"/>
      <c r="AL94" s="182"/>
      <c r="AM94" s="182"/>
      <c r="AN94" s="183">
        <f>SUM(AG94,AV94)</f>
        <v>0</v>
      </c>
      <c r="AO94" s="183"/>
      <c r="AP94" s="183"/>
      <c r="AQ94" s="62" t="s">
        <v>1</v>
      </c>
      <c r="AR94" s="58"/>
      <c r="AS94" s="63">
        <f>ROUND(AS95,2)</f>
        <v>0</v>
      </c>
      <c r="AT94" s="64">
        <f>ROUND(AT95,2)</f>
        <v>0</v>
      </c>
      <c r="AU94" s="65">
        <f>ROUND(AU95,2)</f>
        <v>0</v>
      </c>
      <c r="AV94" s="65">
        <f>ROUND(SUM(AX94:AY94),2)</f>
        <v>0</v>
      </c>
      <c r="AW94" s="66">
        <f>ROUND(AW95,5)</f>
        <v>1113.0029999999999</v>
      </c>
      <c r="AX94" s="65">
        <f>ROUND(BB94*L29,2)</f>
        <v>0</v>
      </c>
      <c r="AY94" s="65">
        <f>ROUND(BC94*L30,2)</f>
        <v>0</v>
      </c>
      <c r="AZ94" s="65">
        <f>ROUND(BD94*L29,2)</f>
        <v>0</v>
      </c>
      <c r="BA94" s="65">
        <f>ROUND(BE94*L30,2)</f>
        <v>0</v>
      </c>
      <c r="BB94" s="65">
        <f>ROUND(BB95,2)</f>
        <v>0</v>
      </c>
      <c r="BC94" s="65">
        <f>ROUND(BC95,2)</f>
        <v>0</v>
      </c>
      <c r="BD94" s="65">
        <f>ROUND(BD95,2)</f>
        <v>0</v>
      </c>
      <c r="BE94" s="65">
        <f>ROUND(BE95,2)</f>
        <v>0</v>
      </c>
      <c r="BF94" s="67">
        <f>ROUND(BF95,2)</f>
        <v>0</v>
      </c>
      <c r="BS94" s="68" t="s">
        <v>68</v>
      </c>
      <c r="BT94" s="68" t="s">
        <v>69</v>
      </c>
      <c r="BU94" s="69" t="s">
        <v>70</v>
      </c>
      <c r="BV94" s="68" t="s">
        <v>71</v>
      </c>
      <c r="BW94" s="68" t="s">
        <v>5</v>
      </c>
      <c r="BX94" s="68" t="s">
        <v>72</v>
      </c>
      <c r="CL94" s="68" t="s">
        <v>1</v>
      </c>
    </row>
    <row r="95" spans="1:91" s="6" customFormat="1" ht="24.6" customHeight="1">
      <c r="B95" s="70"/>
      <c r="C95" s="71"/>
      <c r="D95" s="181"/>
      <c r="E95" s="181"/>
      <c r="F95" s="181"/>
      <c r="G95" s="181"/>
      <c r="H95" s="181"/>
      <c r="I95" s="72"/>
      <c r="J95" s="181" t="s">
        <v>73</v>
      </c>
      <c r="K95" s="181"/>
      <c r="L95" s="181"/>
      <c r="M95" s="181"/>
      <c r="N95" s="181"/>
      <c r="O95" s="181"/>
      <c r="P95" s="181"/>
      <c r="Q95" s="181"/>
      <c r="R95" s="181"/>
      <c r="S95" s="181"/>
      <c r="T95" s="181"/>
      <c r="U95" s="181"/>
      <c r="V95" s="181"/>
      <c r="W95" s="181"/>
      <c r="X95" s="181"/>
      <c r="Y95" s="181"/>
      <c r="Z95" s="181"/>
      <c r="AA95" s="181"/>
      <c r="AB95" s="181"/>
      <c r="AC95" s="181"/>
      <c r="AD95" s="181"/>
      <c r="AE95" s="181"/>
      <c r="AF95" s="181"/>
      <c r="AG95" s="180">
        <f>ROUND(SUM(AG96:AG97),2)</f>
        <v>0</v>
      </c>
      <c r="AH95" s="179"/>
      <c r="AI95" s="179"/>
      <c r="AJ95" s="179"/>
      <c r="AK95" s="179"/>
      <c r="AL95" s="179"/>
      <c r="AM95" s="179"/>
      <c r="AN95" s="178">
        <f>SUM(AG95,AV95)</f>
        <v>0</v>
      </c>
      <c r="AO95" s="179"/>
      <c r="AP95" s="179"/>
      <c r="AQ95" s="73" t="s">
        <v>74</v>
      </c>
      <c r="AR95" s="70"/>
      <c r="AS95" s="74">
        <f>ROUND(SUM(AS96:AS97),2)</f>
        <v>0</v>
      </c>
      <c r="AT95" s="75">
        <f>ROUND(SUM(AT96:AT97),2)</f>
        <v>0</v>
      </c>
      <c r="AU95" s="76">
        <f>ROUND(SUM(AU96:AU97),2)</f>
        <v>0</v>
      </c>
      <c r="AV95" s="76">
        <f>ROUND(SUM(AX95:AY95),2)</f>
        <v>0</v>
      </c>
      <c r="AW95" s="77">
        <f>ROUND(SUM(AW96:AW97),5)</f>
        <v>1113.0029999999999</v>
      </c>
      <c r="AX95" s="76">
        <f>ROUND(BB95*L29,2)</f>
        <v>0</v>
      </c>
      <c r="AY95" s="76">
        <f>ROUND(BC95*L30,2)</f>
        <v>0</v>
      </c>
      <c r="AZ95" s="76">
        <f>ROUND(BD95*L29,2)</f>
        <v>0</v>
      </c>
      <c r="BA95" s="76">
        <f>ROUND(BE95*L30,2)</f>
        <v>0</v>
      </c>
      <c r="BB95" s="76">
        <f>ROUND(SUM(BB96:BB97),2)</f>
        <v>0</v>
      </c>
      <c r="BC95" s="76">
        <f>ROUND(SUM(BC96:BC97),2)</f>
        <v>0</v>
      </c>
      <c r="BD95" s="76">
        <f>ROUND(SUM(BD96:BD97),2)</f>
        <v>0</v>
      </c>
      <c r="BE95" s="76">
        <f>ROUND(SUM(BE96:BE97),2)</f>
        <v>0</v>
      </c>
      <c r="BF95" s="78">
        <f>ROUND(SUM(BF96:BF97),2)</f>
        <v>0</v>
      </c>
      <c r="BS95" s="79" t="s">
        <v>68</v>
      </c>
      <c r="BT95" s="79" t="s">
        <v>75</v>
      </c>
      <c r="BU95" s="79" t="s">
        <v>70</v>
      </c>
      <c r="BV95" s="79" t="s">
        <v>71</v>
      </c>
      <c r="BW95" s="79" t="s">
        <v>76</v>
      </c>
      <c r="BX95" s="79" t="s">
        <v>5</v>
      </c>
      <c r="CL95" s="79" t="s">
        <v>1</v>
      </c>
      <c r="CM95" s="79" t="s">
        <v>69</v>
      </c>
    </row>
    <row r="96" spans="1:91" s="3" customFormat="1" ht="24" customHeight="1">
      <c r="A96" s="80" t="s">
        <v>77</v>
      </c>
      <c r="B96" s="44"/>
      <c r="C96" s="9"/>
      <c r="D96" s="9"/>
      <c r="E96" s="172"/>
      <c r="F96" s="172"/>
      <c r="G96" s="172"/>
      <c r="H96" s="172"/>
      <c r="I96" s="172"/>
      <c r="J96" s="9"/>
      <c r="K96" s="172" t="s">
        <v>78</v>
      </c>
      <c r="L96" s="172"/>
      <c r="M96" s="172"/>
      <c r="N96" s="172"/>
      <c r="O96" s="172"/>
      <c r="P96" s="172"/>
      <c r="Q96" s="172"/>
      <c r="R96" s="172"/>
      <c r="S96" s="172"/>
      <c r="T96" s="172"/>
      <c r="U96" s="172"/>
      <c r="V96" s="172"/>
      <c r="W96" s="172"/>
      <c r="X96" s="172"/>
      <c r="Y96" s="172"/>
      <c r="Z96" s="172"/>
      <c r="AA96" s="172"/>
      <c r="AB96" s="172"/>
      <c r="AC96" s="172"/>
      <c r="AD96" s="172"/>
      <c r="AE96" s="172"/>
      <c r="AF96" s="172"/>
      <c r="AG96" s="170">
        <f>Elektroinštalácia!K34</f>
        <v>0</v>
      </c>
      <c r="AH96" s="171"/>
      <c r="AI96" s="171"/>
      <c r="AJ96" s="171"/>
      <c r="AK96" s="171"/>
      <c r="AL96" s="171"/>
      <c r="AM96" s="171"/>
      <c r="AN96" s="170">
        <f>SUM(AG96,AV96)</f>
        <v>0</v>
      </c>
      <c r="AO96" s="171"/>
      <c r="AP96" s="171"/>
      <c r="AQ96" s="81" t="s">
        <v>79</v>
      </c>
      <c r="AR96" s="44"/>
      <c r="AS96" s="82">
        <f>Elektroinštalácia!K32</f>
        <v>0</v>
      </c>
      <c r="AT96" s="83">
        <f>Elektroinštalácia!K33</f>
        <v>0</v>
      </c>
      <c r="AU96" s="83">
        <v>0</v>
      </c>
      <c r="AV96" s="83">
        <f>ROUND(SUM(AX96:AY96),2)</f>
        <v>0</v>
      </c>
      <c r="AW96" s="84">
        <f>Elektroinštalácia!T125</f>
        <v>785.25099999999998</v>
      </c>
      <c r="AX96" s="83">
        <f>Elektroinštalácia!K37</f>
        <v>0</v>
      </c>
      <c r="AY96" s="83">
        <f>Elektroinštalácia!K38</f>
        <v>0</v>
      </c>
      <c r="AZ96" s="83">
        <f>Elektroinštalácia!K39</f>
        <v>0</v>
      </c>
      <c r="BA96" s="83">
        <f>Elektroinštalácia!K40</f>
        <v>0</v>
      </c>
      <c r="BB96" s="83">
        <f>Elektroinštalácia!F37</f>
        <v>0</v>
      </c>
      <c r="BC96" s="83">
        <f>Elektroinštalácia!F38</f>
        <v>0</v>
      </c>
      <c r="BD96" s="83">
        <f>Elektroinštalácia!F39</f>
        <v>0</v>
      </c>
      <c r="BE96" s="83">
        <f>Elektroinštalácia!F40</f>
        <v>0</v>
      </c>
      <c r="BF96" s="85">
        <f>Elektroinštalácia!F41</f>
        <v>0</v>
      </c>
      <c r="BT96" s="20" t="s">
        <v>80</v>
      </c>
      <c r="BV96" s="20" t="s">
        <v>71</v>
      </c>
      <c r="BW96" s="20" t="s">
        <v>81</v>
      </c>
      <c r="BX96" s="20" t="s">
        <v>76</v>
      </c>
      <c r="CL96" s="20" t="s">
        <v>1</v>
      </c>
    </row>
    <row r="97" spans="1:90" s="3" customFormat="1" ht="24" customHeight="1">
      <c r="A97" s="80" t="s">
        <v>77</v>
      </c>
      <c r="B97" s="44"/>
      <c r="C97" s="9"/>
      <c r="D97" s="9"/>
      <c r="E97" s="172"/>
      <c r="F97" s="172"/>
      <c r="G97" s="172"/>
      <c r="H97" s="172"/>
      <c r="I97" s="172"/>
      <c r="J97" s="9"/>
      <c r="K97" s="172" t="s">
        <v>82</v>
      </c>
      <c r="L97" s="172"/>
      <c r="M97" s="172"/>
      <c r="N97" s="172"/>
      <c r="O97" s="172"/>
      <c r="P97" s="172"/>
      <c r="Q97" s="172"/>
      <c r="R97" s="172"/>
      <c r="S97" s="172"/>
      <c r="T97" s="172"/>
      <c r="U97" s="172"/>
      <c r="V97" s="172"/>
      <c r="W97" s="172"/>
      <c r="X97" s="172"/>
      <c r="Y97" s="172"/>
      <c r="Z97" s="172"/>
      <c r="AA97" s="172"/>
      <c r="AB97" s="172"/>
      <c r="AC97" s="172"/>
      <c r="AD97" s="172"/>
      <c r="AE97" s="172"/>
      <c r="AF97" s="172"/>
      <c r="AG97" s="170">
        <f>Bleskozvod!K34</f>
        <v>0</v>
      </c>
      <c r="AH97" s="171"/>
      <c r="AI97" s="171"/>
      <c r="AJ97" s="171"/>
      <c r="AK97" s="171"/>
      <c r="AL97" s="171"/>
      <c r="AM97" s="171"/>
      <c r="AN97" s="170">
        <f>SUM(AG97,AV97)</f>
        <v>0</v>
      </c>
      <c r="AO97" s="171"/>
      <c r="AP97" s="171"/>
      <c r="AQ97" s="81" t="s">
        <v>79</v>
      </c>
      <c r="AR97" s="44"/>
      <c r="AS97" s="86">
        <f>Bleskozvod!K32</f>
        <v>0</v>
      </c>
      <c r="AT97" s="87">
        <f>Bleskozvod!K33</f>
        <v>0</v>
      </c>
      <c r="AU97" s="87">
        <v>0</v>
      </c>
      <c r="AV97" s="87">
        <f>ROUND(SUM(AX97:AY97),2)</f>
        <v>0</v>
      </c>
      <c r="AW97" s="88">
        <f>Bleskozvod!T123</f>
        <v>327.75200000000007</v>
      </c>
      <c r="AX97" s="87">
        <f>Bleskozvod!K37</f>
        <v>0</v>
      </c>
      <c r="AY97" s="87">
        <f>Bleskozvod!K38</f>
        <v>0</v>
      </c>
      <c r="AZ97" s="87">
        <f>Bleskozvod!K39</f>
        <v>0</v>
      </c>
      <c r="BA97" s="87">
        <f>Bleskozvod!K40</f>
        <v>0</v>
      </c>
      <c r="BB97" s="87">
        <f>Bleskozvod!F37</f>
        <v>0</v>
      </c>
      <c r="BC97" s="87">
        <f>Bleskozvod!F38</f>
        <v>0</v>
      </c>
      <c r="BD97" s="87">
        <f>Bleskozvod!F39</f>
        <v>0</v>
      </c>
      <c r="BE97" s="87">
        <f>Bleskozvod!F40</f>
        <v>0</v>
      </c>
      <c r="BF97" s="89">
        <f>Bleskozvod!F41</f>
        <v>0</v>
      </c>
      <c r="BT97" s="20" t="s">
        <v>80</v>
      </c>
      <c r="BV97" s="20" t="s">
        <v>71</v>
      </c>
      <c r="BW97" s="20" t="s">
        <v>83</v>
      </c>
      <c r="BX97" s="20" t="s">
        <v>76</v>
      </c>
      <c r="CL97" s="20" t="s">
        <v>1</v>
      </c>
    </row>
    <row r="98" spans="1:90" s="1" customFormat="1" ht="30" customHeight="1">
      <c r="B98" s="25"/>
      <c r="AR98" s="25"/>
    </row>
    <row r="99" spans="1:90" s="1" customFormat="1" ht="6.95" customHeight="1"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F99" s="41"/>
      <c r="AG99" s="41"/>
      <c r="AH99" s="41"/>
      <c r="AI99" s="41"/>
      <c r="AJ99" s="41"/>
      <c r="AK99" s="41"/>
      <c r="AL99" s="41"/>
      <c r="AM99" s="41"/>
      <c r="AN99" s="41"/>
      <c r="AO99" s="41"/>
      <c r="AP99" s="41"/>
      <c r="AQ99" s="41"/>
      <c r="AR99" s="25"/>
    </row>
  </sheetData>
  <mergeCells count="48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AK31:AO31"/>
    <mergeCell ref="L31:P31"/>
    <mergeCell ref="W32:AE32"/>
    <mergeCell ref="AK32:AO32"/>
    <mergeCell ref="L32:P32"/>
    <mergeCell ref="AN97:AP97"/>
    <mergeCell ref="AG97:AM97"/>
    <mergeCell ref="E97:I97"/>
    <mergeCell ref="K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G2"/>
    <mergeCell ref="AN96:AP96"/>
    <mergeCell ref="AG96:AM96"/>
    <mergeCell ref="E96:I96"/>
    <mergeCell ref="K96:AF96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</mergeCells>
  <hyperlinks>
    <hyperlink ref="A96" location="'23R02_01_1 - Elektroinšta...'!C2" display="/" xr:uid="{00000000-0004-0000-0000-000000000000}"/>
    <hyperlink ref="A97" location="'23R02_01_2 - Bleskozvod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28"/>
  <sheetViews>
    <sheetView showGridLines="0" topLeftCell="A169" workbookViewId="0">
      <selection activeCell="J125" sqref="J125:K227"/>
    </sheetView>
  </sheetViews>
  <sheetFormatPr defaultRowHeight="11.25"/>
  <cols>
    <col min="1" max="1" width="8.83203125" customWidth="1"/>
    <col min="2" max="2" width="1.1640625" customWidth="1"/>
    <col min="3" max="4" width="4.5" customWidth="1"/>
    <col min="5" max="5" width="18.33203125" customWidth="1"/>
    <col min="6" max="6" width="54.5" customWidth="1"/>
    <col min="7" max="7" width="8" customWidth="1"/>
    <col min="8" max="8" width="15" customWidth="1"/>
    <col min="9" max="9" width="16.83203125" customWidth="1"/>
    <col min="10" max="11" width="23.83203125" customWidth="1"/>
    <col min="12" max="12" width="16.5" hidden="1" customWidth="1"/>
    <col min="13" max="13" width="10" customWidth="1"/>
    <col min="14" max="14" width="11.5" hidden="1" customWidth="1"/>
    <col min="15" max="15" width="9.1640625" hidden="1"/>
    <col min="16" max="24" width="15.1640625" hidden="1" customWidth="1"/>
    <col min="25" max="25" width="13.1640625" hidden="1" customWidth="1"/>
    <col min="26" max="26" width="17.5" customWidth="1"/>
    <col min="27" max="27" width="13.1640625" customWidth="1"/>
    <col min="28" max="28" width="16" customWidth="1"/>
    <col min="29" max="29" width="11.6640625" customWidth="1"/>
    <col min="30" max="30" width="16" customWidth="1"/>
    <col min="31" max="31" width="17.5" customWidth="1"/>
    <col min="44" max="65" width="9.1640625" hidden="1"/>
  </cols>
  <sheetData>
    <row r="2" spans="2:46" ht="36.950000000000003" customHeight="1">
      <c r="M2" s="168" t="s">
        <v>6</v>
      </c>
      <c r="N2" s="169"/>
      <c r="O2" s="169"/>
      <c r="P2" s="169"/>
      <c r="Q2" s="169"/>
      <c r="R2" s="169"/>
      <c r="S2" s="169"/>
      <c r="T2" s="169"/>
      <c r="U2" s="169"/>
      <c r="V2" s="169"/>
      <c r="W2" s="169"/>
      <c r="X2" s="169"/>
      <c r="Y2" s="169"/>
      <c r="Z2" s="169"/>
      <c r="AT2" s="13" t="s">
        <v>81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6"/>
      <c r="AT3" s="13" t="s">
        <v>69</v>
      </c>
    </row>
    <row r="4" spans="2:46" ht="24.95" customHeight="1">
      <c r="B4" s="16"/>
      <c r="D4" s="17" t="s">
        <v>84</v>
      </c>
      <c r="M4" s="16"/>
      <c r="N4" s="90" t="s">
        <v>10</v>
      </c>
      <c r="AT4" s="13" t="s">
        <v>3</v>
      </c>
    </row>
    <row r="5" spans="2:46" ht="6.95" customHeight="1">
      <c r="B5" s="16"/>
      <c r="M5" s="16"/>
    </row>
    <row r="6" spans="2:46" ht="12" customHeight="1">
      <c r="B6" s="16"/>
      <c r="D6" s="22" t="s">
        <v>13</v>
      </c>
      <c r="M6" s="16"/>
    </row>
    <row r="7" spans="2:46" ht="14.45" customHeight="1">
      <c r="B7" s="16"/>
      <c r="E7" s="210" t="str">
        <f>'Rekapitulácia stavby'!K6</f>
        <v>Dostavba farmy dojníc - Sása</v>
      </c>
      <c r="F7" s="211"/>
      <c r="G7" s="211"/>
      <c r="H7" s="211"/>
      <c r="M7" s="16"/>
    </row>
    <row r="8" spans="2:46" ht="12" customHeight="1">
      <c r="B8" s="16"/>
      <c r="D8" s="22" t="s">
        <v>85</v>
      </c>
      <c r="M8" s="16"/>
    </row>
    <row r="9" spans="2:46" s="1" customFormat="1" ht="14.45" customHeight="1">
      <c r="B9" s="25"/>
      <c r="E9" s="210" t="s">
        <v>73</v>
      </c>
      <c r="F9" s="209"/>
      <c r="G9" s="209"/>
      <c r="H9" s="209"/>
      <c r="M9" s="25"/>
    </row>
    <row r="10" spans="2:46" s="1" customFormat="1" ht="12" customHeight="1">
      <c r="B10" s="25"/>
      <c r="D10" s="22" t="s">
        <v>87</v>
      </c>
      <c r="M10" s="25"/>
    </row>
    <row r="11" spans="2:46" s="1" customFormat="1" ht="15.6" customHeight="1">
      <c r="B11" s="25"/>
      <c r="E11" s="184" t="s">
        <v>78</v>
      </c>
      <c r="F11" s="209"/>
      <c r="G11" s="209"/>
      <c r="H11" s="209"/>
      <c r="M11" s="25"/>
    </row>
    <row r="12" spans="2:46" s="1" customFormat="1">
      <c r="B12" s="25"/>
      <c r="M12" s="25"/>
    </row>
    <row r="13" spans="2:46" s="1" customFormat="1" ht="12" customHeight="1">
      <c r="B13" s="25"/>
      <c r="D13" s="22" t="s">
        <v>15</v>
      </c>
      <c r="F13" s="20" t="s">
        <v>1</v>
      </c>
      <c r="I13" s="22" t="s">
        <v>16</v>
      </c>
      <c r="J13" s="20" t="s">
        <v>1</v>
      </c>
      <c r="M13" s="25"/>
    </row>
    <row r="14" spans="2:46" s="1" customFormat="1" ht="12" customHeight="1">
      <c r="B14" s="25"/>
      <c r="D14" s="22" t="s">
        <v>17</v>
      </c>
      <c r="F14" s="20" t="s">
        <v>18</v>
      </c>
      <c r="I14" s="22" t="s">
        <v>19</v>
      </c>
      <c r="J14" s="48"/>
      <c r="M14" s="25"/>
    </row>
    <row r="15" spans="2:46" s="1" customFormat="1" ht="10.9" customHeight="1">
      <c r="B15" s="25"/>
      <c r="M15" s="25"/>
    </row>
    <row r="16" spans="2:46" s="1" customFormat="1" ht="12" customHeight="1">
      <c r="B16" s="25"/>
      <c r="D16" s="22" t="s">
        <v>20</v>
      </c>
      <c r="I16" s="22" t="s">
        <v>21</v>
      </c>
      <c r="J16" s="20" t="str">
        <f>IF('Rekapitulácia stavby'!AN10="","",'Rekapitulácia stavby'!AN10)</f>
        <v/>
      </c>
      <c r="M16" s="25"/>
    </row>
    <row r="17" spans="2:13" s="1" customFormat="1" ht="18" customHeight="1">
      <c r="B17" s="25"/>
      <c r="E17" s="20" t="str">
        <f>IF('Rekapitulácia stavby'!E11="","",'Rekapitulácia stavby'!E11)</f>
        <v xml:space="preserve"> </v>
      </c>
      <c r="I17" s="22" t="s">
        <v>22</v>
      </c>
      <c r="J17" s="20" t="str">
        <f>IF('Rekapitulácia stavby'!AN11="","",'Rekapitulácia stavby'!AN11)</f>
        <v/>
      </c>
      <c r="M17" s="25"/>
    </row>
    <row r="18" spans="2:13" s="1" customFormat="1" ht="6.95" customHeight="1">
      <c r="B18" s="25"/>
      <c r="M18" s="25"/>
    </row>
    <row r="19" spans="2:13" s="1" customFormat="1" ht="12" customHeight="1">
      <c r="B19" s="25"/>
      <c r="D19" s="22" t="s">
        <v>23</v>
      </c>
      <c r="I19" s="22" t="s">
        <v>21</v>
      </c>
      <c r="J19" s="20" t="str">
        <f>'Rekapitulácia stavby'!AN13</f>
        <v/>
      </c>
      <c r="M19" s="25"/>
    </row>
    <row r="20" spans="2:13" s="1" customFormat="1" ht="18" customHeight="1">
      <c r="B20" s="25"/>
      <c r="E20" s="203" t="str">
        <f>'Rekapitulácia stavby'!E14</f>
        <v xml:space="preserve"> </v>
      </c>
      <c r="F20" s="203"/>
      <c r="G20" s="203"/>
      <c r="H20" s="203"/>
      <c r="I20" s="22" t="s">
        <v>22</v>
      </c>
      <c r="J20" s="20" t="str">
        <f>'Rekapitulácia stavby'!AN14</f>
        <v/>
      </c>
      <c r="M20" s="25"/>
    </row>
    <row r="21" spans="2:13" s="1" customFormat="1" ht="6.95" customHeight="1">
      <c r="B21" s="25"/>
      <c r="M21" s="25"/>
    </row>
    <row r="22" spans="2:13" s="1" customFormat="1" ht="12" customHeight="1">
      <c r="B22" s="25"/>
      <c r="D22" s="22" t="s">
        <v>24</v>
      </c>
      <c r="I22" s="22" t="s">
        <v>21</v>
      </c>
      <c r="J22" s="20" t="str">
        <f>IF('Rekapitulácia stavby'!AN16="","",'Rekapitulácia stavby'!AN16)</f>
        <v/>
      </c>
      <c r="M22" s="25"/>
    </row>
    <row r="23" spans="2:13" s="1" customFormat="1" ht="18" customHeight="1">
      <c r="B23" s="25"/>
      <c r="E23" s="20" t="str">
        <f>IF('Rekapitulácia stavby'!E17="","",'Rekapitulácia stavby'!E17)</f>
        <v xml:space="preserve"> </v>
      </c>
      <c r="I23" s="22" t="s">
        <v>22</v>
      </c>
      <c r="J23" s="20" t="str">
        <f>IF('Rekapitulácia stavby'!AN17="","",'Rekapitulácia stavby'!AN17)</f>
        <v/>
      </c>
      <c r="M23" s="25"/>
    </row>
    <row r="24" spans="2:13" s="1" customFormat="1" ht="6.95" customHeight="1">
      <c r="B24" s="25"/>
      <c r="M24" s="25"/>
    </row>
    <row r="25" spans="2:13" s="1" customFormat="1" ht="12" customHeight="1">
      <c r="B25" s="25"/>
      <c r="D25" s="22" t="s">
        <v>25</v>
      </c>
      <c r="I25" s="22" t="s">
        <v>21</v>
      </c>
      <c r="J25" s="20" t="str">
        <f>IF('Rekapitulácia stavby'!AN19="","",'Rekapitulácia stavby'!AN19)</f>
        <v/>
      </c>
      <c r="M25" s="25"/>
    </row>
    <row r="26" spans="2:13" s="1" customFormat="1" ht="18" customHeight="1">
      <c r="B26" s="25"/>
      <c r="E26" s="20" t="str">
        <f>IF('Rekapitulácia stavby'!E20="","",'Rekapitulácia stavby'!E20)</f>
        <v xml:space="preserve"> </v>
      </c>
      <c r="I26" s="22" t="s">
        <v>22</v>
      </c>
      <c r="J26" s="20" t="str">
        <f>IF('Rekapitulácia stavby'!AN20="","",'Rekapitulácia stavby'!AN20)</f>
        <v/>
      </c>
      <c r="M26" s="25"/>
    </row>
    <row r="27" spans="2:13" s="1" customFormat="1" ht="6.95" customHeight="1">
      <c r="B27" s="25"/>
      <c r="M27" s="25"/>
    </row>
    <row r="28" spans="2:13" s="1" customFormat="1" ht="12" customHeight="1">
      <c r="B28" s="25"/>
      <c r="D28" s="22" t="s">
        <v>26</v>
      </c>
      <c r="M28" s="25"/>
    </row>
    <row r="29" spans="2:13" s="7" customFormat="1" ht="14.45" customHeight="1">
      <c r="B29" s="91"/>
      <c r="E29" s="205" t="s">
        <v>1</v>
      </c>
      <c r="F29" s="205"/>
      <c r="G29" s="205"/>
      <c r="H29" s="205"/>
      <c r="M29" s="91"/>
    </row>
    <row r="30" spans="2:13" s="1" customFormat="1" ht="6.95" customHeight="1">
      <c r="B30" s="25"/>
      <c r="M30" s="25"/>
    </row>
    <row r="31" spans="2:13" s="1" customFormat="1" ht="6.95" customHeight="1">
      <c r="B31" s="25"/>
      <c r="D31" s="49"/>
      <c r="E31" s="49"/>
      <c r="F31" s="49"/>
      <c r="G31" s="49"/>
      <c r="H31" s="49"/>
      <c r="I31" s="49"/>
      <c r="J31" s="49"/>
      <c r="K31" s="49"/>
      <c r="L31" s="49"/>
      <c r="M31" s="25"/>
    </row>
    <row r="32" spans="2:13" s="1" customFormat="1" ht="12.75">
      <c r="B32" s="25"/>
      <c r="E32" s="22" t="s">
        <v>88</v>
      </c>
      <c r="K32" s="83"/>
      <c r="M32" s="25"/>
    </row>
    <row r="33" spans="2:13" s="1" customFormat="1" ht="12.75">
      <c r="B33" s="25"/>
      <c r="E33" s="22" t="s">
        <v>89</v>
      </c>
      <c r="K33" s="83"/>
      <c r="M33" s="25"/>
    </row>
    <row r="34" spans="2:13" s="1" customFormat="1" ht="25.35" customHeight="1">
      <c r="B34" s="25"/>
      <c r="D34" s="92" t="s">
        <v>27</v>
      </c>
      <c r="K34" s="61"/>
      <c r="M34" s="25"/>
    </row>
    <row r="35" spans="2:13" s="1" customFormat="1" ht="6.95" customHeight="1">
      <c r="B35" s="25"/>
      <c r="D35" s="49"/>
      <c r="E35" s="49"/>
      <c r="F35" s="49"/>
      <c r="G35" s="49"/>
      <c r="H35" s="49"/>
      <c r="I35" s="49"/>
      <c r="J35" s="49"/>
      <c r="K35" s="49"/>
      <c r="L35" s="49"/>
      <c r="M35" s="25"/>
    </row>
    <row r="36" spans="2:13" s="1" customFormat="1" ht="14.45" customHeight="1">
      <c r="B36" s="25"/>
      <c r="F36" s="28" t="s">
        <v>29</v>
      </c>
      <c r="I36" s="28" t="s">
        <v>28</v>
      </c>
      <c r="K36" s="28"/>
      <c r="M36" s="25"/>
    </row>
    <row r="37" spans="2:13" s="1" customFormat="1" ht="14.45" customHeight="1">
      <c r="B37" s="25"/>
      <c r="D37" s="93" t="s">
        <v>31</v>
      </c>
      <c r="E37" s="30" t="s">
        <v>32</v>
      </c>
      <c r="F37" s="94">
        <f>ROUND((SUM(BE125:BE227)),  2)</f>
        <v>0</v>
      </c>
      <c r="G37" s="95"/>
      <c r="H37" s="95"/>
      <c r="I37" s="96">
        <v>0.2</v>
      </c>
      <c r="J37" s="95"/>
      <c r="K37" s="94"/>
      <c r="M37" s="25"/>
    </row>
    <row r="38" spans="2:13" s="1" customFormat="1" ht="14.45" customHeight="1">
      <c r="B38" s="25"/>
      <c r="E38" s="30" t="s">
        <v>33</v>
      </c>
      <c r="F38" s="83">
        <f>ROUND((SUM(BF125:BF227)),  2)</f>
        <v>0</v>
      </c>
      <c r="I38" s="97">
        <v>0.2</v>
      </c>
      <c r="K38" s="83"/>
      <c r="M38" s="25"/>
    </row>
    <row r="39" spans="2:13" s="1" customFormat="1" ht="14.45" hidden="1" customHeight="1">
      <c r="B39" s="25"/>
      <c r="E39" s="22" t="s">
        <v>34</v>
      </c>
      <c r="F39" s="83">
        <f>ROUND((SUM(BG125:BG227)),  2)</f>
        <v>0</v>
      </c>
      <c r="I39" s="97">
        <v>0.2</v>
      </c>
      <c r="K39" s="83"/>
      <c r="M39" s="25"/>
    </row>
    <row r="40" spans="2:13" s="1" customFormat="1" ht="14.45" hidden="1" customHeight="1">
      <c r="B40" s="25"/>
      <c r="E40" s="22" t="s">
        <v>35</v>
      </c>
      <c r="F40" s="83">
        <f>ROUND((SUM(BH125:BH227)),  2)</f>
        <v>0</v>
      </c>
      <c r="I40" s="97">
        <v>0.2</v>
      </c>
      <c r="K40" s="83"/>
      <c r="M40" s="25"/>
    </row>
    <row r="41" spans="2:13" s="1" customFormat="1" ht="14.45" hidden="1" customHeight="1">
      <c r="B41" s="25"/>
      <c r="E41" s="30" t="s">
        <v>36</v>
      </c>
      <c r="F41" s="94">
        <f>ROUND((SUM(BI125:BI227)),  2)</f>
        <v>0</v>
      </c>
      <c r="G41" s="95"/>
      <c r="H41" s="95"/>
      <c r="I41" s="96">
        <v>0</v>
      </c>
      <c r="J41" s="95"/>
      <c r="K41" s="94"/>
      <c r="M41" s="25"/>
    </row>
    <row r="42" spans="2:13" s="1" customFormat="1" ht="6.95" customHeight="1">
      <c r="B42" s="25"/>
      <c r="M42" s="25"/>
    </row>
    <row r="43" spans="2:13" s="1" customFormat="1" ht="25.35" customHeight="1">
      <c r="B43" s="25"/>
      <c r="C43" s="98"/>
      <c r="D43" s="99" t="s">
        <v>37</v>
      </c>
      <c r="E43" s="52"/>
      <c r="F43" s="52"/>
      <c r="G43" s="100" t="s">
        <v>38</v>
      </c>
      <c r="H43" s="101" t="s">
        <v>39</v>
      </c>
      <c r="I43" s="52"/>
      <c r="J43" s="52"/>
      <c r="K43" s="102"/>
      <c r="L43" s="103"/>
      <c r="M43" s="25"/>
    </row>
    <row r="44" spans="2:13" s="1" customFormat="1" ht="14.45" customHeight="1">
      <c r="B44" s="25"/>
      <c r="M44" s="25"/>
    </row>
    <row r="45" spans="2:13" ht="14.45" customHeight="1">
      <c r="B45" s="16"/>
      <c r="M45" s="16"/>
    </row>
    <row r="46" spans="2:13" ht="14.45" customHeight="1">
      <c r="B46" s="16"/>
      <c r="M46" s="16"/>
    </row>
    <row r="47" spans="2:13" ht="14.45" customHeight="1">
      <c r="B47" s="16"/>
      <c r="M47" s="16"/>
    </row>
    <row r="48" spans="2:13" ht="14.45" customHeight="1">
      <c r="B48" s="16"/>
      <c r="M48" s="16"/>
    </row>
    <row r="49" spans="2:13" ht="14.45" customHeight="1">
      <c r="B49" s="16"/>
      <c r="M49" s="16"/>
    </row>
    <row r="50" spans="2:13" s="1" customFormat="1" ht="14.45" customHeight="1">
      <c r="B50" s="25"/>
      <c r="D50" s="37" t="s">
        <v>40</v>
      </c>
      <c r="E50" s="38"/>
      <c r="F50" s="38"/>
      <c r="G50" s="37" t="s">
        <v>41</v>
      </c>
      <c r="H50" s="38"/>
      <c r="I50" s="38"/>
      <c r="J50" s="38"/>
      <c r="K50" s="38"/>
      <c r="L50" s="38"/>
      <c r="M50" s="25"/>
    </row>
    <row r="51" spans="2:13">
      <c r="B51" s="16"/>
      <c r="M51" s="16"/>
    </row>
    <row r="52" spans="2:13">
      <c r="B52" s="16"/>
      <c r="M52" s="16"/>
    </row>
    <row r="53" spans="2:13">
      <c r="B53" s="16"/>
      <c r="M53" s="16"/>
    </row>
    <row r="54" spans="2:13">
      <c r="B54" s="16"/>
      <c r="M54" s="16"/>
    </row>
    <row r="55" spans="2:13">
      <c r="B55" s="16"/>
      <c r="M55" s="16"/>
    </row>
    <row r="56" spans="2:13">
      <c r="B56" s="16"/>
      <c r="M56" s="16"/>
    </row>
    <row r="57" spans="2:13">
      <c r="B57" s="16"/>
      <c r="M57" s="16"/>
    </row>
    <row r="58" spans="2:13">
      <c r="B58" s="16"/>
      <c r="M58" s="16"/>
    </row>
    <row r="59" spans="2:13">
      <c r="B59" s="16"/>
      <c r="M59" s="16"/>
    </row>
    <row r="60" spans="2:13">
      <c r="B60" s="16"/>
      <c r="M60" s="16"/>
    </row>
    <row r="61" spans="2:13" s="1" customFormat="1" ht="12.75">
      <c r="B61" s="25"/>
      <c r="D61" s="39" t="s">
        <v>42</v>
      </c>
      <c r="E61" s="27"/>
      <c r="F61" s="104" t="s">
        <v>43</v>
      </c>
      <c r="G61" s="39" t="s">
        <v>42</v>
      </c>
      <c r="H61" s="27"/>
      <c r="I61" s="27"/>
      <c r="J61" s="105" t="s">
        <v>43</v>
      </c>
      <c r="K61" s="27"/>
      <c r="L61" s="27"/>
      <c r="M61" s="25"/>
    </row>
    <row r="62" spans="2:13">
      <c r="B62" s="16"/>
      <c r="M62" s="16"/>
    </row>
    <row r="63" spans="2:13">
      <c r="B63" s="16"/>
      <c r="M63" s="16"/>
    </row>
    <row r="64" spans="2:13">
      <c r="B64" s="16"/>
      <c r="M64" s="16"/>
    </row>
    <row r="65" spans="2:13" s="1" customFormat="1" ht="12.75">
      <c r="B65" s="25"/>
      <c r="D65" s="37" t="s">
        <v>44</v>
      </c>
      <c r="E65" s="38"/>
      <c r="F65" s="38"/>
      <c r="G65" s="37" t="s">
        <v>45</v>
      </c>
      <c r="H65" s="38"/>
      <c r="I65" s="38"/>
      <c r="J65" s="38"/>
      <c r="K65" s="38"/>
      <c r="L65" s="38"/>
      <c r="M65" s="25"/>
    </row>
    <row r="66" spans="2:13">
      <c r="B66" s="16"/>
      <c r="M66" s="16"/>
    </row>
    <row r="67" spans="2:13">
      <c r="B67" s="16"/>
      <c r="M67" s="16"/>
    </row>
    <row r="68" spans="2:13">
      <c r="B68" s="16"/>
      <c r="M68" s="16"/>
    </row>
    <row r="69" spans="2:13">
      <c r="B69" s="16"/>
      <c r="M69" s="16"/>
    </row>
    <row r="70" spans="2:13">
      <c r="B70" s="16"/>
      <c r="M70" s="16"/>
    </row>
    <row r="71" spans="2:13">
      <c r="B71" s="16"/>
      <c r="M71" s="16"/>
    </row>
    <row r="72" spans="2:13">
      <c r="B72" s="16"/>
      <c r="M72" s="16"/>
    </row>
    <row r="73" spans="2:13">
      <c r="B73" s="16"/>
      <c r="M73" s="16"/>
    </row>
    <row r="74" spans="2:13">
      <c r="B74" s="16"/>
      <c r="M74" s="16"/>
    </row>
    <row r="75" spans="2:13">
      <c r="B75" s="16"/>
      <c r="M75" s="16"/>
    </row>
    <row r="76" spans="2:13" s="1" customFormat="1" ht="12.75">
      <c r="B76" s="25"/>
      <c r="D76" s="39" t="s">
        <v>42</v>
      </c>
      <c r="E76" s="27"/>
      <c r="F76" s="104" t="s">
        <v>43</v>
      </c>
      <c r="G76" s="39" t="s">
        <v>42</v>
      </c>
      <c r="H76" s="27"/>
      <c r="I76" s="27"/>
      <c r="J76" s="105" t="s">
        <v>43</v>
      </c>
      <c r="K76" s="27"/>
      <c r="L76" s="27"/>
      <c r="M76" s="25"/>
    </row>
    <row r="77" spans="2:13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25"/>
    </row>
    <row r="81" spans="2:13" s="1" customFormat="1" ht="6.95" hidden="1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25"/>
    </row>
    <row r="82" spans="2:13" s="1" customFormat="1" ht="24.95" hidden="1" customHeight="1">
      <c r="B82" s="25"/>
      <c r="C82" s="17" t="s">
        <v>90</v>
      </c>
      <c r="M82" s="25"/>
    </row>
    <row r="83" spans="2:13" s="1" customFormat="1" ht="6.95" hidden="1" customHeight="1">
      <c r="B83" s="25"/>
      <c r="M83" s="25"/>
    </row>
    <row r="84" spans="2:13" s="1" customFormat="1" ht="12" hidden="1" customHeight="1">
      <c r="B84" s="25"/>
      <c r="C84" s="22" t="s">
        <v>13</v>
      </c>
      <c r="M84" s="25"/>
    </row>
    <row r="85" spans="2:13" s="1" customFormat="1" ht="14.45" hidden="1" customHeight="1">
      <c r="B85" s="25"/>
      <c r="E85" s="210" t="str">
        <f>E7</f>
        <v>Dostavba farmy dojníc - Sása</v>
      </c>
      <c r="F85" s="211"/>
      <c r="G85" s="211"/>
      <c r="H85" s="211"/>
      <c r="M85" s="25"/>
    </row>
    <row r="86" spans="2:13" ht="12" hidden="1" customHeight="1">
      <c r="B86" s="16"/>
      <c r="C86" s="22" t="s">
        <v>85</v>
      </c>
      <c r="M86" s="16"/>
    </row>
    <row r="87" spans="2:13" s="1" customFormat="1" ht="14.45" hidden="1" customHeight="1">
      <c r="B87" s="25"/>
      <c r="E87" s="210" t="s">
        <v>86</v>
      </c>
      <c r="F87" s="209"/>
      <c r="G87" s="209"/>
      <c r="H87" s="209"/>
      <c r="M87" s="25"/>
    </row>
    <row r="88" spans="2:13" s="1" customFormat="1" ht="12" hidden="1" customHeight="1">
      <c r="B88" s="25"/>
      <c r="C88" s="22" t="s">
        <v>87</v>
      </c>
      <c r="M88" s="25"/>
    </row>
    <row r="89" spans="2:13" s="1" customFormat="1" ht="15.6" hidden="1" customHeight="1">
      <c r="B89" s="25"/>
      <c r="E89" s="184" t="str">
        <f>E11</f>
        <v>Elektroinštalácia</v>
      </c>
      <c r="F89" s="209"/>
      <c r="G89" s="209"/>
      <c r="H89" s="209"/>
      <c r="M89" s="25"/>
    </row>
    <row r="90" spans="2:13" s="1" customFormat="1" ht="6.95" hidden="1" customHeight="1">
      <c r="B90" s="25"/>
      <c r="M90" s="25"/>
    </row>
    <row r="91" spans="2:13" s="1" customFormat="1" ht="12" hidden="1" customHeight="1">
      <c r="B91" s="25"/>
      <c r="C91" s="22" t="s">
        <v>17</v>
      </c>
      <c r="F91" s="20" t="str">
        <f>F14</f>
        <v xml:space="preserve"> </v>
      </c>
      <c r="I91" s="22" t="s">
        <v>19</v>
      </c>
      <c r="J91" s="48" t="str">
        <f>IF(J14="","",J14)</f>
        <v/>
      </c>
      <c r="M91" s="25"/>
    </row>
    <row r="92" spans="2:13" s="1" customFormat="1" ht="6.95" hidden="1" customHeight="1">
      <c r="B92" s="25"/>
      <c r="M92" s="25"/>
    </row>
    <row r="93" spans="2:13" s="1" customFormat="1" ht="15.6" hidden="1" customHeight="1">
      <c r="B93" s="25"/>
      <c r="C93" s="22" t="s">
        <v>20</v>
      </c>
      <c r="F93" s="20" t="str">
        <f>E17</f>
        <v xml:space="preserve"> </v>
      </c>
      <c r="I93" s="22" t="s">
        <v>24</v>
      </c>
      <c r="J93" s="23" t="str">
        <f>E23</f>
        <v xml:space="preserve"> </v>
      </c>
      <c r="M93" s="25"/>
    </row>
    <row r="94" spans="2:13" s="1" customFormat="1" ht="15.6" hidden="1" customHeight="1">
      <c r="B94" s="25"/>
      <c r="C94" s="22" t="s">
        <v>23</v>
      </c>
      <c r="F94" s="20" t="str">
        <f>IF(E20="","",E20)</f>
        <v xml:space="preserve"> </v>
      </c>
      <c r="I94" s="22" t="s">
        <v>25</v>
      </c>
      <c r="J94" s="23" t="str">
        <f>E26</f>
        <v xml:space="preserve"> </v>
      </c>
      <c r="M94" s="25"/>
    </row>
    <row r="95" spans="2:13" s="1" customFormat="1" ht="10.35" hidden="1" customHeight="1">
      <c r="B95" s="25"/>
      <c r="M95" s="25"/>
    </row>
    <row r="96" spans="2:13" s="1" customFormat="1" ht="29.25" hidden="1" customHeight="1">
      <c r="B96" s="25"/>
      <c r="C96" s="106" t="s">
        <v>91</v>
      </c>
      <c r="D96" s="98"/>
      <c r="E96" s="98"/>
      <c r="F96" s="98"/>
      <c r="G96" s="98"/>
      <c r="H96" s="98"/>
      <c r="I96" s="107" t="s">
        <v>92</v>
      </c>
      <c r="J96" s="107" t="s">
        <v>93</v>
      </c>
      <c r="K96" s="107" t="s">
        <v>94</v>
      </c>
      <c r="L96" s="98"/>
      <c r="M96" s="25"/>
    </row>
    <row r="97" spans="2:47" s="1" customFormat="1" ht="10.35" hidden="1" customHeight="1">
      <c r="B97" s="25"/>
      <c r="M97" s="25"/>
    </row>
    <row r="98" spans="2:47" s="1" customFormat="1" ht="22.9" hidden="1" customHeight="1">
      <c r="B98" s="25"/>
      <c r="C98" s="108" t="s">
        <v>95</v>
      </c>
      <c r="I98" s="61">
        <f t="shared" ref="I98:J100" si="0">Q125</f>
        <v>42999.79</v>
      </c>
      <c r="J98" s="61">
        <f t="shared" si="0"/>
        <v>0</v>
      </c>
      <c r="K98" s="61">
        <f>K125</f>
        <v>0</v>
      </c>
      <c r="M98" s="25"/>
      <c r="AU98" s="13" t="s">
        <v>96</v>
      </c>
    </row>
    <row r="99" spans="2:47" s="8" customFormat="1" ht="24.95" hidden="1" customHeight="1">
      <c r="B99" s="109"/>
      <c r="D99" s="110" t="s">
        <v>97</v>
      </c>
      <c r="E99" s="111"/>
      <c r="F99" s="111"/>
      <c r="G99" s="111"/>
      <c r="H99" s="111"/>
      <c r="I99" s="112">
        <f t="shared" si="0"/>
        <v>42999.79</v>
      </c>
      <c r="J99" s="112">
        <f t="shared" si="0"/>
        <v>0</v>
      </c>
      <c r="K99" s="112">
        <f>K126</f>
        <v>0</v>
      </c>
      <c r="M99" s="109"/>
    </row>
    <row r="100" spans="2:47" s="9" customFormat="1" ht="19.899999999999999" hidden="1" customHeight="1">
      <c r="B100" s="113"/>
      <c r="D100" s="114" t="s">
        <v>98</v>
      </c>
      <c r="E100" s="115"/>
      <c r="F100" s="115"/>
      <c r="G100" s="115"/>
      <c r="H100" s="115"/>
      <c r="I100" s="116">
        <f t="shared" si="0"/>
        <v>25083.239999999998</v>
      </c>
      <c r="J100" s="116">
        <f t="shared" si="0"/>
        <v>0</v>
      </c>
      <c r="K100" s="116">
        <f>K127</f>
        <v>0</v>
      </c>
      <c r="M100" s="113"/>
    </row>
    <row r="101" spans="2:47" s="9" customFormat="1" ht="19.899999999999999" hidden="1" customHeight="1">
      <c r="B101" s="113"/>
      <c r="D101" s="114" t="s">
        <v>99</v>
      </c>
      <c r="E101" s="115"/>
      <c r="F101" s="115"/>
      <c r="G101" s="115"/>
      <c r="H101" s="115"/>
      <c r="I101" s="116">
        <f>Q212</f>
        <v>17682.54</v>
      </c>
      <c r="J101" s="116">
        <f>R212</f>
        <v>0</v>
      </c>
      <c r="K101" s="116">
        <f>K212</f>
        <v>0</v>
      </c>
      <c r="M101" s="113"/>
    </row>
    <row r="102" spans="2:47" s="9" customFormat="1" ht="19.899999999999999" hidden="1" customHeight="1">
      <c r="B102" s="113"/>
      <c r="D102" s="114" t="s">
        <v>100</v>
      </c>
      <c r="E102" s="115"/>
      <c r="F102" s="115"/>
      <c r="G102" s="115"/>
      <c r="H102" s="115"/>
      <c r="I102" s="116">
        <f>Q216</f>
        <v>234.01</v>
      </c>
      <c r="J102" s="116">
        <f>R216</f>
        <v>0</v>
      </c>
      <c r="K102" s="116">
        <f>K216</f>
        <v>0</v>
      </c>
      <c r="M102" s="113"/>
    </row>
    <row r="103" spans="2:47" s="8" customFormat="1" ht="24.95" hidden="1" customHeight="1">
      <c r="B103" s="109"/>
      <c r="D103" s="110" t="s">
        <v>101</v>
      </c>
      <c r="E103" s="111"/>
      <c r="F103" s="111"/>
      <c r="G103" s="111"/>
      <c r="H103" s="111"/>
      <c r="I103" s="112">
        <f>Q226</f>
        <v>0</v>
      </c>
      <c r="J103" s="112">
        <f>R226</f>
        <v>0</v>
      </c>
      <c r="K103" s="112">
        <f>K226</f>
        <v>0</v>
      </c>
      <c r="M103" s="109"/>
    </row>
    <row r="104" spans="2:47" s="1" customFormat="1" ht="21.75" hidden="1" customHeight="1">
      <c r="B104" s="25"/>
      <c r="M104" s="25"/>
    </row>
    <row r="105" spans="2:47" s="1" customFormat="1" ht="6.95" hidden="1" customHeight="1"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41"/>
      <c r="M105" s="25"/>
    </row>
    <row r="106" spans="2:47" hidden="1"/>
    <row r="107" spans="2:47" hidden="1"/>
    <row r="108" spans="2:47" hidden="1"/>
    <row r="109" spans="2:47" s="1" customFormat="1" ht="6.95" customHeight="1">
      <c r="B109" s="42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25"/>
    </row>
    <row r="110" spans="2:47" s="1" customFormat="1" ht="24.95" customHeight="1">
      <c r="B110" s="25"/>
      <c r="C110" s="17" t="s">
        <v>102</v>
      </c>
      <c r="M110" s="25"/>
    </row>
    <row r="111" spans="2:47" s="1" customFormat="1" ht="6.95" customHeight="1">
      <c r="B111" s="25"/>
      <c r="M111" s="25"/>
    </row>
    <row r="112" spans="2:47" s="1" customFormat="1" ht="12" customHeight="1">
      <c r="B112" s="25"/>
      <c r="C112" s="22" t="s">
        <v>13</v>
      </c>
      <c r="M112" s="25"/>
    </row>
    <row r="113" spans="2:65" s="1" customFormat="1" ht="14.45" customHeight="1">
      <c r="B113" s="25"/>
      <c r="E113" s="210" t="str">
        <f>E7</f>
        <v>Dostavba farmy dojníc - Sása</v>
      </c>
      <c r="F113" s="211"/>
      <c r="G113" s="211"/>
      <c r="H113" s="211"/>
      <c r="M113" s="25"/>
    </row>
    <row r="114" spans="2:65" ht="12" customHeight="1">
      <c r="B114" s="16"/>
      <c r="C114" s="22" t="s">
        <v>85</v>
      </c>
      <c r="M114" s="16"/>
    </row>
    <row r="115" spans="2:65" s="1" customFormat="1" ht="14.45" customHeight="1">
      <c r="B115" s="25"/>
      <c r="E115" s="210" t="s">
        <v>86</v>
      </c>
      <c r="F115" s="209"/>
      <c r="G115" s="209"/>
      <c r="H115" s="209"/>
      <c r="M115" s="25"/>
    </row>
    <row r="116" spans="2:65" s="1" customFormat="1" ht="12" customHeight="1">
      <c r="B116" s="25"/>
      <c r="C116" s="22" t="s">
        <v>87</v>
      </c>
      <c r="M116" s="25"/>
    </row>
    <row r="117" spans="2:65" s="1" customFormat="1" ht="15.6" customHeight="1">
      <c r="B117" s="25"/>
      <c r="E117" s="184" t="str">
        <f>E11</f>
        <v>Elektroinštalácia</v>
      </c>
      <c r="F117" s="209"/>
      <c r="G117" s="209"/>
      <c r="H117" s="209"/>
      <c r="M117" s="25"/>
    </row>
    <row r="118" spans="2:65" s="1" customFormat="1" ht="6.95" customHeight="1">
      <c r="B118" s="25"/>
      <c r="M118" s="25"/>
    </row>
    <row r="119" spans="2:65" s="1" customFormat="1" ht="12" customHeight="1">
      <c r="B119" s="25"/>
      <c r="C119" s="22" t="s">
        <v>17</v>
      </c>
      <c r="F119" s="20" t="str">
        <f>F14</f>
        <v xml:space="preserve"> </v>
      </c>
      <c r="I119" s="22" t="s">
        <v>19</v>
      </c>
      <c r="J119" s="48">
        <v>45691</v>
      </c>
      <c r="M119" s="25"/>
    </row>
    <row r="120" spans="2:65" s="1" customFormat="1" ht="6.95" customHeight="1">
      <c r="B120" s="25"/>
      <c r="M120" s="25"/>
    </row>
    <row r="121" spans="2:65" s="1" customFormat="1" ht="15.6" customHeight="1">
      <c r="B121" s="25"/>
      <c r="C121" s="22" t="s">
        <v>20</v>
      </c>
      <c r="F121" s="20" t="str">
        <f>E17</f>
        <v xml:space="preserve"> </v>
      </c>
      <c r="I121" s="22" t="s">
        <v>24</v>
      </c>
      <c r="J121" s="23" t="str">
        <f>E23</f>
        <v xml:space="preserve"> </v>
      </c>
      <c r="M121" s="25"/>
    </row>
    <row r="122" spans="2:65" s="1" customFormat="1" ht="15.6" customHeight="1">
      <c r="B122" s="25"/>
      <c r="C122" s="22" t="s">
        <v>23</v>
      </c>
      <c r="F122" s="20" t="str">
        <f>IF(E20="","",E20)</f>
        <v xml:space="preserve"> </v>
      </c>
      <c r="I122" s="22" t="s">
        <v>25</v>
      </c>
      <c r="J122" s="23" t="str">
        <f>E26</f>
        <v xml:space="preserve"> </v>
      </c>
      <c r="M122" s="25"/>
    </row>
    <row r="123" spans="2:65" s="1" customFormat="1" ht="10.35" customHeight="1">
      <c r="B123" s="25"/>
      <c r="M123" s="25"/>
    </row>
    <row r="124" spans="2:65" s="10" customFormat="1" ht="29.25" customHeight="1">
      <c r="B124" s="117"/>
      <c r="C124" s="118" t="s">
        <v>103</v>
      </c>
      <c r="D124" s="119" t="s">
        <v>52</v>
      </c>
      <c r="E124" s="119" t="s">
        <v>48</v>
      </c>
      <c r="F124" s="119" t="s">
        <v>49</v>
      </c>
      <c r="G124" s="119" t="s">
        <v>104</v>
      </c>
      <c r="H124" s="119" t="s">
        <v>105</v>
      </c>
      <c r="I124" s="119" t="s">
        <v>106</v>
      </c>
      <c r="J124" s="119" t="s">
        <v>107</v>
      </c>
      <c r="K124" s="120" t="s">
        <v>94</v>
      </c>
      <c r="L124" s="121" t="s">
        <v>108</v>
      </c>
      <c r="M124" s="117"/>
      <c r="N124" s="54" t="s">
        <v>1</v>
      </c>
      <c r="O124" s="55" t="s">
        <v>31</v>
      </c>
      <c r="P124" s="55" t="s">
        <v>109</v>
      </c>
      <c r="Q124" s="55" t="s">
        <v>110</v>
      </c>
      <c r="R124" s="55" t="s">
        <v>111</v>
      </c>
      <c r="S124" s="55" t="s">
        <v>112</v>
      </c>
      <c r="T124" s="55" t="s">
        <v>113</v>
      </c>
      <c r="U124" s="55" t="s">
        <v>114</v>
      </c>
      <c r="V124" s="55" t="s">
        <v>115</v>
      </c>
      <c r="W124" s="55" t="s">
        <v>116</v>
      </c>
      <c r="X124" s="56" t="s">
        <v>117</v>
      </c>
    </row>
    <row r="125" spans="2:65" s="1" customFormat="1" ht="22.9" customHeight="1">
      <c r="B125" s="25"/>
      <c r="C125" s="59" t="s">
        <v>95</v>
      </c>
      <c r="K125" s="122"/>
      <c r="M125" s="25"/>
      <c r="N125" s="57"/>
      <c r="O125" s="49"/>
      <c r="P125" s="49"/>
      <c r="Q125" s="123">
        <f>Q126+Q226</f>
        <v>42999.79</v>
      </c>
      <c r="R125" s="123">
        <f>R126+R226</f>
        <v>0</v>
      </c>
      <c r="S125" s="49"/>
      <c r="T125" s="124">
        <f>T126+T226</f>
        <v>785.25099999999998</v>
      </c>
      <c r="U125" s="49"/>
      <c r="V125" s="124">
        <f>V126+V226</f>
        <v>6.1703899999999994</v>
      </c>
      <c r="W125" s="49"/>
      <c r="X125" s="125">
        <f>X126+X226</f>
        <v>0</v>
      </c>
      <c r="AT125" s="13" t="s">
        <v>68</v>
      </c>
      <c r="AU125" s="13" t="s">
        <v>96</v>
      </c>
      <c r="BK125" s="126">
        <f>BK126+BK226</f>
        <v>42999.79</v>
      </c>
    </row>
    <row r="126" spans="2:65" s="11" customFormat="1" ht="25.9" customHeight="1">
      <c r="B126" s="127"/>
      <c r="D126" s="128" t="s">
        <v>68</v>
      </c>
      <c r="E126" s="129" t="s">
        <v>118</v>
      </c>
      <c r="F126" s="129" t="s">
        <v>119</v>
      </c>
      <c r="K126" s="130"/>
      <c r="M126" s="127"/>
      <c r="N126" s="131"/>
      <c r="Q126" s="132">
        <f>Q127+Q212+Q216</f>
        <v>42999.79</v>
      </c>
      <c r="R126" s="132">
        <f>R127+R212+R216</f>
        <v>0</v>
      </c>
      <c r="T126" s="133">
        <f>T127+T212+T216</f>
        <v>759.81099999999992</v>
      </c>
      <c r="V126" s="133">
        <f>V127+V212+V216</f>
        <v>6.1703899999999994</v>
      </c>
      <c r="X126" s="134">
        <f>X127+X212+X216</f>
        <v>0</v>
      </c>
      <c r="AR126" s="128" t="s">
        <v>120</v>
      </c>
      <c r="AT126" s="135" t="s">
        <v>68</v>
      </c>
      <c r="AU126" s="135" t="s">
        <v>69</v>
      </c>
      <c r="AY126" s="128" t="s">
        <v>121</v>
      </c>
      <c r="BK126" s="136">
        <f>BK127+BK212+BK216</f>
        <v>42999.79</v>
      </c>
    </row>
    <row r="127" spans="2:65" s="11" customFormat="1" ht="22.9" customHeight="1">
      <c r="B127" s="127"/>
      <c r="D127" s="128" t="s">
        <v>68</v>
      </c>
      <c r="E127" s="137" t="s">
        <v>122</v>
      </c>
      <c r="F127" s="137" t="s">
        <v>123</v>
      </c>
      <c r="K127" s="138"/>
      <c r="M127" s="127"/>
      <c r="N127" s="131"/>
      <c r="Q127" s="132">
        <f>SUM(Q128:Q211)</f>
        <v>25083.239999999998</v>
      </c>
      <c r="R127" s="132">
        <f>SUM(R128:R211)</f>
        <v>0</v>
      </c>
      <c r="T127" s="133">
        <f>SUM(T128:T211)</f>
        <v>657.50099999999998</v>
      </c>
      <c r="V127" s="133">
        <f>SUM(V128:V211)</f>
        <v>2.6813899999999995</v>
      </c>
      <c r="X127" s="134">
        <f>SUM(X128:X211)</f>
        <v>0</v>
      </c>
      <c r="AR127" s="128" t="s">
        <v>120</v>
      </c>
      <c r="AT127" s="135" t="s">
        <v>68</v>
      </c>
      <c r="AU127" s="135" t="s">
        <v>75</v>
      </c>
      <c r="AY127" s="128" t="s">
        <v>121</v>
      </c>
      <c r="BK127" s="136">
        <f>SUM(BK128:BK211)</f>
        <v>25083.239999999998</v>
      </c>
    </row>
    <row r="128" spans="2:65" s="1" customFormat="1" ht="22.15" customHeight="1">
      <c r="B128" s="139"/>
      <c r="C128" s="140" t="s">
        <v>75</v>
      </c>
      <c r="D128" s="140" t="s">
        <v>124</v>
      </c>
      <c r="E128" s="141" t="s">
        <v>125</v>
      </c>
      <c r="F128" s="142" t="s">
        <v>126</v>
      </c>
      <c r="G128" s="143" t="s">
        <v>127</v>
      </c>
      <c r="H128" s="144">
        <v>150</v>
      </c>
      <c r="I128" s="145">
        <v>0</v>
      </c>
      <c r="J128" s="145"/>
      <c r="K128" s="145"/>
      <c r="L128" s="146"/>
      <c r="M128" s="25"/>
      <c r="N128" s="147" t="s">
        <v>1</v>
      </c>
      <c r="O128" s="148" t="s">
        <v>33</v>
      </c>
      <c r="P128" s="149">
        <f t="shared" ref="P128:P159" si="1">I128+J128</f>
        <v>0</v>
      </c>
      <c r="Q128" s="149">
        <f t="shared" ref="Q128:Q159" si="2">ROUND(I128*H128,2)</f>
        <v>0</v>
      </c>
      <c r="R128" s="149">
        <f t="shared" ref="R128:R159" si="3">ROUND(J128*H128,2)</f>
        <v>0</v>
      </c>
      <c r="S128" s="150">
        <v>8.5000000000000006E-2</v>
      </c>
      <c r="T128" s="150">
        <f t="shared" ref="T128:T159" si="4">S128*H128</f>
        <v>12.750000000000002</v>
      </c>
      <c r="U128" s="150">
        <v>0</v>
      </c>
      <c r="V128" s="150">
        <f t="shared" ref="V128:V159" si="5">U128*H128</f>
        <v>0</v>
      </c>
      <c r="W128" s="150">
        <v>0</v>
      </c>
      <c r="X128" s="151">
        <f t="shared" ref="X128:X159" si="6">W128*H128</f>
        <v>0</v>
      </c>
      <c r="AR128" s="152" t="s">
        <v>128</v>
      </c>
      <c r="AT128" s="152" t="s">
        <v>124</v>
      </c>
      <c r="AU128" s="152" t="s">
        <v>80</v>
      </c>
      <c r="AY128" s="13" t="s">
        <v>121</v>
      </c>
      <c r="BE128" s="153">
        <f t="shared" ref="BE128:BE159" si="7">IF(O128="základná",K128,0)</f>
        <v>0</v>
      </c>
      <c r="BF128" s="153">
        <f t="shared" ref="BF128:BF159" si="8">IF(O128="znížená",K128,0)</f>
        <v>0</v>
      </c>
      <c r="BG128" s="153">
        <f t="shared" ref="BG128:BG159" si="9">IF(O128="zákl. prenesená",K128,0)</f>
        <v>0</v>
      </c>
      <c r="BH128" s="153">
        <f t="shared" ref="BH128:BH159" si="10">IF(O128="zníž. prenesená",K128,0)</f>
        <v>0</v>
      </c>
      <c r="BI128" s="153">
        <f t="shared" ref="BI128:BI159" si="11">IF(O128="nulová",K128,0)</f>
        <v>0</v>
      </c>
      <c r="BJ128" s="13" t="s">
        <v>80</v>
      </c>
      <c r="BK128" s="153">
        <f t="shared" ref="BK128:BK159" si="12">ROUND(P128*H128,2)</f>
        <v>0</v>
      </c>
      <c r="BL128" s="13" t="s">
        <v>128</v>
      </c>
      <c r="BM128" s="152" t="s">
        <v>129</v>
      </c>
    </row>
    <row r="129" spans="2:65" s="1" customFormat="1" ht="22.15" customHeight="1">
      <c r="B129" s="139"/>
      <c r="C129" s="154" t="s">
        <v>80</v>
      </c>
      <c r="D129" s="154" t="s">
        <v>118</v>
      </c>
      <c r="E129" s="155" t="s">
        <v>130</v>
      </c>
      <c r="F129" s="156" t="s">
        <v>131</v>
      </c>
      <c r="G129" s="157" t="s">
        <v>127</v>
      </c>
      <c r="H129" s="158">
        <v>150</v>
      </c>
      <c r="I129" s="159">
        <v>0.82</v>
      </c>
      <c r="J129" s="160"/>
      <c r="K129" s="159"/>
      <c r="L129" s="160"/>
      <c r="M129" s="161"/>
      <c r="N129" s="162" t="s">
        <v>1</v>
      </c>
      <c r="O129" s="148" t="s">
        <v>33</v>
      </c>
      <c r="P129" s="149">
        <f t="shared" si="1"/>
        <v>0.82</v>
      </c>
      <c r="Q129" s="149">
        <f t="shared" si="2"/>
        <v>123</v>
      </c>
      <c r="R129" s="149">
        <f t="shared" si="3"/>
        <v>0</v>
      </c>
      <c r="S129" s="150">
        <v>0</v>
      </c>
      <c r="T129" s="150">
        <f t="shared" si="4"/>
        <v>0</v>
      </c>
      <c r="U129" s="150">
        <v>1.7000000000000001E-4</v>
      </c>
      <c r="V129" s="150">
        <f t="shared" si="5"/>
        <v>2.5500000000000002E-2</v>
      </c>
      <c r="W129" s="150">
        <v>0</v>
      </c>
      <c r="X129" s="151">
        <f t="shared" si="6"/>
        <v>0</v>
      </c>
      <c r="AR129" s="152" t="s">
        <v>132</v>
      </c>
      <c r="AT129" s="152" t="s">
        <v>118</v>
      </c>
      <c r="AU129" s="152" t="s">
        <v>80</v>
      </c>
      <c r="AY129" s="13" t="s">
        <v>121</v>
      </c>
      <c r="BE129" s="153">
        <f t="shared" si="7"/>
        <v>0</v>
      </c>
      <c r="BF129" s="153">
        <f t="shared" si="8"/>
        <v>0</v>
      </c>
      <c r="BG129" s="153">
        <f t="shared" si="9"/>
        <v>0</v>
      </c>
      <c r="BH129" s="153">
        <f t="shared" si="10"/>
        <v>0</v>
      </c>
      <c r="BI129" s="153">
        <f t="shared" si="11"/>
        <v>0</v>
      </c>
      <c r="BJ129" s="13" t="s">
        <v>80</v>
      </c>
      <c r="BK129" s="153">
        <f t="shared" si="12"/>
        <v>123</v>
      </c>
      <c r="BL129" s="13" t="s">
        <v>132</v>
      </c>
      <c r="BM129" s="152" t="s">
        <v>133</v>
      </c>
    </row>
    <row r="130" spans="2:65" s="1" customFormat="1" ht="14.45" customHeight="1">
      <c r="B130" s="139"/>
      <c r="C130" s="154" t="s">
        <v>120</v>
      </c>
      <c r="D130" s="154" t="s">
        <v>118</v>
      </c>
      <c r="E130" s="155" t="s">
        <v>134</v>
      </c>
      <c r="F130" s="156" t="s">
        <v>135</v>
      </c>
      <c r="G130" s="157" t="s">
        <v>136</v>
      </c>
      <c r="H130" s="158">
        <v>120</v>
      </c>
      <c r="I130" s="159">
        <v>0.22</v>
      </c>
      <c r="J130" s="160"/>
      <c r="K130" s="159"/>
      <c r="L130" s="160"/>
      <c r="M130" s="161"/>
      <c r="N130" s="162" t="s">
        <v>1</v>
      </c>
      <c r="O130" s="148" t="s">
        <v>33</v>
      </c>
      <c r="P130" s="149">
        <f t="shared" si="1"/>
        <v>0.22</v>
      </c>
      <c r="Q130" s="149">
        <f t="shared" si="2"/>
        <v>26.4</v>
      </c>
      <c r="R130" s="149">
        <f t="shared" si="3"/>
        <v>0</v>
      </c>
      <c r="S130" s="150">
        <v>0</v>
      </c>
      <c r="T130" s="150">
        <f t="shared" si="4"/>
        <v>0</v>
      </c>
      <c r="U130" s="150">
        <v>2.0000000000000002E-5</v>
      </c>
      <c r="V130" s="150">
        <f t="shared" si="5"/>
        <v>2.4000000000000002E-3</v>
      </c>
      <c r="W130" s="150">
        <v>0</v>
      </c>
      <c r="X130" s="151">
        <f t="shared" si="6"/>
        <v>0</v>
      </c>
      <c r="AR130" s="152" t="s">
        <v>132</v>
      </c>
      <c r="AT130" s="152" t="s">
        <v>118</v>
      </c>
      <c r="AU130" s="152" t="s">
        <v>80</v>
      </c>
      <c r="AY130" s="13" t="s">
        <v>121</v>
      </c>
      <c r="BE130" s="153">
        <f t="shared" si="7"/>
        <v>0</v>
      </c>
      <c r="BF130" s="153">
        <f t="shared" si="8"/>
        <v>0</v>
      </c>
      <c r="BG130" s="153">
        <f t="shared" si="9"/>
        <v>0</v>
      </c>
      <c r="BH130" s="153">
        <f t="shared" si="10"/>
        <v>0</v>
      </c>
      <c r="BI130" s="153">
        <f t="shared" si="11"/>
        <v>0</v>
      </c>
      <c r="BJ130" s="13" t="s">
        <v>80</v>
      </c>
      <c r="BK130" s="153">
        <f t="shared" si="12"/>
        <v>26.4</v>
      </c>
      <c r="BL130" s="13" t="s">
        <v>132</v>
      </c>
      <c r="BM130" s="152" t="s">
        <v>137</v>
      </c>
    </row>
    <row r="131" spans="2:65" s="1" customFormat="1" ht="22.15" customHeight="1">
      <c r="B131" s="139"/>
      <c r="C131" s="140" t="s">
        <v>138</v>
      </c>
      <c r="D131" s="140" t="s">
        <v>124</v>
      </c>
      <c r="E131" s="141" t="s">
        <v>139</v>
      </c>
      <c r="F131" s="142" t="s">
        <v>140</v>
      </c>
      <c r="G131" s="143" t="s">
        <v>127</v>
      </c>
      <c r="H131" s="144">
        <v>300</v>
      </c>
      <c r="I131" s="145">
        <v>0</v>
      </c>
      <c r="J131" s="145"/>
      <c r="K131" s="145"/>
      <c r="L131" s="146"/>
      <c r="M131" s="25"/>
      <c r="N131" s="147" t="s">
        <v>1</v>
      </c>
      <c r="O131" s="148" t="s">
        <v>33</v>
      </c>
      <c r="P131" s="149">
        <f t="shared" si="1"/>
        <v>0</v>
      </c>
      <c r="Q131" s="149">
        <f t="shared" si="2"/>
        <v>0</v>
      </c>
      <c r="R131" s="149">
        <f t="shared" si="3"/>
        <v>0</v>
      </c>
      <c r="S131" s="150">
        <v>0.107</v>
      </c>
      <c r="T131" s="150">
        <f t="shared" si="4"/>
        <v>32.1</v>
      </c>
      <c r="U131" s="150">
        <v>0</v>
      </c>
      <c r="V131" s="150">
        <f t="shared" si="5"/>
        <v>0</v>
      </c>
      <c r="W131" s="150">
        <v>0</v>
      </c>
      <c r="X131" s="151">
        <f t="shared" si="6"/>
        <v>0</v>
      </c>
      <c r="AR131" s="152" t="s">
        <v>128</v>
      </c>
      <c r="AT131" s="152" t="s">
        <v>124</v>
      </c>
      <c r="AU131" s="152" t="s">
        <v>80</v>
      </c>
      <c r="AY131" s="13" t="s">
        <v>121</v>
      </c>
      <c r="BE131" s="153">
        <f t="shared" si="7"/>
        <v>0</v>
      </c>
      <c r="BF131" s="153">
        <f t="shared" si="8"/>
        <v>0</v>
      </c>
      <c r="BG131" s="153">
        <f t="shared" si="9"/>
        <v>0</v>
      </c>
      <c r="BH131" s="153">
        <f t="shared" si="10"/>
        <v>0</v>
      </c>
      <c r="BI131" s="153">
        <f t="shared" si="11"/>
        <v>0</v>
      </c>
      <c r="BJ131" s="13" t="s">
        <v>80</v>
      </c>
      <c r="BK131" s="153">
        <f t="shared" si="12"/>
        <v>0</v>
      </c>
      <c r="BL131" s="13" t="s">
        <v>128</v>
      </c>
      <c r="BM131" s="152" t="s">
        <v>141</v>
      </c>
    </row>
    <row r="132" spans="2:65" s="1" customFormat="1" ht="22.15" customHeight="1">
      <c r="B132" s="139"/>
      <c r="C132" s="154" t="s">
        <v>142</v>
      </c>
      <c r="D132" s="154" t="s">
        <v>118</v>
      </c>
      <c r="E132" s="155" t="s">
        <v>143</v>
      </c>
      <c r="F132" s="156" t="s">
        <v>144</v>
      </c>
      <c r="G132" s="157" t="s">
        <v>127</v>
      </c>
      <c r="H132" s="158">
        <v>300</v>
      </c>
      <c r="I132" s="159">
        <v>1.72</v>
      </c>
      <c r="J132" s="160"/>
      <c r="K132" s="159"/>
      <c r="L132" s="160"/>
      <c r="M132" s="161"/>
      <c r="N132" s="162" t="s">
        <v>1</v>
      </c>
      <c r="O132" s="148" t="s">
        <v>33</v>
      </c>
      <c r="P132" s="149">
        <f t="shared" si="1"/>
        <v>1.72</v>
      </c>
      <c r="Q132" s="149">
        <f t="shared" si="2"/>
        <v>516</v>
      </c>
      <c r="R132" s="149">
        <f t="shared" si="3"/>
        <v>0</v>
      </c>
      <c r="S132" s="150">
        <v>0</v>
      </c>
      <c r="T132" s="150">
        <f t="shared" si="4"/>
        <v>0</v>
      </c>
      <c r="U132" s="150">
        <v>2.5000000000000001E-4</v>
      </c>
      <c r="V132" s="150">
        <f t="shared" si="5"/>
        <v>7.4999999999999997E-2</v>
      </c>
      <c r="W132" s="150">
        <v>0</v>
      </c>
      <c r="X132" s="151">
        <f t="shared" si="6"/>
        <v>0</v>
      </c>
      <c r="AR132" s="152" t="s">
        <v>132</v>
      </c>
      <c r="AT132" s="152" t="s">
        <v>118</v>
      </c>
      <c r="AU132" s="152" t="s">
        <v>80</v>
      </c>
      <c r="AY132" s="13" t="s">
        <v>121</v>
      </c>
      <c r="BE132" s="153">
        <f t="shared" si="7"/>
        <v>0</v>
      </c>
      <c r="BF132" s="153">
        <f t="shared" si="8"/>
        <v>0</v>
      </c>
      <c r="BG132" s="153">
        <f t="shared" si="9"/>
        <v>0</v>
      </c>
      <c r="BH132" s="153">
        <f t="shared" si="10"/>
        <v>0</v>
      </c>
      <c r="BI132" s="153">
        <f t="shared" si="11"/>
        <v>0</v>
      </c>
      <c r="BJ132" s="13" t="s">
        <v>80</v>
      </c>
      <c r="BK132" s="153">
        <f t="shared" si="12"/>
        <v>516</v>
      </c>
      <c r="BL132" s="13" t="s">
        <v>132</v>
      </c>
      <c r="BM132" s="152" t="s">
        <v>145</v>
      </c>
    </row>
    <row r="133" spans="2:65" s="1" customFormat="1" ht="22.15" customHeight="1">
      <c r="B133" s="139"/>
      <c r="C133" s="154" t="s">
        <v>146</v>
      </c>
      <c r="D133" s="154" t="s">
        <v>118</v>
      </c>
      <c r="E133" s="155" t="s">
        <v>147</v>
      </c>
      <c r="F133" s="156" t="s">
        <v>148</v>
      </c>
      <c r="G133" s="157" t="s">
        <v>136</v>
      </c>
      <c r="H133" s="158">
        <v>10</v>
      </c>
      <c r="I133" s="159">
        <v>0.56999999999999995</v>
      </c>
      <c r="J133" s="160"/>
      <c r="K133" s="159"/>
      <c r="L133" s="160"/>
      <c r="M133" s="161"/>
      <c r="N133" s="162" t="s">
        <v>1</v>
      </c>
      <c r="O133" s="148" t="s">
        <v>33</v>
      </c>
      <c r="P133" s="149">
        <f t="shared" si="1"/>
        <v>0.56999999999999995</v>
      </c>
      <c r="Q133" s="149">
        <f t="shared" si="2"/>
        <v>5.7</v>
      </c>
      <c r="R133" s="149">
        <f t="shared" si="3"/>
        <v>0</v>
      </c>
      <c r="S133" s="150">
        <v>0</v>
      </c>
      <c r="T133" s="150">
        <f t="shared" si="4"/>
        <v>0</v>
      </c>
      <c r="U133" s="150">
        <v>1.0000000000000001E-5</v>
      </c>
      <c r="V133" s="150">
        <f t="shared" si="5"/>
        <v>1E-4</v>
      </c>
      <c r="W133" s="150">
        <v>0</v>
      </c>
      <c r="X133" s="151">
        <f t="shared" si="6"/>
        <v>0</v>
      </c>
      <c r="AR133" s="152" t="s">
        <v>132</v>
      </c>
      <c r="AT133" s="152" t="s">
        <v>118</v>
      </c>
      <c r="AU133" s="152" t="s">
        <v>80</v>
      </c>
      <c r="AY133" s="13" t="s">
        <v>121</v>
      </c>
      <c r="BE133" s="153">
        <f t="shared" si="7"/>
        <v>0</v>
      </c>
      <c r="BF133" s="153">
        <f t="shared" si="8"/>
        <v>0</v>
      </c>
      <c r="BG133" s="153">
        <f t="shared" si="9"/>
        <v>0</v>
      </c>
      <c r="BH133" s="153">
        <f t="shared" si="10"/>
        <v>0</v>
      </c>
      <c r="BI133" s="153">
        <f t="shared" si="11"/>
        <v>0</v>
      </c>
      <c r="BJ133" s="13" t="s">
        <v>80</v>
      </c>
      <c r="BK133" s="153">
        <f t="shared" si="12"/>
        <v>5.7</v>
      </c>
      <c r="BL133" s="13" t="s">
        <v>132</v>
      </c>
      <c r="BM133" s="152" t="s">
        <v>149</v>
      </c>
    </row>
    <row r="134" spans="2:65" s="1" customFormat="1" ht="30" customHeight="1">
      <c r="B134" s="139"/>
      <c r="C134" s="140" t="s">
        <v>150</v>
      </c>
      <c r="D134" s="140" t="s">
        <v>124</v>
      </c>
      <c r="E134" s="141" t="s">
        <v>151</v>
      </c>
      <c r="F134" s="142" t="s">
        <v>152</v>
      </c>
      <c r="G134" s="143" t="s">
        <v>136</v>
      </c>
      <c r="H134" s="144">
        <v>90</v>
      </c>
      <c r="I134" s="145">
        <v>0</v>
      </c>
      <c r="J134" s="145"/>
      <c r="K134" s="145"/>
      <c r="L134" s="146"/>
      <c r="M134" s="25"/>
      <c r="N134" s="147" t="s">
        <v>1</v>
      </c>
      <c r="O134" s="148" t="s">
        <v>33</v>
      </c>
      <c r="P134" s="149">
        <f t="shared" si="1"/>
        <v>0</v>
      </c>
      <c r="Q134" s="149">
        <f t="shared" si="2"/>
        <v>0</v>
      </c>
      <c r="R134" s="149">
        <f t="shared" si="3"/>
        <v>0</v>
      </c>
      <c r="S134" s="150">
        <v>0.63500000000000001</v>
      </c>
      <c r="T134" s="150">
        <f t="shared" si="4"/>
        <v>57.15</v>
      </c>
      <c r="U134" s="150">
        <v>0</v>
      </c>
      <c r="V134" s="150">
        <f t="shared" si="5"/>
        <v>0</v>
      </c>
      <c r="W134" s="150">
        <v>0</v>
      </c>
      <c r="X134" s="151">
        <f t="shared" si="6"/>
        <v>0</v>
      </c>
      <c r="AR134" s="152" t="s">
        <v>128</v>
      </c>
      <c r="AT134" s="152" t="s">
        <v>124</v>
      </c>
      <c r="AU134" s="152" t="s">
        <v>80</v>
      </c>
      <c r="AY134" s="13" t="s">
        <v>121</v>
      </c>
      <c r="BE134" s="153">
        <f t="shared" si="7"/>
        <v>0</v>
      </c>
      <c r="BF134" s="153">
        <f t="shared" si="8"/>
        <v>0</v>
      </c>
      <c r="BG134" s="153">
        <f t="shared" si="9"/>
        <v>0</v>
      </c>
      <c r="BH134" s="153">
        <f t="shared" si="10"/>
        <v>0</v>
      </c>
      <c r="BI134" s="153">
        <f t="shared" si="11"/>
        <v>0</v>
      </c>
      <c r="BJ134" s="13" t="s">
        <v>80</v>
      </c>
      <c r="BK134" s="153">
        <f t="shared" si="12"/>
        <v>0</v>
      </c>
      <c r="BL134" s="13" t="s">
        <v>128</v>
      </c>
      <c r="BM134" s="152" t="s">
        <v>153</v>
      </c>
    </row>
    <row r="135" spans="2:65" s="1" customFormat="1" ht="14.45" customHeight="1">
      <c r="B135" s="139"/>
      <c r="C135" s="154" t="s">
        <v>154</v>
      </c>
      <c r="D135" s="154" t="s">
        <v>118</v>
      </c>
      <c r="E135" s="155" t="s">
        <v>155</v>
      </c>
      <c r="F135" s="156" t="s">
        <v>156</v>
      </c>
      <c r="G135" s="157" t="s">
        <v>136</v>
      </c>
      <c r="H135" s="158">
        <v>90</v>
      </c>
      <c r="I135" s="159">
        <v>3.71</v>
      </c>
      <c r="J135" s="160"/>
      <c r="K135" s="159"/>
      <c r="L135" s="160"/>
      <c r="M135" s="161"/>
      <c r="N135" s="162" t="s">
        <v>1</v>
      </c>
      <c r="O135" s="148" t="s">
        <v>33</v>
      </c>
      <c r="P135" s="149">
        <f t="shared" si="1"/>
        <v>3.71</v>
      </c>
      <c r="Q135" s="149">
        <f t="shared" si="2"/>
        <v>333.9</v>
      </c>
      <c r="R135" s="149">
        <f t="shared" si="3"/>
        <v>0</v>
      </c>
      <c r="S135" s="150">
        <v>0</v>
      </c>
      <c r="T135" s="150">
        <f t="shared" si="4"/>
        <v>0</v>
      </c>
      <c r="U135" s="150">
        <v>1.6000000000000001E-4</v>
      </c>
      <c r="V135" s="150">
        <f t="shared" si="5"/>
        <v>1.4400000000000001E-2</v>
      </c>
      <c r="W135" s="150">
        <v>0</v>
      </c>
      <c r="X135" s="151">
        <f t="shared" si="6"/>
        <v>0</v>
      </c>
      <c r="AR135" s="152" t="s">
        <v>132</v>
      </c>
      <c r="AT135" s="152" t="s">
        <v>118</v>
      </c>
      <c r="AU135" s="152" t="s">
        <v>80</v>
      </c>
      <c r="AY135" s="13" t="s">
        <v>121</v>
      </c>
      <c r="BE135" s="153">
        <f t="shared" si="7"/>
        <v>0</v>
      </c>
      <c r="BF135" s="153">
        <f t="shared" si="8"/>
        <v>0</v>
      </c>
      <c r="BG135" s="153">
        <f t="shared" si="9"/>
        <v>0</v>
      </c>
      <c r="BH135" s="153">
        <f t="shared" si="10"/>
        <v>0</v>
      </c>
      <c r="BI135" s="153">
        <f t="shared" si="11"/>
        <v>0</v>
      </c>
      <c r="BJ135" s="13" t="s">
        <v>80</v>
      </c>
      <c r="BK135" s="153">
        <f t="shared" si="12"/>
        <v>333.9</v>
      </c>
      <c r="BL135" s="13" t="s">
        <v>132</v>
      </c>
      <c r="BM135" s="152" t="s">
        <v>157</v>
      </c>
    </row>
    <row r="136" spans="2:65" s="1" customFormat="1" ht="19.899999999999999" customHeight="1">
      <c r="B136" s="139"/>
      <c r="C136" s="140" t="s">
        <v>158</v>
      </c>
      <c r="D136" s="140" t="s">
        <v>124</v>
      </c>
      <c r="E136" s="141" t="s">
        <v>159</v>
      </c>
      <c r="F136" s="142" t="s">
        <v>160</v>
      </c>
      <c r="G136" s="143" t="s">
        <v>127</v>
      </c>
      <c r="H136" s="144">
        <v>390</v>
      </c>
      <c r="I136" s="145">
        <v>0</v>
      </c>
      <c r="J136" s="145"/>
      <c r="K136" s="145"/>
      <c r="L136" s="146"/>
      <c r="M136" s="25"/>
      <c r="N136" s="147" t="s">
        <v>1</v>
      </c>
      <c r="O136" s="148" t="s">
        <v>33</v>
      </c>
      <c r="P136" s="149">
        <f t="shared" si="1"/>
        <v>0</v>
      </c>
      <c r="Q136" s="149">
        <f t="shared" si="2"/>
        <v>0</v>
      </c>
      <c r="R136" s="149">
        <f t="shared" si="3"/>
        <v>0</v>
      </c>
      <c r="S136" s="150">
        <v>8.7999999999999995E-2</v>
      </c>
      <c r="T136" s="150">
        <f t="shared" si="4"/>
        <v>34.32</v>
      </c>
      <c r="U136" s="150">
        <v>0</v>
      </c>
      <c r="V136" s="150">
        <f t="shared" si="5"/>
        <v>0</v>
      </c>
      <c r="W136" s="150">
        <v>0</v>
      </c>
      <c r="X136" s="151">
        <f t="shared" si="6"/>
        <v>0</v>
      </c>
      <c r="AR136" s="152" t="s">
        <v>128</v>
      </c>
      <c r="AT136" s="152" t="s">
        <v>124</v>
      </c>
      <c r="AU136" s="152" t="s">
        <v>80</v>
      </c>
      <c r="AY136" s="13" t="s">
        <v>121</v>
      </c>
      <c r="BE136" s="153">
        <f t="shared" si="7"/>
        <v>0</v>
      </c>
      <c r="BF136" s="153">
        <f t="shared" si="8"/>
        <v>0</v>
      </c>
      <c r="BG136" s="153">
        <f t="shared" si="9"/>
        <v>0</v>
      </c>
      <c r="BH136" s="153">
        <f t="shared" si="10"/>
        <v>0</v>
      </c>
      <c r="BI136" s="153">
        <f t="shared" si="11"/>
        <v>0</v>
      </c>
      <c r="BJ136" s="13" t="s">
        <v>80</v>
      </c>
      <c r="BK136" s="153">
        <f t="shared" si="12"/>
        <v>0</v>
      </c>
      <c r="BL136" s="13" t="s">
        <v>128</v>
      </c>
      <c r="BM136" s="152" t="s">
        <v>161</v>
      </c>
    </row>
    <row r="137" spans="2:65" s="1" customFormat="1" ht="30" customHeight="1">
      <c r="B137" s="139"/>
      <c r="C137" s="154" t="s">
        <v>162</v>
      </c>
      <c r="D137" s="154" t="s">
        <v>118</v>
      </c>
      <c r="E137" s="155" t="s">
        <v>163</v>
      </c>
      <c r="F137" s="156" t="s">
        <v>164</v>
      </c>
      <c r="G137" s="157" t="s">
        <v>127</v>
      </c>
      <c r="H137" s="158">
        <v>390</v>
      </c>
      <c r="I137" s="159">
        <v>1.62</v>
      </c>
      <c r="J137" s="160"/>
      <c r="K137" s="159"/>
      <c r="L137" s="160"/>
      <c r="M137" s="161"/>
      <c r="N137" s="162" t="s">
        <v>1</v>
      </c>
      <c r="O137" s="148" t="s">
        <v>33</v>
      </c>
      <c r="P137" s="149">
        <f t="shared" si="1"/>
        <v>1.62</v>
      </c>
      <c r="Q137" s="149">
        <f t="shared" si="2"/>
        <v>631.79999999999995</v>
      </c>
      <c r="R137" s="149">
        <f t="shared" si="3"/>
        <v>0</v>
      </c>
      <c r="S137" s="150">
        <v>0</v>
      </c>
      <c r="T137" s="150">
        <f t="shared" si="4"/>
        <v>0</v>
      </c>
      <c r="U137" s="150">
        <v>1.7000000000000001E-4</v>
      </c>
      <c r="V137" s="150">
        <f t="shared" si="5"/>
        <v>6.6299999999999998E-2</v>
      </c>
      <c r="W137" s="150">
        <v>0</v>
      </c>
      <c r="X137" s="151">
        <f t="shared" si="6"/>
        <v>0</v>
      </c>
      <c r="AR137" s="152" t="s">
        <v>132</v>
      </c>
      <c r="AT137" s="152" t="s">
        <v>118</v>
      </c>
      <c r="AU137" s="152" t="s">
        <v>80</v>
      </c>
      <c r="AY137" s="13" t="s">
        <v>121</v>
      </c>
      <c r="BE137" s="153">
        <f t="shared" si="7"/>
        <v>0</v>
      </c>
      <c r="BF137" s="153">
        <f t="shared" si="8"/>
        <v>0</v>
      </c>
      <c r="BG137" s="153">
        <f t="shared" si="9"/>
        <v>0</v>
      </c>
      <c r="BH137" s="153">
        <f t="shared" si="10"/>
        <v>0</v>
      </c>
      <c r="BI137" s="153">
        <f t="shared" si="11"/>
        <v>0</v>
      </c>
      <c r="BJ137" s="13" t="s">
        <v>80</v>
      </c>
      <c r="BK137" s="153">
        <f t="shared" si="12"/>
        <v>631.79999999999995</v>
      </c>
      <c r="BL137" s="13" t="s">
        <v>132</v>
      </c>
      <c r="BM137" s="152" t="s">
        <v>165</v>
      </c>
    </row>
    <row r="138" spans="2:65" s="1" customFormat="1" ht="22.15" customHeight="1">
      <c r="B138" s="139"/>
      <c r="C138" s="154" t="s">
        <v>166</v>
      </c>
      <c r="D138" s="154" t="s">
        <v>118</v>
      </c>
      <c r="E138" s="155" t="s">
        <v>167</v>
      </c>
      <c r="F138" s="156" t="s">
        <v>168</v>
      </c>
      <c r="G138" s="157" t="s">
        <v>136</v>
      </c>
      <c r="H138" s="158">
        <v>780</v>
      </c>
      <c r="I138" s="159">
        <v>0.2</v>
      </c>
      <c r="J138" s="160"/>
      <c r="K138" s="159"/>
      <c r="L138" s="160"/>
      <c r="M138" s="161"/>
      <c r="N138" s="162" t="s">
        <v>1</v>
      </c>
      <c r="O138" s="148" t="s">
        <v>33</v>
      </c>
      <c r="P138" s="149">
        <f t="shared" si="1"/>
        <v>0.2</v>
      </c>
      <c r="Q138" s="149">
        <f t="shared" si="2"/>
        <v>156</v>
      </c>
      <c r="R138" s="149">
        <f t="shared" si="3"/>
        <v>0</v>
      </c>
      <c r="S138" s="150">
        <v>0</v>
      </c>
      <c r="T138" s="150">
        <f t="shared" si="4"/>
        <v>0</v>
      </c>
      <c r="U138" s="150">
        <v>1.0000000000000001E-5</v>
      </c>
      <c r="V138" s="150">
        <f t="shared" si="5"/>
        <v>7.8000000000000005E-3</v>
      </c>
      <c r="W138" s="150">
        <v>0</v>
      </c>
      <c r="X138" s="151">
        <f t="shared" si="6"/>
        <v>0</v>
      </c>
      <c r="AR138" s="152" t="s">
        <v>132</v>
      </c>
      <c r="AT138" s="152" t="s">
        <v>118</v>
      </c>
      <c r="AU138" s="152" t="s">
        <v>80</v>
      </c>
      <c r="AY138" s="13" t="s">
        <v>121</v>
      </c>
      <c r="BE138" s="153">
        <f t="shared" si="7"/>
        <v>0</v>
      </c>
      <c r="BF138" s="153">
        <f t="shared" si="8"/>
        <v>0</v>
      </c>
      <c r="BG138" s="153">
        <f t="shared" si="9"/>
        <v>0</v>
      </c>
      <c r="BH138" s="153">
        <f t="shared" si="10"/>
        <v>0</v>
      </c>
      <c r="BI138" s="153">
        <f t="shared" si="11"/>
        <v>0</v>
      </c>
      <c r="BJ138" s="13" t="s">
        <v>80</v>
      </c>
      <c r="BK138" s="153">
        <f t="shared" si="12"/>
        <v>156</v>
      </c>
      <c r="BL138" s="13" t="s">
        <v>132</v>
      </c>
      <c r="BM138" s="152" t="s">
        <v>169</v>
      </c>
    </row>
    <row r="139" spans="2:65" s="1" customFormat="1" ht="22.15" customHeight="1">
      <c r="B139" s="139"/>
      <c r="C139" s="140" t="s">
        <v>170</v>
      </c>
      <c r="D139" s="140" t="s">
        <v>124</v>
      </c>
      <c r="E139" s="141" t="s">
        <v>171</v>
      </c>
      <c r="F139" s="142" t="s">
        <v>172</v>
      </c>
      <c r="G139" s="143" t="s">
        <v>136</v>
      </c>
      <c r="H139" s="144">
        <v>92</v>
      </c>
      <c r="I139" s="145">
        <v>0</v>
      </c>
      <c r="J139" s="145"/>
      <c r="K139" s="145"/>
      <c r="L139" s="146"/>
      <c r="M139" s="25"/>
      <c r="N139" s="147" t="s">
        <v>1</v>
      </c>
      <c r="O139" s="148" t="s">
        <v>33</v>
      </c>
      <c r="P139" s="149">
        <f t="shared" si="1"/>
        <v>0</v>
      </c>
      <c r="Q139" s="149">
        <f t="shared" si="2"/>
        <v>0</v>
      </c>
      <c r="R139" s="149">
        <f t="shared" si="3"/>
        <v>0</v>
      </c>
      <c r="S139" s="150">
        <v>6.4000000000000001E-2</v>
      </c>
      <c r="T139" s="150">
        <f t="shared" si="4"/>
        <v>5.8879999999999999</v>
      </c>
      <c r="U139" s="150">
        <v>0</v>
      </c>
      <c r="V139" s="150">
        <f t="shared" si="5"/>
        <v>0</v>
      </c>
      <c r="W139" s="150">
        <v>0</v>
      </c>
      <c r="X139" s="151">
        <f t="shared" si="6"/>
        <v>0</v>
      </c>
      <c r="AR139" s="152" t="s">
        <v>128</v>
      </c>
      <c r="AT139" s="152" t="s">
        <v>124</v>
      </c>
      <c r="AU139" s="152" t="s">
        <v>80</v>
      </c>
      <c r="AY139" s="13" t="s">
        <v>121</v>
      </c>
      <c r="BE139" s="153">
        <f t="shared" si="7"/>
        <v>0</v>
      </c>
      <c r="BF139" s="153">
        <f t="shared" si="8"/>
        <v>0</v>
      </c>
      <c r="BG139" s="153">
        <f t="shared" si="9"/>
        <v>0</v>
      </c>
      <c r="BH139" s="153">
        <f t="shared" si="10"/>
        <v>0</v>
      </c>
      <c r="BI139" s="153">
        <f t="shared" si="11"/>
        <v>0</v>
      </c>
      <c r="BJ139" s="13" t="s">
        <v>80</v>
      </c>
      <c r="BK139" s="153">
        <f t="shared" si="12"/>
        <v>0</v>
      </c>
      <c r="BL139" s="13" t="s">
        <v>128</v>
      </c>
      <c r="BM139" s="152" t="s">
        <v>173</v>
      </c>
    </row>
    <row r="140" spans="2:65" s="1" customFormat="1" ht="22.15" customHeight="1">
      <c r="B140" s="139"/>
      <c r="C140" s="140" t="s">
        <v>174</v>
      </c>
      <c r="D140" s="140" t="s">
        <v>124</v>
      </c>
      <c r="E140" s="141" t="s">
        <v>175</v>
      </c>
      <c r="F140" s="142" t="s">
        <v>176</v>
      </c>
      <c r="G140" s="143" t="s">
        <v>136</v>
      </c>
      <c r="H140" s="144">
        <v>10</v>
      </c>
      <c r="I140" s="145">
        <v>0</v>
      </c>
      <c r="J140" s="145"/>
      <c r="K140" s="145"/>
      <c r="L140" s="146"/>
      <c r="M140" s="25"/>
      <c r="N140" s="147" t="s">
        <v>1</v>
      </c>
      <c r="O140" s="148" t="s">
        <v>33</v>
      </c>
      <c r="P140" s="149">
        <f t="shared" si="1"/>
        <v>0</v>
      </c>
      <c r="Q140" s="149">
        <f t="shared" si="2"/>
        <v>0</v>
      </c>
      <c r="R140" s="149">
        <f t="shared" si="3"/>
        <v>0</v>
      </c>
      <c r="S140" s="150">
        <v>9.5000000000000001E-2</v>
      </c>
      <c r="T140" s="150">
        <f t="shared" si="4"/>
        <v>0.95</v>
      </c>
      <c r="U140" s="150">
        <v>0</v>
      </c>
      <c r="V140" s="150">
        <f t="shared" si="5"/>
        <v>0</v>
      </c>
      <c r="W140" s="150">
        <v>0</v>
      </c>
      <c r="X140" s="151">
        <f t="shared" si="6"/>
        <v>0</v>
      </c>
      <c r="AR140" s="152" t="s">
        <v>128</v>
      </c>
      <c r="AT140" s="152" t="s">
        <v>124</v>
      </c>
      <c r="AU140" s="152" t="s">
        <v>80</v>
      </c>
      <c r="AY140" s="13" t="s">
        <v>121</v>
      </c>
      <c r="BE140" s="153">
        <f t="shared" si="7"/>
        <v>0</v>
      </c>
      <c r="BF140" s="153">
        <f t="shared" si="8"/>
        <v>0</v>
      </c>
      <c r="BG140" s="153">
        <f t="shared" si="9"/>
        <v>0</v>
      </c>
      <c r="BH140" s="153">
        <f t="shared" si="10"/>
        <v>0</v>
      </c>
      <c r="BI140" s="153">
        <f t="shared" si="11"/>
        <v>0</v>
      </c>
      <c r="BJ140" s="13" t="s">
        <v>80</v>
      </c>
      <c r="BK140" s="153">
        <f t="shared" si="12"/>
        <v>0</v>
      </c>
      <c r="BL140" s="13" t="s">
        <v>128</v>
      </c>
      <c r="BM140" s="152" t="s">
        <v>177</v>
      </c>
    </row>
    <row r="141" spans="2:65" s="1" customFormat="1" ht="22.15" customHeight="1">
      <c r="B141" s="139"/>
      <c r="C141" s="140" t="s">
        <v>178</v>
      </c>
      <c r="D141" s="140" t="s">
        <v>124</v>
      </c>
      <c r="E141" s="141" t="s">
        <v>179</v>
      </c>
      <c r="F141" s="142" t="s">
        <v>180</v>
      </c>
      <c r="G141" s="143" t="s">
        <v>136</v>
      </c>
      <c r="H141" s="144">
        <v>8</v>
      </c>
      <c r="I141" s="145">
        <v>0</v>
      </c>
      <c r="J141" s="145"/>
      <c r="K141" s="145"/>
      <c r="L141" s="146"/>
      <c r="M141" s="25"/>
      <c r="N141" s="147" t="s">
        <v>1</v>
      </c>
      <c r="O141" s="148" t="s">
        <v>33</v>
      </c>
      <c r="P141" s="149">
        <f t="shared" si="1"/>
        <v>0</v>
      </c>
      <c r="Q141" s="149">
        <f t="shared" si="2"/>
        <v>0</v>
      </c>
      <c r="R141" s="149">
        <f t="shared" si="3"/>
        <v>0</v>
      </c>
      <c r="S141" s="150">
        <v>0.16800000000000001</v>
      </c>
      <c r="T141" s="150">
        <f t="shared" si="4"/>
        <v>1.3440000000000001</v>
      </c>
      <c r="U141" s="150">
        <v>0</v>
      </c>
      <c r="V141" s="150">
        <f t="shared" si="5"/>
        <v>0</v>
      </c>
      <c r="W141" s="150">
        <v>0</v>
      </c>
      <c r="X141" s="151">
        <f t="shared" si="6"/>
        <v>0</v>
      </c>
      <c r="AR141" s="152" t="s">
        <v>128</v>
      </c>
      <c r="AT141" s="152" t="s">
        <v>124</v>
      </c>
      <c r="AU141" s="152" t="s">
        <v>80</v>
      </c>
      <c r="AY141" s="13" t="s">
        <v>121</v>
      </c>
      <c r="BE141" s="153">
        <f t="shared" si="7"/>
        <v>0</v>
      </c>
      <c r="BF141" s="153">
        <f t="shared" si="8"/>
        <v>0</v>
      </c>
      <c r="BG141" s="153">
        <f t="shared" si="9"/>
        <v>0</v>
      </c>
      <c r="BH141" s="153">
        <f t="shared" si="10"/>
        <v>0</v>
      </c>
      <c r="BI141" s="153">
        <f t="shared" si="11"/>
        <v>0</v>
      </c>
      <c r="BJ141" s="13" t="s">
        <v>80</v>
      </c>
      <c r="BK141" s="153">
        <f t="shared" si="12"/>
        <v>0</v>
      </c>
      <c r="BL141" s="13" t="s">
        <v>128</v>
      </c>
      <c r="BM141" s="152" t="s">
        <v>181</v>
      </c>
    </row>
    <row r="142" spans="2:65" s="1" customFormat="1" ht="22.15" customHeight="1">
      <c r="B142" s="139"/>
      <c r="C142" s="140" t="s">
        <v>182</v>
      </c>
      <c r="D142" s="140" t="s">
        <v>124</v>
      </c>
      <c r="E142" s="141" t="s">
        <v>183</v>
      </c>
      <c r="F142" s="142" t="s">
        <v>184</v>
      </c>
      <c r="G142" s="143" t="s">
        <v>136</v>
      </c>
      <c r="H142" s="144">
        <v>8</v>
      </c>
      <c r="I142" s="145">
        <v>0</v>
      </c>
      <c r="J142" s="145"/>
      <c r="K142" s="145"/>
      <c r="L142" s="146"/>
      <c r="M142" s="25"/>
      <c r="N142" s="147" t="s">
        <v>1</v>
      </c>
      <c r="O142" s="148" t="s">
        <v>33</v>
      </c>
      <c r="P142" s="149">
        <f t="shared" si="1"/>
        <v>0</v>
      </c>
      <c r="Q142" s="149">
        <f t="shared" si="2"/>
        <v>0</v>
      </c>
      <c r="R142" s="149">
        <f t="shared" si="3"/>
        <v>0</v>
      </c>
      <c r="S142" s="150">
        <v>0.23699999999999999</v>
      </c>
      <c r="T142" s="150">
        <f t="shared" si="4"/>
        <v>1.8959999999999999</v>
      </c>
      <c r="U142" s="150">
        <v>0</v>
      </c>
      <c r="V142" s="150">
        <f t="shared" si="5"/>
        <v>0</v>
      </c>
      <c r="W142" s="150">
        <v>0</v>
      </c>
      <c r="X142" s="151">
        <f t="shared" si="6"/>
        <v>0</v>
      </c>
      <c r="AR142" s="152" t="s">
        <v>128</v>
      </c>
      <c r="AT142" s="152" t="s">
        <v>124</v>
      </c>
      <c r="AU142" s="152" t="s">
        <v>80</v>
      </c>
      <c r="AY142" s="13" t="s">
        <v>121</v>
      </c>
      <c r="BE142" s="153">
        <f t="shared" si="7"/>
        <v>0</v>
      </c>
      <c r="BF142" s="153">
        <f t="shared" si="8"/>
        <v>0</v>
      </c>
      <c r="BG142" s="153">
        <f t="shared" si="9"/>
        <v>0</v>
      </c>
      <c r="BH142" s="153">
        <f t="shared" si="10"/>
        <v>0</v>
      </c>
      <c r="BI142" s="153">
        <f t="shared" si="11"/>
        <v>0</v>
      </c>
      <c r="BJ142" s="13" t="s">
        <v>80</v>
      </c>
      <c r="BK142" s="153">
        <f t="shared" si="12"/>
        <v>0</v>
      </c>
      <c r="BL142" s="13" t="s">
        <v>128</v>
      </c>
      <c r="BM142" s="152" t="s">
        <v>185</v>
      </c>
    </row>
    <row r="143" spans="2:65" s="1" customFormat="1" ht="14.45" customHeight="1">
      <c r="B143" s="139"/>
      <c r="C143" s="154" t="s">
        <v>186</v>
      </c>
      <c r="D143" s="154" t="s">
        <v>118</v>
      </c>
      <c r="E143" s="155" t="s">
        <v>187</v>
      </c>
      <c r="F143" s="156" t="s">
        <v>188</v>
      </c>
      <c r="G143" s="157" t="s">
        <v>136</v>
      </c>
      <c r="H143" s="158">
        <v>8</v>
      </c>
      <c r="I143" s="159">
        <v>1.1000000000000001</v>
      </c>
      <c r="J143" s="160"/>
      <c r="K143" s="159"/>
      <c r="L143" s="160"/>
      <c r="M143" s="161"/>
      <c r="N143" s="162" t="s">
        <v>1</v>
      </c>
      <c r="O143" s="148" t="s">
        <v>33</v>
      </c>
      <c r="P143" s="149">
        <f t="shared" si="1"/>
        <v>1.1000000000000001</v>
      </c>
      <c r="Q143" s="149">
        <f t="shared" si="2"/>
        <v>8.8000000000000007</v>
      </c>
      <c r="R143" s="149">
        <f t="shared" si="3"/>
        <v>0</v>
      </c>
      <c r="S143" s="150">
        <v>0</v>
      </c>
      <c r="T143" s="150">
        <f t="shared" si="4"/>
        <v>0</v>
      </c>
      <c r="U143" s="150">
        <v>4.0000000000000003E-5</v>
      </c>
      <c r="V143" s="150">
        <f t="shared" si="5"/>
        <v>3.2000000000000003E-4</v>
      </c>
      <c r="W143" s="150">
        <v>0</v>
      </c>
      <c r="X143" s="151">
        <f t="shared" si="6"/>
        <v>0</v>
      </c>
      <c r="AR143" s="152" t="s">
        <v>132</v>
      </c>
      <c r="AT143" s="152" t="s">
        <v>118</v>
      </c>
      <c r="AU143" s="152" t="s">
        <v>80</v>
      </c>
      <c r="AY143" s="13" t="s">
        <v>121</v>
      </c>
      <c r="BE143" s="153">
        <f t="shared" si="7"/>
        <v>0</v>
      </c>
      <c r="BF143" s="153">
        <f t="shared" si="8"/>
        <v>0</v>
      </c>
      <c r="BG143" s="153">
        <f t="shared" si="9"/>
        <v>0</v>
      </c>
      <c r="BH143" s="153">
        <f t="shared" si="10"/>
        <v>0</v>
      </c>
      <c r="BI143" s="153">
        <f t="shared" si="11"/>
        <v>0</v>
      </c>
      <c r="BJ143" s="13" t="s">
        <v>80</v>
      </c>
      <c r="BK143" s="153">
        <f t="shared" si="12"/>
        <v>8.8000000000000007</v>
      </c>
      <c r="BL143" s="13" t="s">
        <v>132</v>
      </c>
      <c r="BM143" s="152" t="s">
        <v>189</v>
      </c>
    </row>
    <row r="144" spans="2:65" s="1" customFormat="1" ht="22.15" customHeight="1">
      <c r="B144" s="139"/>
      <c r="C144" s="140" t="s">
        <v>190</v>
      </c>
      <c r="D144" s="140" t="s">
        <v>124</v>
      </c>
      <c r="E144" s="141" t="s">
        <v>191</v>
      </c>
      <c r="F144" s="142" t="s">
        <v>192</v>
      </c>
      <c r="G144" s="143" t="s">
        <v>136</v>
      </c>
      <c r="H144" s="144">
        <v>18</v>
      </c>
      <c r="I144" s="145">
        <v>0</v>
      </c>
      <c r="J144" s="145"/>
      <c r="K144" s="145"/>
      <c r="L144" s="146"/>
      <c r="M144" s="25"/>
      <c r="N144" s="147" t="s">
        <v>1</v>
      </c>
      <c r="O144" s="148" t="s">
        <v>33</v>
      </c>
      <c r="P144" s="149">
        <f t="shared" si="1"/>
        <v>0</v>
      </c>
      <c r="Q144" s="149">
        <f t="shared" si="2"/>
        <v>0</v>
      </c>
      <c r="R144" s="149">
        <f t="shared" si="3"/>
        <v>0</v>
      </c>
      <c r="S144" s="150">
        <v>0.35799999999999998</v>
      </c>
      <c r="T144" s="150">
        <f t="shared" si="4"/>
        <v>6.444</v>
      </c>
      <c r="U144" s="150">
        <v>0</v>
      </c>
      <c r="V144" s="150">
        <f t="shared" si="5"/>
        <v>0</v>
      </c>
      <c r="W144" s="150">
        <v>0</v>
      </c>
      <c r="X144" s="151">
        <f t="shared" si="6"/>
        <v>0</v>
      </c>
      <c r="AR144" s="152" t="s">
        <v>128</v>
      </c>
      <c r="AT144" s="152" t="s">
        <v>124</v>
      </c>
      <c r="AU144" s="152" t="s">
        <v>80</v>
      </c>
      <c r="AY144" s="13" t="s">
        <v>121</v>
      </c>
      <c r="BE144" s="153">
        <f t="shared" si="7"/>
        <v>0</v>
      </c>
      <c r="BF144" s="153">
        <f t="shared" si="8"/>
        <v>0</v>
      </c>
      <c r="BG144" s="153">
        <f t="shared" si="9"/>
        <v>0</v>
      </c>
      <c r="BH144" s="153">
        <f t="shared" si="10"/>
        <v>0</v>
      </c>
      <c r="BI144" s="153">
        <f t="shared" si="11"/>
        <v>0</v>
      </c>
      <c r="BJ144" s="13" t="s">
        <v>80</v>
      </c>
      <c r="BK144" s="153">
        <f t="shared" si="12"/>
        <v>0</v>
      </c>
      <c r="BL144" s="13" t="s">
        <v>128</v>
      </c>
      <c r="BM144" s="152" t="s">
        <v>193</v>
      </c>
    </row>
    <row r="145" spans="2:65" s="1" customFormat="1" ht="22.15" customHeight="1">
      <c r="B145" s="139"/>
      <c r="C145" s="140" t="s">
        <v>194</v>
      </c>
      <c r="D145" s="140" t="s">
        <v>124</v>
      </c>
      <c r="E145" s="141" t="s">
        <v>195</v>
      </c>
      <c r="F145" s="142" t="s">
        <v>196</v>
      </c>
      <c r="G145" s="143" t="s">
        <v>136</v>
      </c>
      <c r="H145" s="144">
        <v>2</v>
      </c>
      <c r="I145" s="145">
        <v>0</v>
      </c>
      <c r="J145" s="145"/>
      <c r="K145" s="145"/>
      <c r="L145" s="146"/>
      <c r="M145" s="25"/>
      <c r="N145" s="147" t="s">
        <v>1</v>
      </c>
      <c r="O145" s="148" t="s">
        <v>33</v>
      </c>
      <c r="P145" s="149">
        <f t="shared" si="1"/>
        <v>0</v>
      </c>
      <c r="Q145" s="149">
        <f t="shared" si="2"/>
        <v>0</v>
      </c>
      <c r="R145" s="149">
        <f t="shared" si="3"/>
        <v>0</v>
      </c>
      <c r="S145" s="150">
        <v>0.46700000000000003</v>
      </c>
      <c r="T145" s="150">
        <f t="shared" si="4"/>
        <v>0.93400000000000005</v>
      </c>
      <c r="U145" s="150">
        <v>0</v>
      </c>
      <c r="V145" s="150">
        <f t="shared" si="5"/>
        <v>0</v>
      </c>
      <c r="W145" s="150">
        <v>0</v>
      </c>
      <c r="X145" s="151">
        <f t="shared" si="6"/>
        <v>0</v>
      </c>
      <c r="AR145" s="152" t="s">
        <v>128</v>
      </c>
      <c r="AT145" s="152" t="s">
        <v>124</v>
      </c>
      <c r="AU145" s="152" t="s">
        <v>80</v>
      </c>
      <c r="AY145" s="13" t="s">
        <v>121</v>
      </c>
      <c r="BE145" s="153">
        <f t="shared" si="7"/>
        <v>0</v>
      </c>
      <c r="BF145" s="153">
        <f t="shared" si="8"/>
        <v>0</v>
      </c>
      <c r="BG145" s="153">
        <f t="shared" si="9"/>
        <v>0</v>
      </c>
      <c r="BH145" s="153">
        <f t="shared" si="10"/>
        <v>0</v>
      </c>
      <c r="BI145" s="153">
        <f t="shared" si="11"/>
        <v>0</v>
      </c>
      <c r="BJ145" s="13" t="s">
        <v>80</v>
      </c>
      <c r="BK145" s="153">
        <f t="shared" si="12"/>
        <v>0</v>
      </c>
      <c r="BL145" s="13" t="s">
        <v>128</v>
      </c>
      <c r="BM145" s="152" t="s">
        <v>197</v>
      </c>
    </row>
    <row r="146" spans="2:65" s="1" customFormat="1" ht="22.15" customHeight="1">
      <c r="B146" s="139"/>
      <c r="C146" s="140" t="s">
        <v>198</v>
      </c>
      <c r="D146" s="140" t="s">
        <v>124</v>
      </c>
      <c r="E146" s="141" t="s">
        <v>199</v>
      </c>
      <c r="F146" s="142" t="s">
        <v>200</v>
      </c>
      <c r="G146" s="143" t="s">
        <v>136</v>
      </c>
      <c r="H146" s="144">
        <v>2</v>
      </c>
      <c r="I146" s="145">
        <v>0</v>
      </c>
      <c r="J146" s="145"/>
      <c r="K146" s="145"/>
      <c r="L146" s="146"/>
      <c r="M146" s="25"/>
      <c r="N146" s="147" t="s">
        <v>1</v>
      </c>
      <c r="O146" s="148" t="s">
        <v>33</v>
      </c>
      <c r="P146" s="149">
        <f t="shared" si="1"/>
        <v>0</v>
      </c>
      <c r="Q146" s="149">
        <f t="shared" si="2"/>
        <v>0</v>
      </c>
      <c r="R146" s="149">
        <f t="shared" si="3"/>
        <v>0</v>
      </c>
      <c r="S146" s="150">
        <v>0.68700000000000006</v>
      </c>
      <c r="T146" s="150">
        <f t="shared" si="4"/>
        <v>1.3740000000000001</v>
      </c>
      <c r="U146" s="150">
        <v>0</v>
      </c>
      <c r="V146" s="150">
        <f t="shared" si="5"/>
        <v>0</v>
      </c>
      <c r="W146" s="150">
        <v>0</v>
      </c>
      <c r="X146" s="151">
        <f t="shared" si="6"/>
        <v>0</v>
      </c>
      <c r="AR146" s="152" t="s">
        <v>128</v>
      </c>
      <c r="AT146" s="152" t="s">
        <v>124</v>
      </c>
      <c r="AU146" s="152" t="s">
        <v>80</v>
      </c>
      <c r="AY146" s="13" t="s">
        <v>121</v>
      </c>
      <c r="BE146" s="153">
        <f t="shared" si="7"/>
        <v>0</v>
      </c>
      <c r="BF146" s="153">
        <f t="shared" si="8"/>
        <v>0</v>
      </c>
      <c r="BG146" s="153">
        <f t="shared" si="9"/>
        <v>0</v>
      </c>
      <c r="BH146" s="153">
        <f t="shared" si="10"/>
        <v>0</v>
      </c>
      <c r="BI146" s="153">
        <f t="shared" si="11"/>
        <v>0</v>
      </c>
      <c r="BJ146" s="13" t="s">
        <v>80</v>
      </c>
      <c r="BK146" s="153">
        <f t="shared" si="12"/>
        <v>0</v>
      </c>
      <c r="BL146" s="13" t="s">
        <v>128</v>
      </c>
      <c r="BM146" s="152" t="s">
        <v>201</v>
      </c>
    </row>
    <row r="147" spans="2:65" s="1" customFormat="1" ht="22.15" customHeight="1">
      <c r="B147" s="139"/>
      <c r="C147" s="140" t="s">
        <v>8</v>
      </c>
      <c r="D147" s="140" t="s">
        <v>124</v>
      </c>
      <c r="E147" s="141" t="s">
        <v>202</v>
      </c>
      <c r="F147" s="142" t="s">
        <v>203</v>
      </c>
      <c r="G147" s="143" t="s">
        <v>136</v>
      </c>
      <c r="H147" s="144">
        <v>30</v>
      </c>
      <c r="I147" s="145">
        <v>0</v>
      </c>
      <c r="J147" s="145"/>
      <c r="K147" s="145"/>
      <c r="L147" s="146"/>
      <c r="M147" s="25"/>
      <c r="N147" s="147" t="s">
        <v>1</v>
      </c>
      <c r="O147" s="148" t="s">
        <v>33</v>
      </c>
      <c r="P147" s="149">
        <f t="shared" si="1"/>
        <v>0</v>
      </c>
      <c r="Q147" s="149">
        <f t="shared" si="2"/>
        <v>0</v>
      </c>
      <c r="R147" s="149">
        <f t="shared" si="3"/>
        <v>0</v>
      </c>
      <c r="S147" s="150">
        <v>0.32800000000000001</v>
      </c>
      <c r="T147" s="150">
        <f t="shared" si="4"/>
        <v>9.84</v>
      </c>
      <c r="U147" s="150">
        <v>0</v>
      </c>
      <c r="V147" s="150">
        <f t="shared" si="5"/>
        <v>0</v>
      </c>
      <c r="W147" s="150">
        <v>0</v>
      </c>
      <c r="X147" s="151">
        <f t="shared" si="6"/>
        <v>0</v>
      </c>
      <c r="AR147" s="152" t="s">
        <v>128</v>
      </c>
      <c r="AT147" s="152" t="s">
        <v>124</v>
      </c>
      <c r="AU147" s="152" t="s">
        <v>80</v>
      </c>
      <c r="AY147" s="13" t="s">
        <v>121</v>
      </c>
      <c r="BE147" s="153">
        <f t="shared" si="7"/>
        <v>0</v>
      </c>
      <c r="BF147" s="153">
        <f t="shared" si="8"/>
        <v>0</v>
      </c>
      <c r="BG147" s="153">
        <f t="shared" si="9"/>
        <v>0</v>
      </c>
      <c r="BH147" s="153">
        <f t="shared" si="10"/>
        <v>0</v>
      </c>
      <c r="BI147" s="153">
        <f t="shared" si="11"/>
        <v>0</v>
      </c>
      <c r="BJ147" s="13" t="s">
        <v>80</v>
      </c>
      <c r="BK147" s="153">
        <f t="shared" si="12"/>
        <v>0</v>
      </c>
      <c r="BL147" s="13" t="s">
        <v>128</v>
      </c>
      <c r="BM147" s="152" t="s">
        <v>204</v>
      </c>
    </row>
    <row r="148" spans="2:65" s="1" customFormat="1" ht="22.15" customHeight="1">
      <c r="B148" s="139"/>
      <c r="C148" s="140" t="s">
        <v>205</v>
      </c>
      <c r="D148" s="140" t="s">
        <v>124</v>
      </c>
      <c r="E148" s="141" t="s">
        <v>206</v>
      </c>
      <c r="F148" s="142" t="s">
        <v>207</v>
      </c>
      <c r="G148" s="143" t="s">
        <v>136</v>
      </c>
      <c r="H148" s="144">
        <v>1</v>
      </c>
      <c r="I148" s="145">
        <v>0</v>
      </c>
      <c r="J148" s="145"/>
      <c r="K148" s="145"/>
      <c r="L148" s="146"/>
      <c r="M148" s="25"/>
      <c r="N148" s="147" t="s">
        <v>1</v>
      </c>
      <c r="O148" s="148" t="s">
        <v>33</v>
      </c>
      <c r="P148" s="149">
        <f t="shared" si="1"/>
        <v>0</v>
      </c>
      <c r="Q148" s="149">
        <f t="shared" si="2"/>
        <v>0</v>
      </c>
      <c r="R148" s="149">
        <f t="shared" si="3"/>
        <v>0</v>
      </c>
      <c r="S148" s="150">
        <v>0.39700000000000002</v>
      </c>
      <c r="T148" s="150">
        <f t="shared" si="4"/>
        <v>0.39700000000000002</v>
      </c>
      <c r="U148" s="150">
        <v>0</v>
      </c>
      <c r="V148" s="150">
        <f t="shared" si="5"/>
        <v>0</v>
      </c>
      <c r="W148" s="150">
        <v>0</v>
      </c>
      <c r="X148" s="151">
        <f t="shared" si="6"/>
        <v>0</v>
      </c>
      <c r="AR148" s="152" t="s">
        <v>128</v>
      </c>
      <c r="AT148" s="152" t="s">
        <v>124</v>
      </c>
      <c r="AU148" s="152" t="s">
        <v>80</v>
      </c>
      <c r="AY148" s="13" t="s">
        <v>121</v>
      </c>
      <c r="BE148" s="153">
        <f t="shared" si="7"/>
        <v>0</v>
      </c>
      <c r="BF148" s="153">
        <f t="shared" si="8"/>
        <v>0</v>
      </c>
      <c r="BG148" s="153">
        <f t="shared" si="9"/>
        <v>0</v>
      </c>
      <c r="BH148" s="153">
        <f t="shared" si="10"/>
        <v>0</v>
      </c>
      <c r="BI148" s="153">
        <f t="shared" si="11"/>
        <v>0</v>
      </c>
      <c r="BJ148" s="13" t="s">
        <v>80</v>
      </c>
      <c r="BK148" s="153">
        <f t="shared" si="12"/>
        <v>0</v>
      </c>
      <c r="BL148" s="13" t="s">
        <v>128</v>
      </c>
      <c r="BM148" s="152" t="s">
        <v>208</v>
      </c>
    </row>
    <row r="149" spans="2:65" s="1" customFormat="1" ht="19.899999999999999" customHeight="1">
      <c r="B149" s="139"/>
      <c r="C149" s="154" t="s">
        <v>209</v>
      </c>
      <c r="D149" s="154" t="s">
        <v>118</v>
      </c>
      <c r="E149" s="155" t="s">
        <v>210</v>
      </c>
      <c r="F149" s="156" t="s">
        <v>211</v>
      </c>
      <c r="G149" s="157" t="s">
        <v>136</v>
      </c>
      <c r="H149" s="158">
        <v>6</v>
      </c>
      <c r="I149" s="159">
        <v>0.42</v>
      </c>
      <c r="J149" s="160"/>
      <c r="K149" s="159"/>
      <c r="L149" s="160"/>
      <c r="M149" s="161"/>
      <c r="N149" s="162" t="s">
        <v>1</v>
      </c>
      <c r="O149" s="148" t="s">
        <v>33</v>
      </c>
      <c r="P149" s="149">
        <f t="shared" si="1"/>
        <v>0.42</v>
      </c>
      <c r="Q149" s="149">
        <f t="shared" si="2"/>
        <v>2.52</v>
      </c>
      <c r="R149" s="149">
        <f t="shared" si="3"/>
        <v>0</v>
      </c>
      <c r="S149" s="150">
        <v>0</v>
      </c>
      <c r="T149" s="150">
        <f t="shared" si="4"/>
        <v>0</v>
      </c>
      <c r="U149" s="150">
        <v>2.0000000000000001E-4</v>
      </c>
      <c r="V149" s="150">
        <f t="shared" si="5"/>
        <v>1.2000000000000001E-3</v>
      </c>
      <c r="W149" s="150">
        <v>0</v>
      </c>
      <c r="X149" s="151">
        <f t="shared" si="6"/>
        <v>0</v>
      </c>
      <c r="AR149" s="152" t="s">
        <v>132</v>
      </c>
      <c r="AT149" s="152" t="s">
        <v>118</v>
      </c>
      <c r="AU149" s="152" t="s">
        <v>80</v>
      </c>
      <c r="AY149" s="13" t="s">
        <v>121</v>
      </c>
      <c r="BE149" s="153">
        <f t="shared" si="7"/>
        <v>0</v>
      </c>
      <c r="BF149" s="153">
        <f t="shared" si="8"/>
        <v>0</v>
      </c>
      <c r="BG149" s="153">
        <f t="shared" si="9"/>
        <v>0</v>
      </c>
      <c r="BH149" s="153">
        <f t="shared" si="10"/>
        <v>0</v>
      </c>
      <c r="BI149" s="153">
        <f t="shared" si="11"/>
        <v>0</v>
      </c>
      <c r="BJ149" s="13" t="s">
        <v>80</v>
      </c>
      <c r="BK149" s="153">
        <f t="shared" si="12"/>
        <v>2.52</v>
      </c>
      <c r="BL149" s="13" t="s">
        <v>132</v>
      </c>
      <c r="BM149" s="152" t="s">
        <v>212</v>
      </c>
    </row>
    <row r="150" spans="2:65" s="1" customFormat="1" ht="19.899999999999999" customHeight="1">
      <c r="B150" s="139"/>
      <c r="C150" s="154" t="s">
        <v>213</v>
      </c>
      <c r="D150" s="154" t="s">
        <v>118</v>
      </c>
      <c r="E150" s="155" t="s">
        <v>214</v>
      </c>
      <c r="F150" s="156" t="s">
        <v>215</v>
      </c>
      <c r="G150" s="157" t="s">
        <v>136</v>
      </c>
      <c r="H150" s="158">
        <v>3</v>
      </c>
      <c r="I150" s="159">
        <v>0.43</v>
      </c>
      <c r="J150" s="160"/>
      <c r="K150" s="159"/>
      <c r="L150" s="160"/>
      <c r="M150" s="161"/>
      <c r="N150" s="162" t="s">
        <v>1</v>
      </c>
      <c r="O150" s="148" t="s">
        <v>33</v>
      </c>
      <c r="P150" s="149">
        <f t="shared" si="1"/>
        <v>0.43</v>
      </c>
      <c r="Q150" s="149">
        <f t="shared" si="2"/>
        <v>1.29</v>
      </c>
      <c r="R150" s="149">
        <f t="shared" si="3"/>
        <v>0</v>
      </c>
      <c r="S150" s="150">
        <v>0</v>
      </c>
      <c r="T150" s="150">
        <f t="shared" si="4"/>
        <v>0</v>
      </c>
      <c r="U150" s="150">
        <v>1E-4</v>
      </c>
      <c r="V150" s="150">
        <f t="shared" si="5"/>
        <v>3.0000000000000003E-4</v>
      </c>
      <c r="W150" s="150">
        <v>0</v>
      </c>
      <c r="X150" s="151">
        <f t="shared" si="6"/>
        <v>0</v>
      </c>
      <c r="AR150" s="152" t="s">
        <v>132</v>
      </c>
      <c r="AT150" s="152" t="s">
        <v>118</v>
      </c>
      <c r="AU150" s="152" t="s">
        <v>80</v>
      </c>
      <c r="AY150" s="13" t="s">
        <v>121</v>
      </c>
      <c r="BE150" s="153">
        <f t="shared" si="7"/>
        <v>0</v>
      </c>
      <c r="BF150" s="153">
        <f t="shared" si="8"/>
        <v>0</v>
      </c>
      <c r="BG150" s="153">
        <f t="shared" si="9"/>
        <v>0</v>
      </c>
      <c r="BH150" s="153">
        <f t="shared" si="10"/>
        <v>0</v>
      </c>
      <c r="BI150" s="153">
        <f t="shared" si="11"/>
        <v>0</v>
      </c>
      <c r="BJ150" s="13" t="s">
        <v>80</v>
      </c>
      <c r="BK150" s="153">
        <f t="shared" si="12"/>
        <v>1.29</v>
      </c>
      <c r="BL150" s="13" t="s">
        <v>132</v>
      </c>
      <c r="BM150" s="152" t="s">
        <v>216</v>
      </c>
    </row>
    <row r="151" spans="2:65" s="1" customFormat="1" ht="22.15" customHeight="1">
      <c r="B151" s="139"/>
      <c r="C151" s="140" t="s">
        <v>217</v>
      </c>
      <c r="D151" s="140" t="s">
        <v>124</v>
      </c>
      <c r="E151" s="141" t="s">
        <v>218</v>
      </c>
      <c r="F151" s="142" t="s">
        <v>219</v>
      </c>
      <c r="G151" s="143" t="s">
        <v>136</v>
      </c>
      <c r="H151" s="144">
        <v>4</v>
      </c>
      <c r="I151" s="145">
        <v>0</v>
      </c>
      <c r="J151" s="145"/>
      <c r="K151" s="145"/>
      <c r="L151" s="146"/>
      <c r="M151" s="25"/>
      <c r="N151" s="147" t="s">
        <v>1</v>
      </c>
      <c r="O151" s="148" t="s">
        <v>33</v>
      </c>
      <c r="P151" s="149">
        <f t="shared" si="1"/>
        <v>0</v>
      </c>
      <c r="Q151" s="149">
        <f t="shared" si="2"/>
        <v>0</v>
      </c>
      <c r="R151" s="149">
        <f t="shared" si="3"/>
        <v>0</v>
      </c>
      <c r="S151" s="150">
        <v>0.308</v>
      </c>
      <c r="T151" s="150">
        <f t="shared" si="4"/>
        <v>1.232</v>
      </c>
      <c r="U151" s="150">
        <v>0</v>
      </c>
      <c r="V151" s="150">
        <f t="shared" si="5"/>
        <v>0</v>
      </c>
      <c r="W151" s="150">
        <v>0</v>
      </c>
      <c r="X151" s="151">
        <f t="shared" si="6"/>
        <v>0</v>
      </c>
      <c r="AR151" s="152" t="s">
        <v>128</v>
      </c>
      <c r="AT151" s="152" t="s">
        <v>124</v>
      </c>
      <c r="AU151" s="152" t="s">
        <v>80</v>
      </c>
      <c r="AY151" s="13" t="s">
        <v>121</v>
      </c>
      <c r="BE151" s="153">
        <f t="shared" si="7"/>
        <v>0</v>
      </c>
      <c r="BF151" s="153">
        <f t="shared" si="8"/>
        <v>0</v>
      </c>
      <c r="BG151" s="153">
        <f t="shared" si="9"/>
        <v>0</v>
      </c>
      <c r="BH151" s="153">
        <f t="shared" si="10"/>
        <v>0</v>
      </c>
      <c r="BI151" s="153">
        <f t="shared" si="11"/>
        <v>0</v>
      </c>
      <c r="BJ151" s="13" t="s">
        <v>80</v>
      </c>
      <c r="BK151" s="153">
        <f t="shared" si="12"/>
        <v>0</v>
      </c>
      <c r="BL151" s="13" t="s">
        <v>128</v>
      </c>
      <c r="BM151" s="152" t="s">
        <v>220</v>
      </c>
    </row>
    <row r="152" spans="2:65" s="1" customFormat="1" ht="14.45" customHeight="1">
      <c r="B152" s="139"/>
      <c r="C152" s="154" t="s">
        <v>221</v>
      </c>
      <c r="D152" s="154" t="s">
        <v>118</v>
      </c>
      <c r="E152" s="155" t="s">
        <v>222</v>
      </c>
      <c r="F152" s="156" t="s">
        <v>223</v>
      </c>
      <c r="G152" s="157" t="s">
        <v>136</v>
      </c>
      <c r="H152" s="158">
        <v>4</v>
      </c>
      <c r="I152" s="159">
        <v>4.51</v>
      </c>
      <c r="J152" s="160"/>
      <c r="K152" s="159"/>
      <c r="L152" s="160"/>
      <c r="M152" s="161"/>
      <c r="N152" s="162" t="s">
        <v>1</v>
      </c>
      <c r="O152" s="148" t="s">
        <v>33</v>
      </c>
      <c r="P152" s="149">
        <f t="shared" si="1"/>
        <v>4.51</v>
      </c>
      <c r="Q152" s="149">
        <f t="shared" si="2"/>
        <v>18.04</v>
      </c>
      <c r="R152" s="149">
        <f t="shared" si="3"/>
        <v>0</v>
      </c>
      <c r="S152" s="150">
        <v>0</v>
      </c>
      <c r="T152" s="150">
        <f t="shared" si="4"/>
        <v>0</v>
      </c>
      <c r="U152" s="150">
        <v>1E-4</v>
      </c>
      <c r="V152" s="150">
        <f t="shared" si="5"/>
        <v>4.0000000000000002E-4</v>
      </c>
      <c r="W152" s="150">
        <v>0</v>
      </c>
      <c r="X152" s="151">
        <f t="shared" si="6"/>
        <v>0</v>
      </c>
      <c r="AR152" s="152" t="s">
        <v>132</v>
      </c>
      <c r="AT152" s="152" t="s">
        <v>118</v>
      </c>
      <c r="AU152" s="152" t="s">
        <v>80</v>
      </c>
      <c r="AY152" s="13" t="s">
        <v>121</v>
      </c>
      <c r="BE152" s="153">
        <f t="shared" si="7"/>
        <v>0</v>
      </c>
      <c r="BF152" s="153">
        <f t="shared" si="8"/>
        <v>0</v>
      </c>
      <c r="BG152" s="153">
        <f t="shared" si="9"/>
        <v>0</v>
      </c>
      <c r="BH152" s="153">
        <f t="shared" si="10"/>
        <v>0</v>
      </c>
      <c r="BI152" s="153">
        <f t="shared" si="11"/>
        <v>0</v>
      </c>
      <c r="BJ152" s="13" t="s">
        <v>80</v>
      </c>
      <c r="BK152" s="153">
        <f t="shared" si="12"/>
        <v>18.04</v>
      </c>
      <c r="BL152" s="13" t="s">
        <v>132</v>
      </c>
      <c r="BM152" s="152" t="s">
        <v>224</v>
      </c>
    </row>
    <row r="153" spans="2:65" s="1" customFormat="1" ht="34.9" customHeight="1">
      <c r="B153" s="139"/>
      <c r="C153" s="140" t="s">
        <v>225</v>
      </c>
      <c r="D153" s="140" t="s">
        <v>124</v>
      </c>
      <c r="E153" s="141" t="s">
        <v>226</v>
      </c>
      <c r="F153" s="142" t="s">
        <v>227</v>
      </c>
      <c r="G153" s="143" t="s">
        <v>136</v>
      </c>
      <c r="H153" s="144">
        <v>2</v>
      </c>
      <c r="I153" s="145">
        <v>0</v>
      </c>
      <c r="J153" s="145"/>
      <c r="K153" s="145"/>
      <c r="L153" s="146"/>
      <c r="M153" s="25"/>
      <c r="N153" s="147" t="s">
        <v>1</v>
      </c>
      <c r="O153" s="148" t="s">
        <v>33</v>
      </c>
      <c r="P153" s="149">
        <f t="shared" si="1"/>
        <v>0</v>
      </c>
      <c r="Q153" s="149">
        <f t="shared" si="2"/>
        <v>0</v>
      </c>
      <c r="R153" s="149">
        <f t="shared" si="3"/>
        <v>0</v>
      </c>
      <c r="S153" s="150">
        <v>0.41</v>
      </c>
      <c r="T153" s="150">
        <f t="shared" si="4"/>
        <v>0.82</v>
      </c>
      <c r="U153" s="150">
        <v>0</v>
      </c>
      <c r="V153" s="150">
        <f t="shared" si="5"/>
        <v>0</v>
      </c>
      <c r="W153" s="150">
        <v>0</v>
      </c>
      <c r="X153" s="151">
        <f t="shared" si="6"/>
        <v>0</v>
      </c>
      <c r="AR153" s="152" t="s">
        <v>128</v>
      </c>
      <c r="AT153" s="152" t="s">
        <v>124</v>
      </c>
      <c r="AU153" s="152" t="s">
        <v>80</v>
      </c>
      <c r="AY153" s="13" t="s">
        <v>121</v>
      </c>
      <c r="BE153" s="153">
        <f t="shared" si="7"/>
        <v>0</v>
      </c>
      <c r="BF153" s="153">
        <f t="shared" si="8"/>
        <v>0</v>
      </c>
      <c r="BG153" s="153">
        <f t="shared" si="9"/>
        <v>0</v>
      </c>
      <c r="BH153" s="153">
        <f t="shared" si="10"/>
        <v>0</v>
      </c>
      <c r="BI153" s="153">
        <f t="shared" si="11"/>
        <v>0</v>
      </c>
      <c r="BJ153" s="13" t="s">
        <v>80</v>
      </c>
      <c r="BK153" s="153">
        <f t="shared" si="12"/>
        <v>0</v>
      </c>
      <c r="BL153" s="13" t="s">
        <v>128</v>
      </c>
      <c r="BM153" s="152" t="s">
        <v>228</v>
      </c>
    </row>
    <row r="154" spans="2:65" s="1" customFormat="1" ht="30" customHeight="1">
      <c r="B154" s="139"/>
      <c r="C154" s="154" t="s">
        <v>229</v>
      </c>
      <c r="D154" s="154" t="s">
        <v>118</v>
      </c>
      <c r="E154" s="155" t="s">
        <v>230</v>
      </c>
      <c r="F154" s="156" t="s">
        <v>231</v>
      </c>
      <c r="G154" s="157" t="s">
        <v>136</v>
      </c>
      <c r="H154" s="158">
        <v>2</v>
      </c>
      <c r="I154" s="159">
        <v>14.53</v>
      </c>
      <c r="J154" s="160"/>
      <c r="K154" s="159"/>
      <c r="L154" s="160"/>
      <c r="M154" s="161"/>
      <c r="N154" s="162" t="s">
        <v>1</v>
      </c>
      <c r="O154" s="148" t="s">
        <v>33</v>
      </c>
      <c r="P154" s="149">
        <f t="shared" si="1"/>
        <v>14.53</v>
      </c>
      <c r="Q154" s="149">
        <f t="shared" si="2"/>
        <v>29.06</v>
      </c>
      <c r="R154" s="149">
        <f t="shared" si="3"/>
        <v>0</v>
      </c>
      <c r="S154" s="150">
        <v>0</v>
      </c>
      <c r="T154" s="150">
        <f t="shared" si="4"/>
        <v>0</v>
      </c>
      <c r="U154" s="150">
        <v>3.8000000000000002E-4</v>
      </c>
      <c r="V154" s="150">
        <f t="shared" si="5"/>
        <v>7.6000000000000004E-4</v>
      </c>
      <c r="W154" s="150">
        <v>0</v>
      </c>
      <c r="X154" s="151">
        <f t="shared" si="6"/>
        <v>0</v>
      </c>
      <c r="AR154" s="152" t="s">
        <v>132</v>
      </c>
      <c r="AT154" s="152" t="s">
        <v>118</v>
      </c>
      <c r="AU154" s="152" t="s">
        <v>80</v>
      </c>
      <c r="AY154" s="13" t="s">
        <v>121</v>
      </c>
      <c r="BE154" s="153">
        <f t="shared" si="7"/>
        <v>0</v>
      </c>
      <c r="BF154" s="153">
        <f t="shared" si="8"/>
        <v>0</v>
      </c>
      <c r="BG154" s="153">
        <f t="shared" si="9"/>
        <v>0</v>
      </c>
      <c r="BH154" s="153">
        <f t="shared" si="10"/>
        <v>0</v>
      </c>
      <c r="BI154" s="153">
        <f t="shared" si="11"/>
        <v>0</v>
      </c>
      <c r="BJ154" s="13" t="s">
        <v>80</v>
      </c>
      <c r="BK154" s="153">
        <f t="shared" si="12"/>
        <v>29.06</v>
      </c>
      <c r="BL154" s="13" t="s">
        <v>132</v>
      </c>
      <c r="BM154" s="152" t="s">
        <v>232</v>
      </c>
    </row>
    <row r="155" spans="2:65" s="1" customFormat="1" ht="22.15" customHeight="1">
      <c r="B155" s="139"/>
      <c r="C155" s="140" t="s">
        <v>233</v>
      </c>
      <c r="D155" s="140" t="s">
        <v>124</v>
      </c>
      <c r="E155" s="141" t="s">
        <v>234</v>
      </c>
      <c r="F155" s="142" t="s">
        <v>235</v>
      </c>
      <c r="G155" s="143" t="s">
        <v>136</v>
      </c>
      <c r="H155" s="144">
        <v>2</v>
      </c>
      <c r="I155" s="145">
        <v>0</v>
      </c>
      <c r="J155" s="145"/>
      <c r="K155" s="145"/>
      <c r="L155" s="146"/>
      <c r="M155" s="25"/>
      <c r="N155" s="147" t="s">
        <v>1</v>
      </c>
      <c r="O155" s="148" t="s">
        <v>33</v>
      </c>
      <c r="P155" s="149">
        <f t="shared" si="1"/>
        <v>0</v>
      </c>
      <c r="Q155" s="149">
        <f t="shared" si="2"/>
        <v>0</v>
      </c>
      <c r="R155" s="149">
        <f t="shared" si="3"/>
        <v>0</v>
      </c>
      <c r="S155" s="150">
        <v>0.44</v>
      </c>
      <c r="T155" s="150">
        <f t="shared" si="4"/>
        <v>0.88</v>
      </c>
      <c r="U155" s="150">
        <v>0</v>
      </c>
      <c r="V155" s="150">
        <f t="shared" si="5"/>
        <v>0</v>
      </c>
      <c r="W155" s="150">
        <v>0</v>
      </c>
      <c r="X155" s="151">
        <f t="shared" si="6"/>
        <v>0</v>
      </c>
      <c r="AR155" s="152" t="s">
        <v>128</v>
      </c>
      <c r="AT155" s="152" t="s">
        <v>124</v>
      </c>
      <c r="AU155" s="152" t="s">
        <v>80</v>
      </c>
      <c r="AY155" s="13" t="s">
        <v>121</v>
      </c>
      <c r="BE155" s="153">
        <f t="shared" si="7"/>
        <v>0</v>
      </c>
      <c r="BF155" s="153">
        <f t="shared" si="8"/>
        <v>0</v>
      </c>
      <c r="BG155" s="153">
        <f t="shared" si="9"/>
        <v>0</v>
      </c>
      <c r="BH155" s="153">
        <f t="shared" si="10"/>
        <v>0</v>
      </c>
      <c r="BI155" s="153">
        <f t="shared" si="11"/>
        <v>0</v>
      </c>
      <c r="BJ155" s="13" t="s">
        <v>80</v>
      </c>
      <c r="BK155" s="153">
        <f t="shared" si="12"/>
        <v>0</v>
      </c>
      <c r="BL155" s="13" t="s">
        <v>128</v>
      </c>
      <c r="BM155" s="152" t="s">
        <v>236</v>
      </c>
    </row>
    <row r="156" spans="2:65" s="1" customFormat="1" ht="19.899999999999999" customHeight="1">
      <c r="B156" s="139"/>
      <c r="C156" s="154" t="s">
        <v>237</v>
      </c>
      <c r="D156" s="154" t="s">
        <v>118</v>
      </c>
      <c r="E156" s="155" t="s">
        <v>238</v>
      </c>
      <c r="F156" s="156" t="s">
        <v>239</v>
      </c>
      <c r="G156" s="157" t="s">
        <v>136</v>
      </c>
      <c r="H156" s="158">
        <v>2</v>
      </c>
      <c r="I156" s="159">
        <v>59.14</v>
      </c>
      <c r="J156" s="160"/>
      <c r="K156" s="159"/>
      <c r="L156" s="160"/>
      <c r="M156" s="161"/>
      <c r="N156" s="162" t="s">
        <v>1</v>
      </c>
      <c r="O156" s="148" t="s">
        <v>33</v>
      </c>
      <c r="P156" s="149">
        <f t="shared" si="1"/>
        <v>59.14</v>
      </c>
      <c r="Q156" s="149">
        <f t="shared" si="2"/>
        <v>118.28</v>
      </c>
      <c r="R156" s="149">
        <f t="shared" si="3"/>
        <v>0</v>
      </c>
      <c r="S156" s="150">
        <v>0</v>
      </c>
      <c r="T156" s="150">
        <f t="shared" si="4"/>
        <v>0</v>
      </c>
      <c r="U156" s="150">
        <v>1E-4</v>
      </c>
      <c r="V156" s="150">
        <f t="shared" si="5"/>
        <v>2.0000000000000001E-4</v>
      </c>
      <c r="W156" s="150">
        <v>0</v>
      </c>
      <c r="X156" s="151">
        <f t="shared" si="6"/>
        <v>0</v>
      </c>
      <c r="AR156" s="152" t="s">
        <v>132</v>
      </c>
      <c r="AT156" s="152" t="s">
        <v>118</v>
      </c>
      <c r="AU156" s="152" t="s">
        <v>80</v>
      </c>
      <c r="AY156" s="13" t="s">
        <v>121</v>
      </c>
      <c r="BE156" s="153">
        <f t="shared" si="7"/>
        <v>0</v>
      </c>
      <c r="BF156" s="153">
        <f t="shared" si="8"/>
        <v>0</v>
      </c>
      <c r="BG156" s="153">
        <f t="shared" si="9"/>
        <v>0</v>
      </c>
      <c r="BH156" s="153">
        <f t="shared" si="10"/>
        <v>0</v>
      </c>
      <c r="BI156" s="153">
        <f t="shared" si="11"/>
        <v>0</v>
      </c>
      <c r="BJ156" s="13" t="s">
        <v>80</v>
      </c>
      <c r="BK156" s="153">
        <f t="shared" si="12"/>
        <v>118.28</v>
      </c>
      <c r="BL156" s="13" t="s">
        <v>132</v>
      </c>
      <c r="BM156" s="152" t="s">
        <v>240</v>
      </c>
    </row>
    <row r="157" spans="2:65" s="1" customFormat="1" ht="34.9" customHeight="1">
      <c r="B157" s="139"/>
      <c r="C157" s="154" t="s">
        <v>241</v>
      </c>
      <c r="D157" s="154" t="s">
        <v>118</v>
      </c>
      <c r="E157" s="155" t="s">
        <v>242</v>
      </c>
      <c r="F157" s="156" t="s">
        <v>243</v>
      </c>
      <c r="G157" s="157" t="s">
        <v>136</v>
      </c>
      <c r="H157" s="158">
        <v>2</v>
      </c>
      <c r="I157" s="159">
        <v>68.8</v>
      </c>
      <c r="J157" s="160"/>
      <c r="K157" s="159"/>
      <c r="L157" s="160"/>
      <c r="M157" s="161"/>
      <c r="N157" s="162" t="s">
        <v>1</v>
      </c>
      <c r="O157" s="148" t="s">
        <v>33</v>
      </c>
      <c r="P157" s="149">
        <f t="shared" si="1"/>
        <v>68.8</v>
      </c>
      <c r="Q157" s="149">
        <f t="shared" si="2"/>
        <v>137.6</v>
      </c>
      <c r="R157" s="149">
        <f t="shared" si="3"/>
        <v>0</v>
      </c>
      <c r="S157" s="150">
        <v>0</v>
      </c>
      <c r="T157" s="150">
        <f t="shared" si="4"/>
        <v>0</v>
      </c>
      <c r="U157" s="150">
        <v>2.9999999999999997E-4</v>
      </c>
      <c r="V157" s="150">
        <f t="shared" si="5"/>
        <v>5.9999999999999995E-4</v>
      </c>
      <c r="W157" s="150">
        <v>0</v>
      </c>
      <c r="X157" s="151">
        <f t="shared" si="6"/>
        <v>0</v>
      </c>
      <c r="AR157" s="152" t="s">
        <v>132</v>
      </c>
      <c r="AT157" s="152" t="s">
        <v>118</v>
      </c>
      <c r="AU157" s="152" t="s">
        <v>80</v>
      </c>
      <c r="AY157" s="13" t="s">
        <v>121</v>
      </c>
      <c r="BE157" s="153">
        <f t="shared" si="7"/>
        <v>0</v>
      </c>
      <c r="BF157" s="153">
        <f t="shared" si="8"/>
        <v>0</v>
      </c>
      <c r="BG157" s="153">
        <f t="shared" si="9"/>
        <v>0</v>
      </c>
      <c r="BH157" s="153">
        <f t="shared" si="10"/>
        <v>0</v>
      </c>
      <c r="BI157" s="153">
        <f t="shared" si="11"/>
        <v>0</v>
      </c>
      <c r="BJ157" s="13" t="s">
        <v>80</v>
      </c>
      <c r="BK157" s="153">
        <f t="shared" si="12"/>
        <v>137.6</v>
      </c>
      <c r="BL157" s="13" t="s">
        <v>132</v>
      </c>
      <c r="BM157" s="152" t="s">
        <v>244</v>
      </c>
    </row>
    <row r="158" spans="2:65" s="1" customFormat="1" ht="22.15" customHeight="1">
      <c r="B158" s="139"/>
      <c r="C158" s="154" t="s">
        <v>245</v>
      </c>
      <c r="D158" s="154" t="s">
        <v>118</v>
      </c>
      <c r="E158" s="155" t="s">
        <v>246</v>
      </c>
      <c r="F158" s="156" t="s">
        <v>247</v>
      </c>
      <c r="G158" s="157" t="s">
        <v>136</v>
      </c>
      <c r="H158" s="158">
        <v>2</v>
      </c>
      <c r="I158" s="159">
        <v>5.0199999999999996</v>
      </c>
      <c r="J158" s="160"/>
      <c r="K158" s="159"/>
      <c r="L158" s="160"/>
      <c r="M158" s="161"/>
      <c r="N158" s="162" t="s">
        <v>1</v>
      </c>
      <c r="O158" s="148" t="s">
        <v>33</v>
      </c>
      <c r="P158" s="149">
        <f t="shared" si="1"/>
        <v>5.0199999999999996</v>
      </c>
      <c r="Q158" s="149">
        <f t="shared" si="2"/>
        <v>10.039999999999999</v>
      </c>
      <c r="R158" s="149">
        <f t="shared" si="3"/>
        <v>0</v>
      </c>
      <c r="S158" s="150">
        <v>0</v>
      </c>
      <c r="T158" s="150">
        <f t="shared" si="4"/>
        <v>0</v>
      </c>
      <c r="U158" s="150">
        <v>1E-4</v>
      </c>
      <c r="V158" s="150">
        <f t="shared" si="5"/>
        <v>2.0000000000000001E-4</v>
      </c>
      <c r="W158" s="150">
        <v>0</v>
      </c>
      <c r="X158" s="151">
        <f t="shared" si="6"/>
        <v>0</v>
      </c>
      <c r="AR158" s="152" t="s">
        <v>132</v>
      </c>
      <c r="AT158" s="152" t="s">
        <v>118</v>
      </c>
      <c r="AU158" s="152" t="s">
        <v>80</v>
      </c>
      <c r="AY158" s="13" t="s">
        <v>121</v>
      </c>
      <c r="BE158" s="153">
        <f t="shared" si="7"/>
        <v>0</v>
      </c>
      <c r="BF158" s="153">
        <f t="shared" si="8"/>
        <v>0</v>
      </c>
      <c r="BG158" s="153">
        <f t="shared" si="9"/>
        <v>0</v>
      </c>
      <c r="BH158" s="153">
        <f t="shared" si="10"/>
        <v>0</v>
      </c>
      <c r="BI158" s="153">
        <f t="shared" si="11"/>
        <v>0</v>
      </c>
      <c r="BJ158" s="13" t="s">
        <v>80</v>
      </c>
      <c r="BK158" s="153">
        <f t="shared" si="12"/>
        <v>10.039999999999999</v>
      </c>
      <c r="BL158" s="13" t="s">
        <v>132</v>
      </c>
      <c r="BM158" s="152" t="s">
        <v>248</v>
      </c>
    </row>
    <row r="159" spans="2:65" s="1" customFormat="1" ht="14.45" customHeight="1">
      <c r="B159" s="139"/>
      <c r="C159" s="140" t="s">
        <v>249</v>
      </c>
      <c r="D159" s="140" t="s">
        <v>124</v>
      </c>
      <c r="E159" s="141" t="s">
        <v>250</v>
      </c>
      <c r="F159" s="142" t="s">
        <v>251</v>
      </c>
      <c r="G159" s="143" t="s">
        <v>136</v>
      </c>
      <c r="H159" s="144">
        <v>1</v>
      </c>
      <c r="I159" s="145">
        <v>0</v>
      </c>
      <c r="J159" s="145"/>
      <c r="K159" s="145"/>
      <c r="L159" s="146"/>
      <c r="M159" s="25"/>
      <c r="N159" s="147" t="s">
        <v>1</v>
      </c>
      <c r="O159" s="148" t="s">
        <v>33</v>
      </c>
      <c r="P159" s="149">
        <f t="shared" si="1"/>
        <v>0</v>
      </c>
      <c r="Q159" s="149">
        <f t="shared" si="2"/>
        <v>0</v>
      </c>
      <c r="R159" s="149">
        <f t="shared" si="3"/>
        <v>0</v>
      </c>
      <c r="S159" s="150">
        <v>0.7</v>
      </c>
      <c r="T159" s="150">
        <f t="shared" si="4"/>
        <v>0.7</v>
      </c>
      <c r="U159" s="150">
        <v>0</v>
      </c>
      <c r="V159" s="150">
        <f t="shared" si="5"/>
        <v>0</v>
      </c>
      <c r="W159" s="150">
        <v>0</v>
      </c>
      <c r="X159" s="151">
        <f t="shared" si="6"/>
        <v>0</v>
      </c>
      <c r="AR159" s="152" t="s">
        <v>128</v>
      </c>
      <c r="AT159" s="152" t="s">
        <v>124</v>
      </c>
      <c r="AU159" s="152" t="s">
        <v>80</v>
      </c>
      <c r="AY159" s="13" t="s">
        <v>121</v>
      </c>
      <c r="BE159" s="153">
        <f t="shared" si="7"/>
        <v>0</v>
      </c>
      <c r="BF159" s="153">
        <f t="shared" si="8"/>
        <v>0</v>
      </c>
      <c r="BG159" s="153">
        <f t="shared" si="9"/>
        <v>0</v>
      </c>
      <c r="BH159" s="153">
        <f t="shared" si="10"/>
        <v>0</v>
      </c>
      <c r="BI159" s="153">
        <f t="shared" si="11"/>
        <v>0</v>
      </c>
      <c r="BJ159" s="13" t="s">
        <v>80</v>
      </c>
      <c r="BK159" s="153">
        <f t="shared" si="12"/>
        <v>0</v>
      </c>
      <c r="BL159" s="13" t="s">
        <v>128</v>
      </c>
      <c r="BM159" s="152" t="s">
        <v>252</v>
      </c>
    </row>
    <row r="160" spans="2:65" s="1" customFormat="1" ht="14.45" customHeight="1">
      <c r="B160" s="139"/>
      <c r="C160" s="154" t="s">
        <v>253</v>
      </c>
      <c r="D160" s="154" t="s">
        <v>118</v>
      </c>
      <c r="E160" s="155" t="s">
        <v>254</v>
      </c>
      <c r="F160" s="156" t="s">
        <v>255</v>
      </c>
      <c r="G160" s="157" t="s">
        <v>136</v>
      </c>
      <c r="H160" s="158">
        <v>1</v>
      </c>
      <c r="I160" s="159">
        <v>390</v>
      </c>
      <c r="J160" s="160"/>
      <c r="K160" s="159"/>
      <c r="L160" s="160"/>
      <c r="M160" s="161"/>
      <c r="N160" s="162" t="s">
        <v>1</v>
      </c>
      <c r="O160" s="148" t="s">
        <v>33</v>
      </c>
      <c r="P160" s="149">
        <f t="shared" ref="P160:P191" si="13">I160+J160</f>
        <v>390</v>
      </c>
      <c r="Q160" s="149">
        <f t="shared" ref="Q160:Q191" si="14">ROUND(I160*H160,2)</f>
        <v>390</v>
      </c>
      <c r="R160" s="149">
        <f t="shared" ref="R160:R191" si="15">ROUND(J160*H160,2)</f>
        <v>0</v>
      </c>
      <c r="S160" s="150">
        <v>0</v>
      </c>
      <c r="T160" s="150">
        <f t="shared" ref="T160:T191" si="16">S160*H160</f>
        <v>0</v>
      </c>
      <c r="U160" s="150">
        <v>1.2E-4</v>
      </c>
      <c r="V160" s="150">
        <f t="shared" ref="V160:V191" si="17">U160*H160</f>
        <v>1.2E-4</v>
      </c>
      <c r="W160" s="150">
        <v>0</v>
      </c>
      <c r="X160" s="151">
        <f t="shared" ref="X160:X191" si="18">W160*H160</f>
        <v>0</v>
      </c>
      <c r="AR160" s="152" t="s">
        <v>132</v>
      </c>
      <c r="AT160" s="152" t="s">
        <v>118</v>
      </c>
      <c r="AU160" s="152" t="s">
        <v>80</v>
      </c>
      <c r="AY160" s="13" t="s">
        <v>121</v>
      </c>
      <c r="BE160" s="153">
        <f t="shared" ref="BE160:BE191" si="19">IF(O160="základná",K160,0)</f>
        <v>0</v>
      </c>
      <c r="BF160" s="153">
        <f t="shared" ref="BF160:BF191" si="20">IF(O160="znížená",K160,0)</f>
        <v>0</v>
      </c>
      <c r="BG160" s="153">
        <f t="shared" ref="BG160:BG191" si="21">IF(O160="zákl. prenesená",K160,0)</f>
        <v>0</v>
      </c>
      <c r="BH160" s="153">
        <f t="shared" ref="BH160:BH191" si="22">IF(O160="zníž. prenesená",K160,0)</f>
        <v>0</v>
      </c>
      <c r="BI160" s="153">
        <f t="shared" ref="BI160:BI191" si="23">IF(O160="nulová",K160,0)</f>
        <v>0</v>
      </c>
      <c r="BJ160" s="13" t="s">
        <v>80</v>
      </c>
      <c r="BK160" s="153">
        <f t="shared" ref="BK160:BK191" si="24">ROUND(P160*H160,2)</f>
        <v>390</v>
      </c>
      <c r="BL160" s="13" t="s">
        <v>132</v>
      </c>
      <c r="BM160" s="152" t="s">
        <v>256</v>
      </c>
    </row>
    <row r="161" spans="2:65" s="1" customFormat="1" ht="14.45" customHeight="1">
      <c r="B161" s="139"/>
      <c r="C161" s="140" t="s">
        <v>257</v>
      </c>
      <c r="D161" s="140" t="s">
        <v>124</v>
      </c>
      <c r="E161" s="141" t="s">
        <v>258</v>
      </c>
      <c r="F161" s="142" t="s">
        <v>259</v>
      </c>
      <c r="G161" s="143" t="s">
        <v>136</v>
      </c>
      <c r="H161" s="144">
        <v>1</v>
      </c>
      <c r="I161" s="145">
        <v>0</v>
      </c>
      <c r="J161" s="145"/>
      <c r="K161" s="145"/>
      <c r="L161" s="146"/>
      <c r="M161" s="25"/>
      <c r="N161" s="147" t="s">
        <v>1</v>
      </c>
      <c r="O161" s="148" t="s">
        <v>33</v>
      </c>
      <c r="P161" s="149">
        <f t="shared" si="13"/>
        <v>0</v>
      </c>
      <c r="Q161" s="149">
        <f t="shared" si="14"/>
        <v>0</v>
      </c>
      <c r="R161" s="149">
        <f t="shared" si="15"/>
        <v>0</v>
      </c>
      <c r="S161" s="150">
        <v>0.87</v>
      </c>
      <c r="T161" s="150">
        <f t="shared" si="16"/>
        <v>0.87</v>
      </c>
      <c r="U161" s="150">
        <v>0</v>
      </c>
      <c r="V161" s="150">
        <f t="shared" si="17"/>
        <v>0</v>
      </c>
      <c r="W161" s="150">
        <v>0</v>
      </c>
      <c r="X161" s="151">
        <f t="shared" si="18"/>
        <v>0</v>
      </c>
      <c r="AR161" s="152" t="s">
        <v>128</v>
      </c>
      <c r="AT161" s="152" t="s">
        <v>124</v>
      </c>
      <c r="AU161" s="152" t="s">
        <v>80</v>
      </c>
      <c r="AY161" s="13" t="s">
        <v>121</v>
      </c>
      <c r="BE161" s="153">
        <f t="shared" si="19"/>
        <v>0</v>
      </c>
      <c r="BF161" s="153">
        <f t="shared" si="20"/>
        <v>0</v>
      </c>
      <c r="BG161" s="153">
        <f t="shared" si="21"/>
        <v>0</v>
      </c>
      <c r="BH161" s="153">
        <f t="shared" si="22"/>
        <v>0</v>
      </c>
      <c r="BI161" s="153">
        <f t="shared" si="23"/>
        <v>0</v>
      </c>
      <c r="BJ161" s="13" t="s">
        <v>80</v>
      </c>
      <c r="BK161" s="153">
        <f t="shared" si="24"/>
        <v>0</v>
      </c>
      <c r="BL161" s="13" t="s">
        <v>128</v>
      </c>
      <c r="BM161" s="152" t="s">
        <v>260</v>
      </c>
    </row>
    <row r="162" spans="2:65" s="1" customFormat="1" ht="14.45" customHeight="1">
      <c r="B162" s="139"/>
      <c r="C162" s="154" t="s">
        <v>261</v>
      </c>
      <c r="D162" s="154" t="s">
        <v>118</v>
      </c>
      <c r="E162" s="155" t="s">
        <v>262</v>
      </c>
      <c r="F162" s="156" t="s">
        <v>263</v>
      </c>
      <c r="G162" s="157" t="s">
        <v>136</v>
      </c>
      <c r="H162" s="158">
        <v>1</v>
      </c>
      <c r="I162" s="159">
        <v>840</v>
      </c>
      <c r="J162" s="160"/>
      <c r="K162" s="159"/>
      <c r="L162" s="160"/>
      <c r="M162" s="161"/>
      <c r="N162" s="162" t="s">
        <v>1</v>
      </c>
      <c r="O162" s="148" t="s">
        <v>33</v>
      </c>
      <c r="P162" s="149">
        <f t="shared" si="13"/>
        <v>840</v>
      </c>
      <c r="Q162" s="149">
        <f t="shared" si="14"/>
        <v>840</v>
      </c>
      <c r="R162" s="149">
        <f t="shared" si="15"/>
        <v>0</v>
      </c>
      <c r="S162" s="150">
        <v>0</v>
      </c>
      <c r="T162" s="150">
        <f t="shared" si="16"/>
        <v>0</v>
      </c>
      <c r="U162" s="150">
        <v>2.5000000000000001E-3</v>
      </c>
      <c r="V162" s="150">
        <f t="shared" si="17"/>
        <v>2.5000000000000001E-3</v>
      </c>
      <c r="W162" s="150">
        <v>0</v>
      </c>
      <c r="X162" s="151">
        <f t="shared" si="18"/>
        <v>0</v>
      </c>
      <c r="AR162" s="152" t="s">
        <v>132</v>
      </c>
      <c r="AT162" s="152" t="s">
        <v>118</v>
      </c>
      <c r="AU162" s="152" t="s">
        <v>80</v>
      </c>
      <c r="AY162" s="13" t="s">
        <v>121</v>
      </c>
      <c r="BE162" s="153">
        <f t="shared" si="19"/>
        <v>0</v>
      </c>
      <c r="BF162" s="153">
        <f t="shared" si="20"/>
        <v>0</v>
      </c>
      <c r="BG162" s="153">
        <f t="shared" si="21"/>
        <v>0</v>
      </c>
      <c r="BH162" s="153">
        <f t="shared" si="22"/>
        <v>0</v>
      </c>
      <c r="BI162" s="153">
        <f t="shared" si="23"/>
        <v>0</v>
      </c>
      <c r="BJ162" s="13" t="s">
        <v>80</v>
      </c>
      <c r="BK162" s="153">
        <f t="shared" si="24"/>
        <v>840</v>
      </c>
      <c r="BL162" s="13" t="s">
        <v>132</v>
      </c>
      <c r="BM162" s="152" t="s">
        <v>264</v>
      </c>
    </row>
    <row r="163" spans="2:65" s="1" customFormat="1" ht="14.45" customHeight="1">
      <c r="B163" s="139"/>
      <c r="C163" s="140" t="s">
        <v>265</v>
      </c>
      <c r="D163" s="140" t="s">
        <v>124</v>
      </c>
      <c r="E163" s="141" t="s">
        <v>266</v>
      </c>
      <c r="F163" s="142" t="s">
        <v>267</v>
      </c>
      <c r="G163" s="143" t="s">
        <v>136</v>
      </c>
      <c r="H163" s="144">
        <v>1</v>
      </c>
      <c r="I163" s="145">
        <v>0</v>
      </c>
      <c r="J163" s="145"/>
      <c r="K163" s="145"/>
      <c r="L163" s="146"/>
      <c r="M163" s="25"/>
      <c r="N163" s="147" t="s">
        <v>1</v>
      </c>
      <c r="O163" s="148" t="s">
        <v>33</v>
      </c>
      <c r="P163" s="149">
        <f t="shared" si="13"/>
        <v>0</v>
      </c>
      <c r="Q163" s="149">
        <f t="shared" si="14"/>
        <v>0</v>
      </c>
      <c r="R163" s="149">
        <f t="shared" si="15"/>
        <v>0</v>
      </c>
      <c r="S163" s="150">
        <v>1.7</v>
      </c>
      <c r="T163" s="150">
        <f t="shared" si="16"/>
        <v>1.7</v>
      </c>
      <c r="U163" s="150">
        <v>0</v>
      </c>
      <c r="V163" s="150">
        <f t="shared" si="17"/>
        <v>0</v>
      </c>
      <c r="W163" s="150">
        <v>0</v>
      </c>
      <c r="X163" s="151">
        <f t="shared" si="18"/>
        <v>0</v>
      </c>
      <c r="AR163" s="152" t="s">
        <v>128</v>
      </c>
      <c r="AT163" s="152" t="s">
        <v>124</v>
      </c>
      <c r="AU163" s="152" t="s">
        <v>80</v>
      </c>
      <c r="AY163" s="13" t="s">
        <v>121</v>
      </c>
      <c r="BE163" s="153">
        <f t="shared" si="19"/>
        <v>0</v>
      </c>
      <c r="BF163" s="153">
        <f t="shared" si="20"/>
        <v>0</v>
      </c>
      <c r="BG163" s="153">
        <f t="shared" si="21"/>
        <v>0</v>
      </c>
      <c r="BH163" s="153">
        <f t="shared" si="22"/>
        <v>0</v>
      </c>
      <c r="BI163" s="153">
        <f t="shared" si="23"/>
        <v>0</v>
      </c>
      <c r="BJ163" s="13" t="s">
        <v>80</v>
      </c>
      <c r="BK163" s="153">
        <f t="shared" si="24"/>
        <v>0</v>
      </c>
      <c r="BL163" s="13" t="s">
        <v>128</v>
      </c>
      <c r="BM163" s="152" t="s">
        <v>268</v>
      </c>
    </row>
    <row r="164" spans="2:65" s="1" customFormat="1" ht="14.45" customHeight="1">
      <c r="B164" s="139"/>
      <c r="C164" s="154" t="s">
        <v>269</v>
      </c>
      <c r="D164" s="154" t="s">
        <v>118</v>
      </c>
      <c r="E164" s="155" t="s">
        <v>270</v>
      </c>
      <c r="F164" s="156" t="s">
        <v>271</v>
      </c>
      <c r="G164" s="157" t="s">
        <v>136</v>
      </c>
      <c r="H164" s="158">
        <v>1</v>
      </c>
      <c r="I164" s="159">
        <v>2820</v>
      </c>
      <c r="J164" s="160"/>
      <c r="K164" s="159"/>
      <c r="L164" s="160"/>
      <c r="M164" s="161"/>
      <c r="N164" s="162" t="s">
        <v>1</v>
      </c>
      <c r="O164" s="148" t="s">
        <v>33</v>
      </c>
      <c r="P164" s="149">
        <f t="shared" si="13"/>
        <v>2820</v>
      </c>
      <c r="Q164" s="149">
        <f t="shared" si="14"/>
        <v>2820</v>
      </c>
      <c r="R164" s="149">
        <f t="shared" si="15"/>
        <v>0</v>
      </c>
      <c r="S164" s="150">
        <v>0</v>
      </c>
      <c r="T164" s="150">
        <f t="shared" si="16"/>
        <v>0</v>
      </c>
      <c r="U164" s="150">
        <v>0.14599999999999999</v>
      </c>
      <c r="V164" s="150">
        <f t="shared" si="17"/>
        <v>0.14599999999999999</v>
      </c>
      <c r="W164" s="150">
        <v>0</v>
      </c>
      <c r="X164" s="151">
        <f t="shared" si="18"/>
        <v>0</v>
      </c>
      <c r="AR164" s="152" t="s">
        <v>272</v>
      </c>
      <c r="AT164" s="152" t="s">
        <v>118</v>
      </c>
      <c r="AU164" s="152" t="s">
        <v>80</v>
      </c>
      <c r="AY164" s="13" t="s">
        <v>121</v>
      </c>
      <c r="BE164" s="153">
        <f t="shared" si="19"/>
        <v>0</v>
      </c>
      <c r="BF164" s="153">
        <f t="shared" si="20"/>
        <v>0</v>
      </c>
      <c r="BG164" s="153">
        <f t="shared" si="21"/>
        <v>0</v>
      </c>
      <c r="BH164" s="153">
        <f t="shared" si="22"/>
        <v>0</v>
      </c>
      <c r="BI164" s="153">
        <f t="shared" si="23"/>
        <v>0</v>
      </c>
      <c r="BJ164" s="13" t="s">
        <v>80</v>
      </c>
      <c r="BK164" s="153">
        <f t="shared" si="24"/>
        <v>2820</v>
      </c>
      <c r="BL164" s="13" t="s">
        <v>128</v>
      </c>
      <c r="BM164" s="152" t="s">
        <v>273</v>
      </c>
    </row>
    <row r="165" spans="2:65" s="1" customFormat="1" ht="19.899999999999999" customHeight="1">
      <c r="B165" s="139"/>
      <c r="C165" s="140" t="s">
        <v>274</v>
      </c>
      <c r="D165" s="140" t="s">
        <v>124</v>
      </c>
      <c r="E165" s="141" t="s">
        <v>275</v>
      </c>
      <c r="F165" s="142" t="s">
        <v>276</v>
      </c>
      <c r="G165" s="143" t="s">
        <v>136</v>
      </c>
      <c r="H165" s="144">
        <v>1</v>
      </c>
      <c r="I165" s="145">
        <v>0</v>
      </c>
      <c r="J165" s="145"/>
      <c r="K165" s="145"/>
      <c r="L165" s="146"/>
      <c r="M165" s="25"/>
      <c r="N165" s="147" t="s">
        <v>1</v>
      </c>
      <c r="O165" s="148" t="s">
        <v>33</v>
      </c>
      <c r="P165" s="149">
        <f t="shared" si="13"/>
        <v>0</v>
      </c>
      <c r="Q165" s="149">
        <f t="shared" si="14"/>
        <v>0</v>
      </c>
      <c r="R165" s="149">
        <f t="shared" si="15"/>
        <v>0</v>
      </c>
      <c r="S165" s="150">
        <v>1.64</v>
      </c>
      <c r="T165" s="150">
        <f t="shared" si="16"/>
        <v>1.64</v>
      </c>
      <c r="U165" s="150">
        <v>0</v>
      </c>
      <c r="V165" s="150">
        <f t="shared" si="17"/>
        <v>0</v>
      </c>
      <c r="W165" s="150">
        <v>0</v>
      </c>
      <c r="X165" s="151">
        <f t="shared" si="18"/>
        <v>0</v>
      </c>
      <c r="AR165" s="152" t="s">
        <v>128</v>
      </c>
      <c r="AT165" s="152" t="s">
        <v>124</v>
      </c>
      <c r="AU165" s="152" t="s">
        <v>80</v>
      </c>
      <c r="AY165" s="13" t="s">
        <v>121</v>
      </c>
      <c r="BE165" s="153">
        <f t="shared" si="19"/>
        <v>0</v>
      </c>
      <c r="BF165" s="153">
        <f t="shared" si="20"/>
        <v>0</v>
      </c>
      <c r="BG165" s="153">
        <f t="shared" si="21"/>
        <v>0</v>
      </c>
      <c r="BH165" s="153">
        <f t="shared" si="22"/>
        <v>0</v>
      </c>
      <c r="BI165" s="153">
        <f t="shared" si="23"/>
        <v>0</v>
      </c>
      <c r="BJ165" s="13" t="s">
        <v>80</v>
      </c>
      <c r="BK165" s="153">
        <f t="shared" si="24"/>
        <v>0</v>
      </c>
      <c r="BL165" s="13" t="s">
        <v>128</v>
      </c>
      <c r="BM165" s="152" t="s">
        <v>277</v>
      </c>
    </row>
    <row r="166" spans="2:65" s="1" customFormat="1" ht="19.899999999999999" customHeight="1">
      <c r="B166" s="139"/>
      <c r="C166" s="154" t="s">
        <v>278</v>
      </c>
      <c r="D166" s="154" t="s">
        <v>118</v>
      </c>
      <c r="E166" s="155" t="s">
        <v>279</v>
      </c>
      <c r="F166" s="156" t="s">
        <v>280</v>
      </c>
      <c r="G166" s="157" t="s">
        <v>136</v>
      </c>
      <c r="H166" s="158">
        <v>1</v>
      </c>
      <c r="I166" s="159">
        <v>199.51</v>
      </c>
      <c r="J166" s="160"/>
      <c r="K166" s="159"/>
      <c r="L166" s="160"/>
      <c r="M166" s="161"/>
      <c r="N166" s="162" t="s">
        <v>1</v>
      </c>
      <c r="O166" s="148" t="s">
        <v>33</v>
      </c>
      <c r="P166" s="149">
        <f t="shared" si="13"/>
        <v>199.51</v>
      </c>
      <c r="Q166" s="149">
        <f t="shared" si="14"/>
        <v>199.51</v>
      </c>
      <c r="R166" s="149">
        <f t="shared" si="15"/>
        <v>0</v>
      </c>
      <c r="S166" s="150">
        <v>0</v>
      </c>
      <c r="T166" s="150">
        <f t="shared" si="16"/>
        <v>0</v>
      </c>
      <c r="U166" s="150">
        <v>1.7999999999999999E-2</v>
      </c>
      <c r="V166" s="150">
        <f t="shared" si="17"/>
        <v>1.7999999999999999E-2</v>
      </c>
      <c r="W166" s="150">
        <v>0</v>
      </c>
      <c r="X166" s="151">
        <f t="shared" si="18"/>
        <v>0</v>
      </c>
      <c r="AR166" s="152" t="s">
        <v>132</v>
      </c>
      <c r="AT166" s="152" t="s">
        <v>118</v>
      </c>
      <c r="AU166" s="152" t="s">
        <v>80</v>
      </c>
      <c r="AY166" s="13" t="s">
        <v>121</v>
      </c>
      <c r="BE166" s="153">
        <f t="shared" si="19"/>
        <v>0</v>
      </c>
      <c r="BF166" s="153">
        <f t="shared" si="20"/>
        <v>0</v>
      </c>
      <c r="BG166" s="153">
        <f t="shared" si="21"/>
        <v>0</v>
      </c>
      <c r="BH166" s="153">
        <f t="shared" si="22"/>
        <v>0</v>
      </c>
      <c r="BI166" s="153">
        <f t="shared" si="23"/>
        <v>0</v>
      </c>
      <c r="BJ166" s="13" t="s">
        <v>80</v>
      </c>
      <c r="BK166" s="153">
        <f t="shared" si="24"/>
        <v>199.51</v>
      </c>
      <c r="BL166" s="13" t="s">
        <v>132</v>
      </c>
      <c r="BM166" s="152" t="s">
        <v>281</v>
      </c>
    </row>
    <row r="167" spans="2:65" s="1" customFormat="1" ht="14.45" customHeight="1">
      <c r="B167" s="139"/>
      <c r="C167" s="154" t="s">
        <v>282</v>
      </c>
      <c r="D167" s="154" t="s">
        <v>118</v>
      </c>
      <c r="E167" s="155" t="s">
        <v>283</v>
      </c>
      <c r="F167" s="156" t="s">
        <v>284</v>
      </c>
      <c r="G167" s="157" t="s">
        <v>136</v>
      </c>
      <c r="H167" s="158">
        <v>2</v>
      </c>
      <c r="I167" s="159">
        <v>3.51</v>
      </c>
      <c r="J167" s="160"/>
      <c r="K167" s="159"/>
      <c r="L167" s="160"/>
      <c r="M167" s="161"/>
      <c r="N167" s="162" t="s">
        <v>1</v>
      </c>
      <c r="O167" s="148" t="s">
        <v>33</v>
      </c>
      <c r="P167" s="149">
        <f t="shared" si="13"/>
        <v>3.51</v>
      </c>
      <c r="Q167" s="149">
        <f t="shared" si="14"/>
        <v>7.02</v>
      </c>
      <c r="R167" s="149">
        <f t="shared" si="15"/>
        <v>0</v>
      </c>
      <c r="S167" s="150">
        <v>0</v>
      </c>
      <c r="T167" s="150">
        <f t="shared" si="16"/>
        <v>0</v>
      </c>
      <c r="U167" s="150">
        <v>2.9999999999999997E-4</v>
      </c>
      <c r="V167" s="150">
        <f t="shared" si="17"/>
        <v>5.9999999999999995E-4</v>
      </c>
      <c r="W167" s="150">
        <v>0</v>
      </c>
      <c r="X167" s="151">
        <f t="shared" si="18"/>
        <v>0</v>
      </c>
      <c r="AR167" s="152" t="s">
        <v>132</v>
      </c>
      <c r="AT167" s="152" t="s">
        <v>118</v>
      </c>
      <c r="AU167" s="152" t="s">
        <v>80</v>
      </c>
      <c r="AY167" s="13" t="s">
        <v>121</v>
      </c>
      <c r="BE167" s="153">
        <f t="shared" si="19"/>
        <v>0</v>
      </c>
      <c r="BF167" s="153">
        <f t="shared" si="20"/>
        <v>0</v>
      </c>
      <c r="BG167" s="153">
        <f t="shared" si="21"/>
        <v>0</v>
      </c>
      <c r="BH167" s="153">
        <f t="shared" si="22"/>
        <v>0</v>
      </c>
      <c r="BI167" s="153">
        <f t="shared" si="23"/>
        <v>0</v>
      </c>
      <c r="BJ167" s="13" t="s">
        <v>80</v>
      </c>
      <c r="BK167" s="153">
        <f t="shared" si="24"/>
        <v>7.02</v>
      </c>
      <c r="BL167" s="13" t="s">
        <v>132</v>
      </c>
      <c r="BM167" s="152" t="s">
        <v>285</v>
      </c>
    </row>
    <row r="168" spans="2:65" s="1" customFormat="1" ht="22.15" customHeight="1">
      <c r="B168" s="139"/>
      <c r="C168" s="140" t="s">
        <v>286</v>
      </c>
      <c r="D168" s="140" t="s">
        <v>124</v>
      </c>
      <c r="E168" s="141" t="s">
        <v>287</v>
      </c>
      <c r="F168" s="142" t="s">
        <v>288</v>
      </c>
      <c r="G168" s="143" t="s">
        <v>136</v>
      </c>
      <c r="H168" s="144">
        <v>42</v>
      </c>
      <c r="I168" s="145">
        <v>0</v>
      </c>
      <c r="J168" s="145"/>
      <c r="K168" s="145"/>
      <c r="L168" s="146"/>
      <c r="M168" s="25"/>
      <c r="N168" s="147" t="s">
        <v>1</v>
      </c>
      <c r="O168" s="148" t="s">
        <v>33</v>
      </c>
      <c r="P168" s="149">
        <f t="shared" si="13"/>
        <v>0</v>
      </c>
      <c r="Q168" s="149">
        <f t="shared" si="14"/>
        <v>0</v>
      </c>
      <c r="R168" s="149">
        <f t="shared" si="15"/>
        <v>0</v>
      </c>
      <c r="S168" s="150">
        <v>0.4</v>
      </c>
      <c r="T168" s="150">
        <f t="shared" si="16"/>
        <v>16.8</v>
      </c>
      <c r="U168" s="150">
        <v>0</v>
      </c>
      <c r="V168" s="150">
        <f t="shared" si="17"/>
        <v>0</v>
      </c>
      <c r="W168" s="150">
        <v>0</v>
      </c>
      <c r="X168" s="151">
        <f t="shared" si="18"/>
        <v>0</v>
      </c>
      <c r="AR168" s="152" t="s">
        <v>128</v>
      </c>
      <c r="AT168" s="152" t="s">
        <v>124</v>
      </c>
      <c r="AU168" s="152" t="s">
        <v>80</v>
      </c>
      <c r="AY168" s="13" t="s">
        <v>121</v>
      </c>
      <c r="BE168" s="153">
        <f t="shared" si="19"/>
        <v>0</v>
      </c>
      <c r="BF168" s="153">
        <f t="shared" si="20"/>
        <v>0</v>
      </c>
      <c r="BG168" s="153">
        <f t="shared" si="21"/>
        <v>0</v>
      </c>
      <c r="BH168" s="153">
        <f t="shared" si="22"/>
        <v>0</v>
      </c>
      <c r="BI168" s="153">
        <f t="shared" si="23"/>
        <v>0</v>
      </c>
      <c r="BJ168" s="13" t="s">
        <v>80</v>
      </c>
      <c r="BK168" s="153">
        <f t="shared" si="24"/>
        <v>0</v>
      </c>
      <c r="BL168" s="13" t="s">
        <v>128</v>
      </c>
      <c r="BM168" s="152" t="s">
        <v>289</v>
      </c>
    </row>
    <row r="169" spans="2:65" s="1" customFormat="1" ht="22.15" customHeight="1">
      <c r="B169" s="139"/>
      <c r="C169" s="154" t="s">
        <v>290</v>
      </c>
      <c r="D169" s="154" t="s">
        <v>118</v>
      </c>
      <c r="E169" s="155" t="s">
        <v>291</v>
      </c>
      <c r="F169" s="156" t="s">
        <v>292</v>
      </c>
      <c r="G169" s="157" t="s">
        <v>136</v>
      </c>
      <c r="H169" s="158">
        <v>42</v>
      </c>
      <c r="I169" s="159">
        <v>128</v>
      </c>
      <c r="J169" s="160"/>
      <c r="K169" s="159"/>
      <c r="L169" s="160"/>
      <c r="M169" s="161"/>
      <c r="N169" s="162" t="s">
        <v>1</v>
      </c>
      <c r="O169" s="148" t="s">
        <v>33</v>
      </c>
      <c r="P169" s="149">
        <f t="shared" si="13"/>
        <v>128</v>
      </c>
      <c r="Q169" s="149">
        <f t="shared" si="14"/>
        <v>5376</v>
      </c>
      <c r="R169" s="149">
        <f t="shared" si="15"/>
        <v>0</v>
      </c>
      <c r="S169" s="150">
        <v>0</v>
      </c>
      <c r="T169" s="150">
        <f t="shared" si="16"/>
        <v>0</v>
      </c>
      <c r="U169" s="150">
        <v>7.0000000000000001E-3</v>
      </c>
      <c r="V169" s="150">
        <f t="shared" si="17"/>
        <v>0.29399999999999998</v>
      </c>
      <c r="W169" s="150">
        <v>0</v>
      </c>
      <c r="X169" s="151">
        <f t="shared" si="18"/>
        <v>0</v>
      </c>
      <c r="AR169" s="152" t="s">
        <v>132</v>
      </c>
      <c r="AT169" s="152" t="s">
        <v>118</v>
      </c>
      <c r="AU169" s="152" t="s">
        <v>80</v>
      </c>
      <c r="AY169" s="13" t="s">
        <v>121</v>
      </c>
      <c r="BE169" s="153">
        <f t="shared" si="19"/>
        <v>0</v>
      </c>
      <c r="BF169" s="153">
        <f t="shared" si="20"/>
        <v>0</v>
      </c>
      <c r="BG169" s="153">
        <f t="shared" si="21"/>
        <v>0</v>
      </c>
      <c r="BH169" s="153">
        <f t="shared" si="22"/>
        <v>0</v>
      </c>
      <c r="BI169" s="153">
        <f t="shared" si="23"/>
        <v>0</v>
      </c>
      <c r="BJ169" s="13" t="s">
        <v>80</v>
      </c>
      <c r="BK169" s="153">
        <f t="shared" si="24"/>
        <v>5376</v>
      </c>
      <c r="BL169" s="13" t="s">
        <v>132</v>
      </c>
      <c r="BM169" s="152" t="s">
        <v>293</v>
      </c>
    </row>
    <row r="170" spans="2:65" s="1" customFormat="1" ht="19.899999999999999" customHeight="1">
      <c r="B170" s="139"/>
      <c r="C170" s="140" t="s">
        <v>294</v>
      </c>
      <c r="D170" s="140" t="s">
        <v>124</v>
      </c>
      <c r="E170" s="141" t="s">
        <v>295</v>
      </c>
      <c r="F170" s="142" t="s">
        <v>296</v>
      </c>
      <c r="G170" s="143" t="s">
        <v>136</v>
      </c>
      <c r="H170" s="144">
        <v>6</v>
      </c>
      <c r="I170" s="145">
        <v>0</v>
      </c>
      <c r="J170" s="145"/>
      <c r="K170" s="145"/>
      <c r="L170" s="146"/>
      <c r="M170" s="25"/>
      <c r="N170" s="147" t="s">
        <v>1</v>
      </c>
      <c r="O170" s="148" t="s">
        <v>33</v>
      </c>
      <c r="P170" s="149">
        <f t="shared" si="13"/>
        <v>0</v>
      </c>
      <c r="Q170" s="149">
        <f t="shared" si="14"/>
        <v>0</v>
      </c>
      <c r="R170" s="149">
        <f t="shared" si="15"/>
        <v>0</v>
      </c>
      <c r="S170" s="150">
        <v>0.45</v>
      </c>
      <c r="T170" s="150">
        <f t="shared" si="16"/>
        <v>2.7</v>
      </c>
      <c r="U170" s="150">
        <v>0</v>
      </c>
      <c r="V170" s="150">
        <f t="shared" si="17"/>
        <v>0</v>
      </c>
      <c r="W170" s="150">
        <v>0</v>
      </c>
      <c r="X170" s="151">
        <f t="shared" si="18"/>
        <v>0</v>
      </c>
      <c r="AR170" s="152" t="s">
        <v>128</v>
      </c>
      <c r="AT170" s="152" t="s">
        <v>124</v>
      </c>
      <c r="AU170" s="152" t="s">
        <v>80</v>
      </c>
      <c r="AY170" s="13" t="s">
        <v>121</v>
      </c>
      <c r="BE170" s="153">
        <f t="shared" si="19"/>
        <v>0</v>
      </c>
      <c r="BF170" s="153">
        <f t="shared" si="20"/>
        <v>0</v>
      </c>
      <c r="BG170" s="153">
        <f t="shared" si="21"/>
        <v>0</v>
      </c>
      <c r="BH170" s="153">
        <f t="shared" si="22"/>
        <v>0</v>
      </c>
      <c r="BI170" s="153">
        <f t="shared" si="23"/>
        <v>0</v>
      </c>
      <c r="BJ170" s="13" t="s">
        <v>80</v>
      </c>
      <c r="BK170" s="153">
        <f t="shared" si="24"/>
        <v>0</v>
      </c>
      <c r="BL170" s="13" t="s">
        <v>128</v>
      </c>
      <c r="BM170" s="152" t="s">
        <v>297</v>
      </c>
    </row>
    <row r="171" spans="2:65" s="1" customFormat="1" ht="22.15" customHeight="1">
      <c r="B171" s="139"/>
      <c r="C171" s="154" t="s">
        <v>298</v>
      </c>
      <c r="D171" s="154" t="s">
        <v>118</v>
      </c>
      <c r="E171" s="155" t="s">
        <v>299</v>
      </c>
      <c r="F171" s="156" t="s">
        <v>300</v>
      </c>
      <c r="G171" s="157" t="s">
        <v>136</v>
      </c>
      <c r="H171" s="158">
        <v>6</v>
      </c>
      <c r="I171" s="159">
        <v>113.25</v>
      </c>
      <c r="J171" s="160"/>
      <c r="K171" s="159"/>
      <c r="L171" s="160"/>
      <c r="M171" s="161"/>
      <c r="N171" s="162" t="s">
        <v>1</v>
      </c>
      <c r="O171" s="148" t="s">
        <v>33</v>
      </c>
      <c r="P171" s="149">
        <f t="shared" si="13"/>
        <v>113.25</v>
      </c>
      <c r="Q171" s="149">
        <f t="shared" si="14"/>
        <v>679.5</v>
      </c>
      <c r="R171" s="149">
        <f t="shared" si="15"/>
        <v>0</v>
      </c>
      <c r="S171" s="150">
        <v>0</v>
      </c>
      <c r="T171" s="150">
        <f t="shared" si="16"/>
        <v>0</v>
      </c>
      <c r="U171" s="150">
        <v>3.8E-3</v>
      </c>
      <c r="V171" s="150">
        <f t="shared" si="17"/>
        <v>2.2800000000000001E-2</v>
      </c>
      <c r="W171" s="150">
        <v>0</v>
      </c>
      <c r="X171" s="151">
        <f t="shared" si="18"/>
        <v>0</v>
      </c>
      <c r="AR171" s="152" t="s">
        <v>132</v>
      </c>
      <c r="AT171" s="152" t="s">
        <v>118</v>
      </c>
      <c r="AU171" s="152" t="s">
        <v>80</v>
      </c>
      <c r="AY171" s="13" t="s">
        <v>121</v>
      </c>
      <c r="BE171" s="153">
        <f t="shared" si="19"/>
        <v>0</v>
      </c>
      <c r="BF171" s="153">
        <f t="shared" si="20"/>
        <v>0</v>
      </c>
      <c r="BG171" s="153">
        <f t="shared" si="21"/>
        <v>0</v>
      </c>
      <c r="BH171" s="153">
        <f t="shared" si="22"/>
        <v>0</v>
      </c>
      <c r="BI171" s="153">
        <f t="shared" si="23"/>
        <v>0</v>
      </c>
      <c r="BJ171" s="13" t="s">
        <v>80</v>
      </c>
      <c r="BK171" s="153">
        <f t="shared" si="24"/>
        <v>679.5</v>
      </c>
      <c r="BL171" s="13" t="s">
        <v>132</v>
      </c>
      <c r="BM171" s="152" t="s">
        <v>301</v>
      </c>
    </row>
    <row r="172" spans="2:65" s="1" customFormat="1" ht="14.45" customHeight="1">
      <c r="B172" s="139"/>
      <c r="C172" s="140" t="s">
        <v>302</v>
      </c>
      <c r="D172" s="140" t="s">
        <v>124</v>
      </c>
      <c r="E172" s="141" t="s">
        <v>303</v>
      </c>
      <c r="F172" s="142" t="s">
        <v>304</v>
      </c>
      <c r="G172" s="143" t="s">
        <v>136</v>
      </c>
      <c r="H172" s="144">
        <v>6</v>
      </c>
      <c r="I172" s="145">
        <v>0</v>
      </c>
      <c r="J172" s="145"/>
      <c r="K172" s="145"/>
      <c r="L172" s="146"/>
      <c r="M172" s="25"/>
      <c r="N172" s="147" t="s">
        <v>1</v>
      </c>
      <c r="O172" s="148" t="s">
        <v>33</v>
      </c>
      <c r="P172" s="149">
        <f t="shared" si="13"/>
        <v>0</v>
      </c>
      <c r="Q172" s="149">
        <f t="shared" si="14"/>
        <v>0</v>
      </c>
      <c r="R172" s="149">
        <f t="shared" si="15"/>
        <v>0</v>
      </c>
      <c r="S172" s="150">
        <v>0.55000000000000004</v>
      </c>
      <c r="T172" s="150">
        <f t="shared" si="16"/>
        <v>3.3000000000000003</v>
      </c>
      <c r="U172" s="150">
        <v>0</v>
      </c>
      <c r="V172" s="150">
        <f t="shared" si="17"/>
        <v>0</v>
      </c>
      <c r="W172" s="150">
        <v>0</v>
      </c>
      <c r="X172" s="151">
        <f t="shared" si="18"/>
        <v>0</v>
      </c>
      <c r="AR172" s="152" t="s">
        <v>128</v>
      </c>
      <c r="AT172" s="152" t="s">
        <v>124</v>
      </c>
      <c r="AU172" s="152" t="s">
        <v>80</v>
      </c>
      <c r="AY172" s="13" t="s">
        <v>121</v>
      </c>
      <c r="BE172" s="153">
        <f t="shared" si="19"/>
        <v>0</v>
      </c>
      <c r="BF172" s="153">
        <f t="shared" si="20"/>
        <v>0</v>
      </c>
      <c r="BG172" s="153">
        <f t="shared" si="21"/>
        <v>0</v>
      </c>
      <c r="BH172" s="153">
        <f t="shared" si="22"/>
        <v>0</v>
      </c>
      <c r="BI172" s="153">
        <f t="shared" si="23"/>
        <v>0</v>
      </c>
      <c r="BJ172" s="13" t="s">
        <v>80</v>
      </c>
      <c r="BK172" s="153">
        <f t="shared" si="24"/>
        <v>0</v>
      </c>
      <c r="BL172" s="13" t="s">
        <v>128</v>
      </c>
      <c r="BM172" s="152" t="s">
        <v>305</v>
      </c>
    </row>
    <row r="173" spans="2:65" s="1" customFormat="1" ht="14.45" customHeight="1">
      <c r="B173" s="139"/>
      <c r="C173" s="140" t="s">
        <v>306</v>
      </c>
      <c r="D173" s="140" t="s">
        <v>124</v>
      </c>
      <c r="E173" s="141" t="s">
        <v>307</v>
      </c>
      <c r="F173" s="142" t="s">
        <v>308</v>
      </c>
      <c r="G173" s="143" t="s">
        <v>136</v>
      </c>
      <c r="H173" s="144">
        <v>42</v>
      </c>
      <c r="I173" s="145">
        <v>0</v>
      </c>
      <c r="J173" s="145"/>
      <c r="K173" s="145"/>
      <c r="L173" s="146"/>
      <c r="M173" s="25"/>
      <c r="N173" s="147" t="s">
        <v>1</v>
      </c>
      <c r="O173" s="148" t="s">
        <v>33</v>
      </c>
      <c r="P173" s="149">
        <f t="shared" si="13"/>
        <v>0</v>
      </c>
      <c r="Q173" s="149">
        <f t="shared" si="14"/>
        <v>0</v>
      </c>
      <c r="R173" s="149">
        <f t="shared" si="15"/>
        <v>0</v>
      </c>
      <c r="S173" s="150">
        <v>0.92</v>
      </c>
      <c r="T173" s="150">
        <f t="shared" si="16"/>
        <v>38.64</v>
      </c>
      <c r="U173" s="150">
        <v>0</v>
      </c>
      <c r="V173" s="150">
        <f t="shared" si="17"/>
        <v>0</v>
      </c>
      <c r="W173" s="150">
        <v>0</v>
      </c>
      <c r="X173" s="151">
        <f t="shared" si="18"/>
        <v>0</v>
      </c>
      <c r="AR173" s="152" t="s">
        <v>128</v>
      </c>
      <c r="AT173" s="152" t="s">
        <v>124</v>
      </c>
      <c r="AU173" s="152" t="s">
        <v>80</v>
      </c>
      <c r="AY173" s="13" t="s">
        <v>121</v>
      </c>
      <c r="BE173" s="153">
        <f t="shared" si="19"/>
        <v>0</v>
      </c>
      <c r="BF173" s="153">
        <f t="shared" si="20"/>
        <v>0</v>
      </c>
      <c r="BG173" s="153">
        <f t="shared" si="21"/>
        <v>0</v>
      </c>
      <c r="BH173" s="153">
        <f t="shared" si="22"/>
        <v>0</v>
      </c>
      <c r="BI173" s="153">
        <f t="shared" si="23"/>
        <v>0</v>
      </c>
      <c r="BJ173" s="13" t="s">
        <v>80</v>
      </c>
      <c r="BK173" s="153">
        <f t="shared" si="24"/>
        <v>0</v>
      </c>
      <c r="BL173" s="13" t="s">
        <v>128</v>
      </c>
      <c r="BM173" s="152" t="s">
        <v>309</v>
      </c>
    </row>
    <row r="174" spans="2:65" s="1" customFormat="1" ht="22.15" customHeight="1">
      <c r="B174" s="139"/>
      <c r="C174" s="140" t="s">
        <v>310</v>
      </c>
      <c r="D174" s="140" t="s">
        <v>124</v>
      </c>
      <c r="E174" s="141" t="s">
        <v>311</v>
      </c>
      <c r="F174" s="142" t="s">
        <v>312</v>
      </c>
      <c r="G174" s="143" t="s">
        <v>127</v>
      </c>
      <c r="H174" s="144">
        <v>830</v>
      </c>
      <c r="I174" s="145">
        <v>0</v>
      </c>
      <c r="J174" s="145"/>
      <c r="K174" s="145"/>
      <c r="L174" s="146"/>
      <c r="M174" s="25"/>
      <c r="N174" s="147" t="s">
        <v>1</v>
      </c>
      <c r="O174" s="148" t="s">
        <v>33</v>
      </c>
      <c r="P174" s="149">
        <f t="shared" si="13"/>
        <v>0</v>
      </c>
      <c r="Q174" s="149">
        <f t="shared" si="14"/>
        <v>0</v>
      </c>
      <c r="R174" s="149">
        <f t="shared" si="15"/>
        <v>0</v>
      </c>
      <c r="S174" s="150">
        <v>8.5000000000000006E-2</v>
      </c>
      <c r="T174" s="150">
        <f t="shared" si="16"/>
        <v>70.550000000000011</v>
      </c>
      <c r="U174" s="150">
        <v>0</v>
      </c>
      <c r="V174" s="150">
        <f t="shared" si="17"/>
        <v>0</v>
      </c>
      <c r="W174" s="150">
        <v>0</v>
      </c>
      <c r="X174" s="151">
        <f t="shared" si="18"/>
        <v>0</v>
      </c>
      <c r="AR174" s="152" t="s">
        <v>128</v>
      </c>
      <c r="AT174" s="152" t="s">
        <v>124</v>
      </c>
      <c r="AU174" s="152" t="s">
        <v>80</v>
      </c>
      <c r="AY174" s="13" t="s">
        <v>121</v>
      </c>
      <c r="BE174" s="153">
        <f t="shared" si="19"/>
        <v>0</v>
      </c>
      <c r="BF174" s="153">
        <f t="shared" si="20"/>
        <v>0</v>
      </c>
      <c r="BG174" s="153">
        <f t="shared" si="21"/>
        <v>0</v>
      </c>
      <c r="BH174" s="153">
        <f t="shared" si="22"/>
        <v>0</v>
      </c>
      <c r="BI174" s="153">
        <f t="shared" si="23"/>
        <v>0</v>
      </c>
      <c r="BJ174" s="13" t="s">
        <v>80</v>
      </c>
      <c r="BK174" s="153">
        <f t="shared" si="24"/>
        <v>0</v>
      </c>
      <c r="BL174" s="13" t="s">
        <v>128</v>
      </c>
      <c r="BM174" s="152" t="s">
        <v>313</v>
      </c>
    </row>
    <row r="175" spans="2:65" s="1" customFormat="1" ht="14.45" customHeight="1">
      <c r="B175" s="139"/>
      <c r="C175" s="154" t="s">
        <v>314</v>
      </c>
      <c r="D175" s="154" t="s">
        <v>118</v>
      </c>
      <c r="E175" s="155" t="s">
        <v>315</v>
      </c>
      <c r="F175" s="156" t="s">
        <v>316</v>
      </c>
      <c r="G175" s="157" t="s">
        <v>317</v>
      </c>
      <c r="H175" s="158">
        <v>518.75</v>
      </c>
      <c r="I175" s="159">
        <v>1.26</v>
      </c>
      <c r="J175" s="160"/>
      <c r="K175" s="159"/>
      <c r="L175" s="160"/>
      <c r="M175" s="161"/>
      <c r="N175" s="162" t="s">
        <v>1</v>
      </c>
      <c r="O175" s="148" t="s">
        <v>33</v>
      </c>
      <c r="P175" s="149">
        <f t="shared" si="13"/>
        <v>1.26</v>
      </c>
      <c r="Q175" s="149">
        <f t="shared" si="14"/>
        <v>653.63</v>
      </c>
      <c r="R175" s="149">
        <f t="shared" si="15"/>
        <v>0</v>
      </c>
      <c r="S175" s="150">
        <v>0</v>
      </c>
      <c r="T175" s="150">
        <f t="shared" si="16"/>
        <v>0</v>
      </c>
      <c r="U175" s="150">
        <v>1E-3</v>
      </c>
      <c r="V175" s="150">
        <f t="shared" si="17"/>
        <v>0.51875000000000004</v>
      </c>
      <c r="W175" s="150">
        <v>0</v>
      </c>
      <c r="X175" s="151">
        <f t="shared" si="18"/>
        <v>0</v>
      </c>
      <c r="AR175" s="152" t="s">
        <v>132</v>
      </c>
      <c r="AT175" s="152" t="s">
        <v>118</v>
      </c>
      <c r="AU175" s="152" t="s">
        <v>80</v>
      </c>
      <c r="AY175" s="13" t="s">
        <v>121</v>
      </c>
      <c r="BE175" s="153">
        <f t="shared" si="19"/>
        <v>0</v>
      </c>
      <c r="BF175" s="153">
        <f t="shared" si="20"/>
        <v>0</v>
      </c>
      <c r="BG175" s="153">
        <f t="shared" si="21"/>
        <v>0</v>
      </c>
      <c r="BH175" s="153">
        <f t="shared" si="22"/>
        <v>0</v>
      </c>
      <c r="BI175" s="153">
        <f t="shared" si="23"/>
        <v>0</v>
      </c>
      <c r="BJ175" s="13" t="s">
        <v>80</v>
      </c>
      <c r="BK175" s="153">
        <f t="shared" si="24"/>
        <v>653.63</v>
      </c>
      <c r="BL175" s="13" t="s">
        <v>132</v>
      </c>
      <c r="BM175" s="152" t="s">
        <v>318</v>
      </c>
    </row>
    <row r="176" spans="2:65" s="1" customFormat="1" ht="19.899999999999999" customHeight="1">
      <c r="B176" s="139"/>
      <c r="C176" s="140" t="s">
        <v>319</v>
      </c>
      <c r="D176" s="140" t="s">
        <v>124</v>
      </c>
      <c r="E176" s="141" t="s">
        <v>320</v>
      </c>
      <c r="F176" s="142" t="s">
        <v>321</v>
      </c>
      <c r="G176" s="143" t="s">
        <v>136</v>
      </c>
      <c r="H176" s="144">
        <v>1</v>
      </c>
      <c r="I176" s="145">
        <v>0</v>
      </c>
      <c r="J176" s="145"/>
      <c r="K176" s="145"/>
      <c r="L176" s="146"/>
      <c r="M176" s="25"/>
      <c r="N176" s="147" t="s">
        <v>1</v>
      </c>
      <c r="O176" s="148" t="s">
        <v>33</v>
      </c>
      <c r="P176" s="149">
        <f t="shared" si="13"/>
        <v>0</v>
      </c>
      <c r="Q176" s="149">
        <f t="shared" si="14"/>
        <v>0</v>
      </c>
      <c r="R176" s="149">
        <f t="shared" si="15"/>
        <v>0</v>
      </c>
      <c r="S176" s="150">
        <v>1.18</v>
      </c>
      <c r="T176" s="150">
        <f t="shared" si="16"/>
        <v>1.18</v>
      </c>
      <c r="U176" s="150">
        <v>0</v>
      </c>
      <c r="V176" s="150">
        <f t="shared" si="17"/>
        <v>0</v>
      </c>
      <c r="W176" s="150">
        <v>0</v>
      </c>
      <c r="X176" s="151">
        <f t="shared" si="18"/>
        <v>0</v>
      </c>
      <c r="AR176" s="152" t="s">
        <v>128</v>
      </c>
      <c r="AT176" s="152" t="s">
        <v>124</v>
      </c>
      <c r="AU176" s="152" t="s">
        <v>80</v>
      </c>
      <c r="AY176" s="13" t="s">
        <v>121</v>
      </c>
      <c r="BE176" s="153">
        <f t="shared" si="19"/>
        <v>0</v>
      </c>
      <c r="BF176" s="153">
        <f t="shared" si="20"/>
        <v>0</v>
      </c>
      <c r="BG176" s="153">
        <f t="shared" si="21"/>
        <v>0</v>
      </c>
      <c r="BH176" s="153">
        <f t="shared" si="22"/>
        <v>0</v>
      </c>
      <c r="BI176" s="153">
        <f t="shared" si="23"/>
        <v>0</v>
      </c>
      <c r="BJ176" s="13" t="s">
        <v>80</v>
      </c>
      <c r="BK176" s="153">
        <f t="shared" si="24"/>
        <v>0</v>
      </c>
      <c r="BL176" s="13" t="s">
        <v>128</v>
      </c>
      <c r="BM176" s="152" t="s">
        <v>322</v>
      </c>
    </row>
    <row r="177" spans="2:65" s="1" customFormat="1" ht="14.45" customHeight="1">
      <c r="B177" s="139"/>
      <c r="C177" s="154" t="s">
        <v>323</v>
      </c>
      <c r="D177" s="154" t="s">
        <v>118</v>
      </c>
      <c r="E177" s="155" t="s">
        <v>324</v>
      </c>
      <c r="F177" s="156" t="s">
        <v>325</v>
      </c>
      <c r="G177" s="157" t="s">
        <v>136</v>
      </c>
      <c r="H177" s="158">
        <v>1</v>
      </c>
      <c r="I177" s="159">
        <v>30.02</v>
      </c>
      <c r="J177" s="160"/>
      <c r="K177" s="159"/>
      <c r="L177" s="160"/>
      <c r="M177" s="161"/>
      <c r="N177" s="162" t="s">
        <v>1</v>
      </c>
      <c r="O177" s="148" t="s">
        <v>33</v>
      </c>
      <c r="P177" s="149">
        <f t="shared" si="13"/>
        <v>30.02</v>
      </c>
      <c r="Q177" s="149">
        <f t="shared" si="14"/>
        <v>30.02</v>
      </c>
      <c r="R177" s="149">
        <f t="shared" si="15"/>
        <v>0</v>
      </c>
      <c r="S177" s="150">
        <v>0</v>
      </c>
      <c r="T177" s="150">
        <f t="shared" si="16"/>
        <v>0</v>
      </c>
      <c r="U177" s="150">
        <v>2.4000000000000001E-4</v>
      </c>
      <c r="V177" s="150">
        <f t="shared" si="17"/>
        <v>2.4000000000000001E-4</v>
      </c>
      <c r="W177" s="150">
        <v>0</v>
      </c>
      <c r="X177" s="151">
        <f t="shared" si="18"/>
        <v>0</v>
      </c>
      <c r="AR177" s="152" t="s">
        <v>132</v>
      </c>
      <c r="AT177" s="152" t="s">
        <v>118</v>
      </c>
      <c r="AU177" s="152" t="s">
        <v>80</v>
      </c>
      <c r="AY177" s="13" t="s">
        <v>121</v>
      </c>
      <c r="BE177" s="153">
        <f t="shared" si="19"/>
        <v>0</v>
      </c>
      <c r="BF177" s="153">
        <f t="shared" si="20"/>
        <v>0</v>
      </c>
      <c r="BG177" s="153">
        <f t="shared" si="21"/>
        <v>0</v>
      </c>
      <c r="BH177" s="153">
        <f t="shared" si="22"/>
        <v>0</v>
      </c>
      <c r="BI177" s="153">
        <f t="shared" si="23"/>
        <v>0</v>
      </c>
      <c r="BJ177" s="13" t="s">
        <v>80</v>
      </c>
      <c r="BK177" s="153">
        <f t="shared" si="24"/>
        <v>30.02</v>
      </c>
      <c r="BL177" s="13" t="s">
        <v>132</v>
      </c>
      <c r="BM177" s="152" t="s">
        <v>326</v>
      </c>
    </row>
    <row r="178" spans="2:65" s="1" customFormat="1" ht="14.45" customHeight="1">
      <c r="B178" s="139"/>
      <c r="C178" s="140" t="s">
        <v>327</v>
      </c>
      <c r="D178" s="140" t="s">
        <v>124</v>
      </c>
      <c r="E178" s="141" t="s">
        <v>328</v>
      </c>
      <c r="F178" s="142" t="s">
        <v>329</v>
      </c>
      <c r="G178" s="143" t="s">
        <v>136</v>
      </c>
      <c r="H178" s="144">
        <v>50</v>
      </c>
      <c r="I178" s="145">
        <v>0</v>
      </c>
      <c r="J178" s="145"/>
      <c r="K178" s="145"/>
      <c r="L178" s="146"/>
      <c r="M178" s="25"/>
      <c r="N178" s="147" t="s">
        <v>1</v>
      </c>
      <c r="O178" s="148" t="s">
        <v>33</v>
      </c>
      <c r="P178" s="149">
        <f t="shared" si="13"/>
        <v>0</v>
      </c>
      <c r="Q178" s="149">
        <f t="shared" si="14"/>
        <v>0</v>
      </c>
      <c r="R178" s="149">
        <f t="shared" si="15"/>
        <v>0</v>
      </c>
      <c r="S178" s="150">
        <v>0.11700000000000001</v>
      </c>
      <c r="T178" s="150">
        <f t="shared" si="16"/>
        <v>5.8500000000000005</v>
      </c>
      <c r="U178" s="150">
        <v>0</v>
      </c>
      <c r="V178" s="150">
        <f t="shared" si="17"/>
        <v>0</v>
      </c>
      <c r="W178" s="150">
        <v>0</v>
      </c>
      <c r="X178" s="151">
        <f t="shared" si="18"/>
        <v>0</v>
      </c>
      <c r="AR178" s="152" t="s">
        <v>128</v>
      </c>
      <c r="AT178" s="152" t="s">
        <v>124</v>
      </c>
      <c r="AU178" s="152" t="s">
        <v>80</v>
      </c>
      <c r="AY178" s="13" t="s">
        <v>121</v>
      </c>
      <c r="BE178" s="153">
        <f t="shared" si="19"/>
        <v>0</v>
      </c>
      <c r="BF178" s="153">
        <f t="shared" si="20"/>
        <v>0</v>
      </c>
      <c r="BG178" s="153">
        <f t="shared" si="21"/>
        <v>0</v>
      </c>
      <c r="BH178" s="153">
        <f t="shared" si="22"/>
        <v>0</v>
      </c>
      <c r="BI178" s="153">
        <f t="shared" si="23"/>
        <v>0</v>
      </c>
      <c r="BJ178" s="13" t="s">
        <v>80</v>
      </c>
      <c r="BK178" s="153">
        <f t="shared" si="24"/>
        <v>0</v>
      </c>
      <c r="BL178" s="13" t="s">
        <v>128</v>
      </c>
      <c r="BM178" s="152" t="s">
        <v>330</v>
      </c>
    </row>
    <row r="179" spans="2:65" s="1" customFormat="1" ht="14.45" customHeight="1">
      <c r="B179" s="139"/>
      <c r="C179" s="154" t="s">
        <v>331</v>
      </c>
      <c r="D179" s="154" t="s">
        <v>118</v>
      </c>
      <c r="E179" s="155" t="s">
        <v>332</v>
      </c>
      <c r="F179" s="156" t="s">
        <v>333</v>
      </c>
      <c r="G179" s="157" t="s">
        <v>136</v>
      </c>
      <c r="H179" s="158">
        <v>50</v>
      </c>
      <c r="I179" s="159">
        <v>0.66</v>
      </c>
      <c r="J179" s="160"/>
      <c r="K179" s="159"/>
      <c r="L179" s="160"/>
      <c r="M179" s="161"/>
      <c r="N179" s="162" t="s">
        <v>1</v>
      </c>
      <c r="O179" s="148" t="s">
        <v>33</v>
      </c>
      <c r="P179" s="149">
        <f t="shared" si="13"/>
        <v>0.66</v>
      </c>
      <c r="Q179" s="149">
        <f t="shared" si="14"/>
        <v>33</v>
      </c>
      <c r="R179" s="149">
        <f t="shared" si="15"/>
        <v>0</v>
      </c>
      <c r="S179" s="150">
        <v>0</v>
      </c>
      <c r="T179" s="150">
        <f t="shared" si="16"/>
        <v>0</v>
      </c>
      <c r="U179" s="150">
        <v>1.7000000000000001E-4</v>
      </c>
      <c r="V179" s="150">
        <f t="shared" si="17"/>
        <v>8.5000000000000006E-3</v>
      </c>
      <c r="W179" s="150">
        <v>0</v>
      </c>
      <c r="X179" s="151">
        <f t="shared" si="18"/>
        <v>0</v>
      </c>
      <c r="AR179" s="152" t="s">
        <v>132</v>
      </c>
      <c r="AT179" s="152" t="s">
        <v>118</v>
      </c>
      <c r="AU179" s="152" t="s">
        <v>80</v>
      </c>
      <c r="AY179" s="13" t="s">
        <v>121</v>
      </c>
      <c r="BE179" s="153">
        <f t="shared" si="19"/>
        <v>0</v>
      </c>
      <c r="BF179" s="153">
        <f t="shared" si="20"/>
        <v>0</v>
      </c>
      <c r="BG179" s="153">
        <f t="shared" si="21"/>
        <v>0</v>
      </c>
      <c r="BH179" s="153">
        <f t="shared" si="22"/>
        <v>0</v>
      </c>
      <c r="BI179" s="153">
        <f t="shared" si="23"/>
        <v>0</v>
      </c>
      <c r="BJ179" s="13" t="s">
        <v>80</v>
      </c>
      <c r="BK179" s="153">
        <f t="shared" si="24"/>
        <v>33</v>
      </c>
      <c r="BL179" s="13" t="s">
        <v>132</v>
      </c>
      <c r="BM179" s="152" t="s">
        <v>334</v>
      </c>
    </row>
    <row r="180" spans="2:65" s="1" customFormat="1" ht="22.15" customHeight="1">
      <c r="B180" s="139"/>
      <c r="C180" s="140" t="s">
        <v>335</v>
      </c>
      <c r="D180" s="140" t="s">
        <v>124</v>
      </c>
      <c r="E180" s="141" t="s">
        <v>336</v>
      </c>
      <c r="F180" s="142" t="s">
        <v>337</v>
      </c>
      <c r="G180" s="143" t="s">
        <v>127</v>
      </c>
      <c r="H180" s="144">
        <v>5</v>
      </c>
      <c r="I180" s="145">
        <v>0</v>
      </c>
      <c r="J180" s="145"/>
      <c r="K180" s="145"/>
      <c r="L180" s="146"/>
      <c r="M180" s="25"/>
      <c r="N180" s="147" t="s">
        <v>1</v>
      </c>
      <c r="O180" s="148" t="s">
        <v>33</v>
      </c>
      <c r="P180" s="149">
        <f t="shared" si="13"/>
        <v>0</v>
      </c>
      <c r="Q180" s="149">
        <f t="shared" si="14"/>
        <v>0</v>
      </c>
      <c r="R180" s="149">
        <f t="shared" si="15"/>
        <v>0</v>
      </c>
      <c r="S180" s="150">
        <v>9.0800000000000006E-2</v>
      </c>
      <c r="T180" s="150">
        <f t="shared" si="16"/>
        <v>0.45400000000000001</v>
      </c>
      <c r="U180" s="150">
        <v>0</v>
      </c>
      <c r="V180" s="150">
        <f t="shared" si="17"/>
        <v>0</v>
      </c>
      <c r="W180" s="150">
        <v>0</v>
      </c>
      <c r="X180" s="151">
        <f t="shared" si="18"/>
        <v>0</v>
      </c>
      <c r="AR180" s="152" t="s">
        <v>128</v>
      </c>
      <c r="AT180" s="152" t="s">
        <v>124</v>
      </c>
      <c r="AU180" s="152" t="s">
        <v>80</v>
      </c>
      <c r="AY180" s="13" t="s">
        <v>121</v>
      </c>
      <c r="BE180" s="153">
        <f t="shared" si="19"/>
        <v>0</v>
      </c>
      <c r="BF180" s="153">
        <f t="shared" si="20"/>
        <v>0</v>
      </c>
      <c r="BG180" s="153">
        <f t="shared" si="21"/>
        <v>0</v>
      </c>
      <c r="BH180" s="153">
        <f t="shared" si="22"/>
        <v>0</v>
      </c>
      <c r="BI180" s="153">
        <f t="shared" si="23"/>
        <v>0</v>
      </c>
      <c r="BJ180" s="13" t="s">
        <v>80</v>
      </c>
      <c r="BK180" s="153">
        <f t="shared" si="24"/>
        <v>0</v>
      </c>
      <c r="BL180" s="13" t="s">
        <v>128</v>
      </c>
      <c r="BM180" s="152" t="s">
        <v>338</v>
      </c>
    </row>
    <row r="181" spans="2:65" s="1" customFormat="1" ht="14.45" customHeight="1">
      <c r="B181" s="139"/>
      <c r="C181" s="154" t="s">
        <v>339</v>
      </c>
      <c r="D181" s="154" t="s">
        <v>118</v>
      </c>
      <c r="E181" s="155" t="s">
        <v>340</v>
      </c>
      <c r="F181" s="156" t="s">
        <v>341</v>
      </c>
      <c r="G181" s="157" t="s">
        <v>127</v>
      </c>
      <c r="H181" s="158">
        <v>5</v>
      </c>
      <c r="I181" s="159">
        <v>1.71</v>
      </c>
      <c r="J181" s="160"/>
      <c r="K181" s="159"/>
      <c r="L181" s="160"/>
      <c r="M181" s="161"/>
      <c r="N181" s="162" t="s">
        <v>1</v>
      </c>
      <c r="O181" s="148" t="s">
        <v>33</v>
      </c>
      <c r="P181" s="149">
        <f t="shared" si="13"/>
        <v>1.71</v>
      </c>
      <c r="Q181" s="149">
        <f t="shared" si="14"/>
        <v>8.5500000000000007</v>
      </c>
      <c r="R181" s="149">
        <f t="shared" si="15"/>
        <v>0</v>
      </c>
      <c r="S181" s="150">
        <v>0</v>
      </c>
      <c r="T181" s="150">
        <f t="shared" si="16"/>
        <v>0</v>
      </c>
      <c r="U181" s="150">
        <v>1.2E-4</v>
      </c>
      <c r="V181" s="150">
        <f t="shared" si="17"/>
        <v>6.0000000000000006E-4</v>
      </c>
      <c r="W181" s="150">
        <v>0</v>
      </c>
      <c r="X181" s="151">
        <f t="shared" si="18"/>
        <v>0</v>
      </c>
      <c r="AR181" s="152" t="s">
        <v>132</v>
      </c>
      <c r="AT181" s="152" t="s">
        <v>118</v>
      </c>
      <c r="AU181" s="152" t="s">
        <v>80</v>
      </c>
      <c r="AY181" s="13" t="s">
        <v>121</v>
      </c>
      <c r="BE181" s="153">
        <f t="shared" si="19"/>
        <v>0</v>
      </c>
      <c r="BF181" s="153">
        <f t="shared" si="20"/>
        <v>0</v>
      </c>
      <c r="BG181" s="153">
        <f t="shared" si="21"/>
        <v>0</v>
      </c>
      <c r="BH181" s="153">
        <f t="shared" si="22"/>
        <v>0</v>
      </c>
      <c r="BI181" s="153">
        <f t="shared" si="23"/>
        <v>0</v>
      </c>
      <c r="BJ181" s="13" t="s">
        <v>80</v>
      </c>
      <c r="BK181" s="153">
        <f t="shared" si="24"/>
        <v>8.5500000000000007</v>
      </c>
      <c r="BL181" s="13" t="s">
        <v>132</v>
      </c>
      <c r="BM181" s="152" t="s">
        <v>342</v>
      </c>
    </row>
    <row r="182" spans="2:65" s="1" customFormat="1" ht="22.15" customHeight="1">
      <c r="B182" s="139"/>
      <c r="C182" s="140" t="s">
        <v>343</v>
      </c>
      <c r="D182" s="140" t="s">
        <v>124</v>
      </c>
      <c r="E182" s="141" t="s">
        <v>344</v>
      </c>
      <c r="F182" s="142" t="s">
        <v>345</v>
      </c>
      <c r="G182" s="143" t="s">
        <v>127</v>
      </c>
      <c r="H182" s="144">
        <v>5</v>
      </c>
      <c r="I182" s="145">
        <v>0</v>
      </c>
      <c r="J182" s="145"/>
      <c r="K182" s="145"/>
      <c r="L182" s="146"/>
      <c r="M182" s="25"/>
      <c r="N182" s="147" t="s">
        <v>1</v>
      </c>
      <c r="O182" s="148" t="s">
        <v>33</v>
      </c>
      <c r="P182" s="149">
        <f t="shared" si="13"/>
        <v>0</v>
      </c>
      <c r="Q182" s="149">
        <f t="shared" si="14"/>
        <v>0</v>
      </c>
      <c r="R182" s="149">
        <f t="shared" si="15"/>
        <v>0</v>
      </c>
      <c r="S182" s="150">
        <v>0.13</v>
      </c>
      <c r="T182" s="150">
        <f t="shared" si="16"/>
        <v>0.65</v>
      </c>
      <c r="U182" s="150">
        <v>0</v>
      </c>
      <c r="V182" s="150">
        <f t="shared" si="17"/>
        <v>0</v>
      </c>
      <c r="W182" s="150">
        <v>0</v>
      </c>
      <c r="X182" s="151">
        <f t="shared" si="18"/>
        <v>0</v>
      </c>
      <c r="AR182" s="152" t="s">
        <v>128</v>
      </c>
      <c r="AT182" s="152" t="s">
        <v>124</v>
      </c>
      <c r="AU182" s="152" t="s">
        <v>80</v>
      </c>
      <c r="AY182" s="13" t="s">
        <v>121</v>
      </c>
      <c r="BE182" s="153">
        <f t="shared" si="19"/>
        <v>0</v>
      </c>
      <c r="BF182" s="153">
        <f t="shared" si="20"/>
        <v>0</v>
      </c>
      <c r="BG182" s="153">
        <f t="shared" si="21"/>
        <v>0</v>
      </c>
      <c r="BH182" s="153">
        <f t="shared" si="22"/>
        <v>0</v>
      </c>
      <c r="BI182" s="153">
        <f t="shared" si="23"/>
        <v>0</v>
      </c>
      <c r="BJ182" s="13" t="s">
        <v>80</v>
      </c>
      <c r="BK182" s="153">
        <f t="shared" si="24"/>
        <v>0</v>
      </c>
      <c r="BL182" s="13" t="s">
        <v>128</v>
      </c>
      <c r="BM182" s="152" t="s">
        <v>346</v>
      </c>
    </row>
    <row r="183" spans="2:65" s="1" customFormat="1" ht="14.45" customHeight="1">
      <c r="B183" s="139"/>
      <c r="C183" s="154" t="s">
        <v>347</v>
      </c>
      <c r="D183" s="154" t="s">
        <v>118</v>
      </c>
      <c r="E183" s="155" t="s">
        <v>348</v>
      </c>
      <c r="F183" s="156" t="s">
        <v>349</v>
      </c>
      <c r="G183" s="157" t="s">
        <v>317</v>
      </c>
      <c r="H183" s="158">
        <v>0.7</v>
      </c>
      <c r="I183" s="159">
        <v>6.06</v>
      </c>
      <c r="J183" s="160"/>
      <c r="K183" s="159"/>
      <c r="L183" s="160"/>
      <c r="M183" s="161"/>
      <c r="N183" s="162" t="s">
        <v>1</v>
      </c>
      <c r="O183" s="148" t="s">
        <v>33</v>
      </c>
      <c r="P183" s="149">
        <f t="shared" si="13"/>
        <v>6.06</v>
      </c>
      <c r="Q183" s="149">
        <f t="shared" si="14"/>
        <v>4.24</v>
      </c>
      <c r="R183" s="149">
        <f t="shared" si="15"/>
        <v>0</v>
      </c>
      <c r="S183" s="150">
        <v>0</v>
      </c>
      <c r="T183" s="150">
        <f t="shared" si="16"/>
        <v>0</v>
      </c>
      <c r="U183" s="150">
        <v>1E-3</v>
      </c>
      <c r="V183" s="150">
        <f t="shared" si="17"/>
        <v>6.9999999999999999E-4</v>
      </c>
      <c r="W183" s="150">
        <v>0</v>
      </c>
      <c r="X183" s="151">
        <f t="shared" si="18"/>
        <v>0</v>
      </c>
      <c r="AR183" s="152" t="s">
        <v>132</v>
      </c>
      <c r="AT183" s="152" t="s">
        <v>118</v>
      </c>
      <c r="AU183" s="152" t="s">
        <v>80</v>
      </c>
      <c r="AY183" s="13" t="s">
        <v>121</v>
      </c>
      <c r="BE183" s="153">
        <f t="shared" si="19"/>
        <v>0</v>
      </c>
      <c r="BF183" s="153">
        <f t="shared" si="20"/>
        <v>0</v>
      </c>
      <c r="BG183" s="153">
        <f t="shared" si="21"/>
        <v>0</v>
      </c>
      <c r="BH183" s="153">
        <f t="shared" si="22"/>
        <v>0</v>
      </c>
      <c r="BI183" s="153">
        <f t="shared" si="23"/>
        <v>0</v>
      </c>
      <c r="BJ183" s="13" t="s">
        <v>80</v>
      </c>
      <c r="BK183" s="153">
        <f t="shared" si="24"/>
        <v>4.24</v>
      </c>
      <c r="BL183" s="13" t="s">
        <v>132</v>
      </c>
      <c r="BM183" s="152" t="s">
        <v>350</v>
      </c>
    </row>
    <row r="184" spans="2:65" s="1" customFormat="1" ht="19.899999999999999" customHeight="1">
      <c r="B184" s="139"/>
      <c r="C184" s="140" t="s">
        <v>351</v>
      </c>
      <c r="D184" s="140" t="s">
        <v>124</v>
      </c>
      <c r="E184" s="141" t="s">
        <v>352</v>
      </c>
      <c r="F184" s="142" t="s">
        <v>353</v>
      </c>
      <c r="G184" s="143" t="s">
        <v>127</v>
      </c>
      <c r="H184" s="144">
        <v>60</v>
      </c>
      <c r="I184" s="145">
        <v>0</v>
      </c>
      <c r="J184" s="145"/>
      <c r="K184" s="145"/>
      <c r="L184" s="146"/>
      <c r="M184" s="25"/>
      <c r="N184" s="147" t="s">
        <v>1</v>
      </c>
      <c r="O184" s="148" t="s">
        <v>33</v>
      </c>
      <c r="P184" s="149">
        <f t="shared" si="13"/>
        <v>0</v>
      </c>
      <c r="Q184" s="149">
        <f t="shared" si="14"/>
        <v>0</v>
      </c>
      <c r="R184" s="149">
        <f t="shared" si="15"/>
        <v>0</v>
      </c>
      <c r="S184" s="150">
        <v>4.8000000000000001E-2</v>
      </c>
      <c r="T184" s="150">
        <f t="shared" si="16"/>
        <v>2.88</v>
      </c>
      <c r="U184" s="150">
        <v>0</v>
      </c>
      <c r="V184" s="150">
        <f t="shared" si="17"/>
        <v>0</v>
      </c>
      <c r="W184" s="150">
        <v>0</v>
      </c>
      <c r="X184" s="151">
        <f t="shared" si="18"/>
        <v>0</v>
      </c>
      <c r="AR184" s="152" t="s">
        <v>128</v>
      </c>
      <c r="AT184" s="152" t="s">
        <v>124</v>
      </c>
      <c r="AU184" s="152" t="s">
        <v>80</v>
      </c>
      <c r="AY184" s="13" t="s">
        <v>121</v>
      </c>
      <c r="BE184" s="153">
        <f t="shared" si="19"/>
        <v>0</v>
      </c>
      <c r="BF184" s="153">
        <f t="shared" si="20"/>
        <v>0</v>
      </c>
      <c r="BG184" s="153">
        <f t="shared" si="21"/>
        <v>0</v>
      </c>
      <c r="BH184" s="153">
        <f t="shared" si="22"/>
        <v>0</v>
      </c>
      <c r="BI184" s="153">
        <f t="shared" si="23"/>
        <v>0</v>
      </c>
      <c r="BJ184" s="13" t="s">
        <v>80</v>
      </c>
      <c r="BK184" s="153">
        <f t="shared" si="24"/>
        <v>0</v>
      </c>
      <c r="BL184" s="13" t="s">
        <v>128</v>
      </c>
      <c r="BM184" s="152" t="s">
        <v>354</v>
      </c>
    </row>
    <row r="185" spans="2:65" s="1" customFormat="1" ht="14.45" customHeight="1">
      <c r="B185" s="139"/>
      <c r="C185" s="154" t="s">
        <v>355</v>
      </c>
      <c r="D185" s="154" t="s">
        <v>118</v>
      </c>
      <c r="E185" s="155" t="s">
        <v>356</v>
      </c>
      <c r="F185" s="156" t="s">
        <v>357</v>
      </c>
      <c r="G185" s="157" t="s">
        <v>127</v>
      </c>
      <c r="H185" s="158">
        <v>60</v>
      </c>
      <c r="I185" s="159">
        <v>0.81</v>
      </c>
      <c r="J185" s="160"/>
      <c r="K185" s="159"/>
      <c r="L185" s="160"/>
      <c r="M185" s="161"/>
      <c r="N185" s="162" t="s">
        <v>1</v>
      </c>
      <c r="O185" s="148" t="s">
        <v>33</v>
      </c>
      <c r="P185" s="149">
        <f t="shared" si="13"/>
        <v>0.81</v>
      </c>
      <c r="Q185" s="149">
        <f t="shared" si="14"/>
        <v>48.6</v>
      </c>
      <c r="R185" s="149">
        <f t="shared" si="15"/>
        <v>0</v>
      </c>
      <c r="S185" s="150">
        <v>0</v>
      </c>
      <c r="T185" s="150">
        <f t="shared" si="16"/>
        <v>0</v>
      </c>
      <c r="U185" s="150">
        <v>1.3999999999999999E-4</v>
      </c>
      <c r="V185" s="150">
        <f t="shared" si="17"/>
        <v>8.3999999999999995E-3</v>
      </c>
      <c r="W185" s="150">
        <v>0</v>
      </c>
      <c r="X185" s="151">
        <f t="shared" si="18"/>
        <v>0</v>
      </c>
      <c r="AR185" s="152" t="s">
        <v>132</v>
      </c>
      <c r="AT185" s="152" t="s">
        <v>118</v>
      </c>
      <c r="AU185" s="152" t="s">
        <v>80</v>
      </c>
      <c r="AY185" s="13" t="s">
        <v>121</v>
      </c>
      <c r="BE185" s="153">
        <f t="shared" si="19"/>
        <v>0</v>
      </c>
      <c r="BF185" s="153">
        <f t="shared" si="20"/>
        <v>0</v>
      </c>
      <c r="BG185" s="153">
        <f t="shared" si="21"/>
        <v>0</v>
      </c>
      <c r="BH185" s="153">
        <f t="shared" si="22"/>
        <v>0</v>
      </c>
      <c r="BI185" s="153">
        <f t="shared" si="23"/>
        <v>0</v>
      </c>
      <c r="BJ185" s="13" t="s">
        <v>80</v>
      </c>
      <c r="BK185" s="153">
        <f t="shared" si="24"/>
        <v>48.6</v>
      </c>
      <c r="BL185" s="13" t="s">
        <v>132</v>
      </c>
      <c r="BM185" s="152" t="s">
        <v>358</v>
      </c>
    </row>
    <row r="186" spans="2:65" s="1" customFormat="1" ht="19.899999999999999" customHeight="1">
      <c r="B186" s="139"/>
      <c r="C186" s="140" t="s">
        <v>359</v>
      </c>
      <c r="D186" s="140" t="s">
        <v>124</v>
      </c>
      <c r="E186" s="141" t="s">
        <v>360</v>
      </c>
      <c r="F186" s="142" t="s">
        <v>361</v>
      </c>
      <c r="G186" s="143" t="s">
        <v>127</v>
      </c>
      <c r="H186" s="144">
        <v>2460</v>
      </c>
      <c r="I186" s="145">
        <v>0</v>
      </c>
      <c r="J186" s="145"/>
      <c r="K186" s="145"/>
      <c r="L186" s="146"/>
      <c r="M186" s="25"/>
      <c r="N186" s="147" t="s">
        <v>1</v>
      </c>
      <c r="O186" s="148" t="s">
        <v>33</v>
      </c>
      <c r="P186" s="149">
        <f t="shared" si="13"/>
        <v>0</v>
      </c>
      <c r="Q186" s="149">
        <f t="shared" si="14"/>
        <v>0</v>
      </c>
      <c r="R186" s="149">
        <f t="shared" si="15"/>
        <v>0</v>
      </c>
      <c r="S186" s="150">
        <v>5.3999999999999999E-2</v>
      </c>
      <c r="T186" s="150">
        <f t="shared" si="16"/>
        <v>132.84</v>
      </c>
      <c r="U186" s="150">
        <v>0</v>
      </c>
      <c r="V186" s="150">
        <f t="shared" si="17"/>
        <v>0</v>
      </c>
      <c r="W186" s="150">
        <v>0</v>
      </c>
      <c r="X186" s="151">
        <f t="shared" si="18"/>
        <v>0</v>
      </c>
      <c r="AR186" s="152" t="s">
        <v>128</v>
      </c>
      <c r="AT186" s="152" t="s">
        <v>124</v>
      </c>
      <c r="AU186" s="152" t="s">
        <v>80</v>
      </c>
      <c r="AY186" s="13" t="s">
        <v>121</v>
      </c>
      <c r="BE186" s="153">
        <f t="shared" si="19"/>
        <v>0</v>
      </c>
      <c r="BF186" s="153">
        <f t="shared" si="20"/>
        <v>0</v>
      </c>
      <c r="BG186" s="153">
        <f t="shared" si="21"/>
        <v>0</v>
      </c>
      <c r="BH186" s="153">
        <f t="shared" si="22"/>
        <v>0</v>
      </c>
      <c r="BI186" s="153">
        <f t="shared" si="23"/>
        <v>0</v>
      </c>
      <c r="BJ186" s="13" t="s">
        <v>80</v>
      </c>
      <c r="BK186" s="153">
        <f t="shared" si="24"/>
        <v>0</v>
      </c>
      <c r="BL186" s="13" t="s">
        <v>128</v>
      </c>
      <c r="BM186" s="152" t="s">
        <v>362</v>
      </c>
    </row>
    <row r="187" spans="2:65" s="1" customFormat="1" ht="14.45" customHeight="1">
      <c r="B187" s="139"/>
      <c r="C187" s="154" t="s">
        <v>363</v>
      </c>
      <c r="D187" s="154" t="s">
        <v>118</v>
      </c>
      <c r="E187" s="155" t="s">
        <v>364</v>
      </c>
      <c r="F187" s="156" t="s">
        <v>365</v>
      </c>
      <c r="G187" s="157" t="s">
        <v>127</v>
      </c>
      <c r="H187" s="158">
        <v>2460</v>
      </c>
      <c r="I187" s="159">
        <v>1.42</v>
      </c>
      <c r="J187" s="160"/>
      <c r="K187" s="159"/>
      <c r="L187" s="160"/>
      <c r="M187" s="161"/>
      <c r="N187" s="162" t="s">
        <v>1</v>
      </c>
      <c r="O187" s="148" t="s">
        <v>33</v>
      </c>
      <c r="P187" s="149">
        <f t="shared" si="13"/>
        <v>1.42</v>
      </c>
      <c r="Q187" s="149">
        <f t="shared" si="14"/>
        <v>3493.2</v>
      </c>
      <c r="R187" s="149">
        <f t="shared" si="15"/>
        <v>0</v>
      </c>
      <c r="S187" s="150">
        <v>0</v>
      </c>
      <c r="T187" s="150">
        <f t="shared" si="16"/>
        <v>0</v>
      </c>
      <c r="U187" s="150">
        <v>1.9000000000000001E-4</v>
      </c>
      <c r="V187" s="150">
        <f t="shared" si="17"/>
        <v>0.46740000000000004</v>
      </c>
      <c r="W187" s="150">
        <v>0</v>
      </c>
      <c r="X187" s="151">
        <f t="shared" si="18"/>
        <v>0</v>
      </c>
      <c r="AR187" s="152" t="s">
        <v>132</v>
      </c>
      <c r="AT187" s="152" t="s">
        <v>118</v>
      </c>
      <c r="AU187" s="152" t="s">
        <v>80</v>
      </c>
      <c r="AY187" s="13" t="s">
        <v>121</v>
      </c>
      <c r="BE187" s="153">
        <f t="shared" si="19"/>
        <v>0</v>
      </c>
      <c r="BF187" s="153">
        <f t="shared" si="20"/>
        <v>0</v>
      </c>
      <c r="BG187" s="153">
        <f t="shared" si="21"/>
        <v>0</v>
      </c>
      <c r="BH187" s="153">
        <f t="shared" si="22"/>
        <v>0</v>
      </c>
      <c r="BI187" s="153">
        <f t="shared" si="23"/>
        <v>0</v>
      </c>
      <c r="BJ187" s="13" t="s">
        <v>80</v>
      </c>
      <c r="BK187" s="153">
        <f t="shared" si="24"/>
        <v>3493.2</v>
      </c>
      <c r="BL187" s="13" t="s">
        <v>132</v>
      </c>
      <c r="BM187" s="152" t="s">
        <v>366</v>
      </c>
    </row>
    <row r="188" spans="2:65" s="1" customFormat="1" ht="19.899999999999999" customHeight="1">
      <c r="B188" s="139"/>
      <c r="C188" s="140" t="s">
        <v>367</v>
      </c>
      <c r="D188" s="140" t="s">
        <v>124</v>
      </c>
      <c r="E188" s="141" t="s">
        <v>368</v>
      </c>
      <c r="F188" s="142" t="s">
        <v>369</v>
      </c>
      <c r="G188" s="143" t="s">
        <v>127</v>
      </c>
      <c r="H188" s="144">
        <v>2120</v>
      </c>
      <c r="I188" s="145">
        <v>0</v>
      </c>
      <c r="J188" s="145"/>
      <c r="K188" s="145"/>
      <c r="L188" s="146"/>
      <c r="M188" s="25"/>
      <c r="N188" s="147" t="s">
        <v>1</v>
      </c>
      <c r="O188" s="148" t="s">
        <v>33</v>
      </c>
      <c r="P188" s="149">
        <f t="shared" si="13"/>
        <v>0</v>
      </c>
      <c r="Q188" s="149">
        <f t="shared" si="14"/>
        <v>0</v>
      </c>
      <c r="R188" s="149">
        <f t="shared" si="15"/>
        <v>0</v>
      </c>
      <c r="S188" s="150">
        <v>6.2E-2</v>
      </c>
      <c r="T188" s="150">
        <f t="shared" si="16"/>
        <v>131.44</v>
      </c>
      <c r="U188" s="150">
        <v>0</v>
      </c>
      <c r="V188" s="150">
        <f t="shared" si="17"/>
        <v>0</v>
      </c>
      <c r="W188" s="150">
        <v>0</v>
      </c>
      <c r="X188" s="151">
        <f t="shared" si="18"/>
        <v>0</v>
      </c>
      <c r="AR188" s="152" t="s">
        <v>128</v>
      </c>
      <c r="AT188" s="152" t="s">
        <v>124</v>
      </c>
      <c r="AU188" s="152" t="s">
        <v>80</v>
      </c>
      <c r="AY188" s="13" t="s">
        <v>121</v>
      </c>
      <c r="BE188" s="153">
        <f t="shared" si="19"/>
        <v>0</v>
      </c>
      <c r="BF188" s="153">
        <f t="shared" si="20"/>
        <v>0</v>
      </c>
      <c r="BG188" s="153">
        <f t="shared" si="21"/>
        <v>0</v>
      </c>
      <c r="BH188" s="153">
        <f t="shared" si="22"/>
        <v>0</v>
      </c>
      <c r="BI188" s="153">
        <f t="shared" si="23"/>
        <v>0</v>
      </c>
      <c r="BJ188" s="13" t="s">
        <v>80</v>
      </c>
      <c r="BK188" s="153">
        <f t="shared" si="24"/>
        <v>0</v>
      </c>
      <c r="BL188" s="13" t="s">
        <v>128</v>
      </c>
      <c r="BM188" s="152" t="s">
        <v>370</v>
      </c>
    </row>
    <row r="189" spans="2:65" s="1" customFormat="1" ht="14.45" customHeight="1">
      <c r="B189" s="139"/>
      <c r="C189" s="154" t="s">
        <v>371</v>
      </c>
      <c r="D189" s="154" t="s">
        <v>118</v>
      </c>
      <c r="E189" s="155" t="s">
        <v>372</v>
      </c>
      <c r="F189" s="156" t="s">
        <v>373</v>
      </c>
      <c r="G189" s="157" t="s">
        <v>127</v>
      </c>
      <c r="H189" s="158">
        <v>2120</v>
      </c>
      <c r="I189" s="159">
        <v>2.13</v>
      </c>
      <c r="J189" s="160"/>
      <c r="K189" s="159"/>
      <c r="L189" s="160"/>
      <c r="M189" s="161"/>
      <c r="N189" s="162" t="s">
        <v>1</v>
      </c>
      <c r="O189" s="148" t="s">
        <v>33</v>
      </c>
      <c r="P189" s="149">
        <f t="shared" si="13"/>
        <v>2.13</v>
      </c>
      <c r="Q189" s="149">
        <f t="shared" si="14"/>
        <v>4515.6000000000004</v>
      </c>
      <c r="R189" s="149">
        <f t="shared" si="15"/>
        <v>0</v>
      </c>
      <c r="S189" s="150">
        <v>0</v>
      </c>
      <c r="T189" s="150">
        <f t="shared" si="16"/>
        <v>0</v>
      </c>
      <c r="U189" s="150">
        <v>2.7999999999999998E-4</v>
      </c>
      <c r="V189" s="150">
        <f t="shared" si="17"/>
        <v>0.59359999999999991</v>
      </c>
      <c r="W189" s="150">
        <v>0</v>
      </c>
      <c r="X189" s="151">
        <f t="shared" si="18"/>
        <v>0</v>
      </c>
      <c r="AR189" s="152" t="s">
        <v>132</v>
      </c>
      <c r="AT189" s="152" t="s">
        <v>118</v>
      </c>
      <c r="AU189" s="152" t="s">
        <v>80</v>
      </c>
      <c r="AY189" s="13" t="s">
        <v>121</v>
      </c>
      <c r="BE189" s="153">
        <f t="shared" si="19"/>
        <v>0</v>
      </c>
      <c r="BF189" s="153">
        <f t="shared" si="20"/>
        <v>0</v>
      </c>
      <c r="BG189" s="153">
        <f t="shared" si="21"/>
        <v>0</v>
      </c>
      <c r="BH189" s="153">
        <f t="shared" si="22"/>
        <v>0</v>
      </c>
      <c r="BI189" s="153">
        <f t="shared" si="23"/>
        <v>0</v>
      </c>
      <c r="BJ189" s="13" t="s">
        <v>80</v>
      </c>
      <c r="BK189" s="153">
        <f t="shared" si="24"/>
        <v>4515.6000000000004</v>
      </c>
      <c r="BL189" s="13" t="s">
        <v>132</v>
      </c>
      <c r="BM189" s="152" t="s">
        <v>374</v>
      </c>
    </row>
    <row r="190" spans="2:65" s="1" customFormat="1" ht="19.899999999999999" customHeight="1">
      <c r="B190" s="139"/>
      <c r="C190" s="140" t="s">
        <v>375</v>
      </c>
      <c r="D190" s="140" t="s">
        <v>124</v>
      </c>
      <c r="E190" s="141" t="s">
        <v>376</v>
      </c>
      <c r="F190" s="142" t="s">
        <v>377</v>
      </c>
      <c r="G190" s="143" t="s">
        <v>127</v>
      </c>
      <c r="H190" s="144">
        <v>150</v>
      </c>
      <c r="I190" s="145">
        <v>0</v>
      </c>
      <c r="J190" s="145"/>
      <c r="K190" s="145"/>
      <c r="L190" s="146"/>
      <c r="M190" s="25"/>
      <c r="N190" s="147" t="s">
        <v>1</v>
      </c>
      <c r="O190" s="148" t="s">
        <v>33</v>
      </c>
      <c r="P190" s="149">
        <f t="shared" si="13"/>
        <v>0</v>
      </c>
      <c r="Q190" s="149">
        <f t="shared" si="14"/>
        <v>0</v>
      </c>
      <c r="R190" s="149">
        <f t="shared" si="15"/>
        <v>0</v>
      </c>
      <c r="S190" s="150">
        <v>7.4999999999999997E-2</v>
      </c>
      <c r="T190" s="150">
        <f t="shared" si="16"/>
        <v>11.25</v>
      </c>
      <c r="U190" s="150">
        <v>0</v>
      </c>
      <c r="V190" s="150">
        <f t="shared" si="17"/>
        <v>0</v>
      </c>
      <c r="W190" s="150">
        <v>0</v>
      </c>
      <c r="X190" s="151">
        <f t="shared" si="18"/>
        <v>0</v>
      </c>
      <c r="AR190" s="152" t="s">
        <v>128</v>
      </c>
      <c r="AT190" s="152" t="s">
        <v>124</v>
      </c>
      <c r="AU190" s="152" t="s">
        <v>80</v>
      </c>
      <c r="AY190" s="13" t="s">
        <v>121</v>
      </c>
      <c r="BE190" s="153">
        <f t="shared" si="19"/>
        <v>0</v>
      </c>
      <c r="BF190" s="153">
        <f t="shared" si="20"/>
        <v>0</v>
      </c>
      <c r="BG190" s="153">
        <f t="shared" si="21"/>
        <v>0</v>
      </c>
      <c r="BH190" s="153">
        <f t="shared" si="22"/>
        <v>0</v>
      </c>
      <c r="BI190" s="153">
        <f t="shared" si="23"/>
        <v>0</v>
      </c>
      <c r="BJ190" s="13" t="s">
        <v>80</v>
      </c>
      <c r="BK190" s="153">
        <f t="shared" si="24"/>
        <v>0</v>
      </c>
      <c r="BL190" s="13" t="s">
        <v>128</v>
      </c>
      <c r="BM190" s="152" t="s">
        <v>378</v>
      </c>
    </row>
    <row r="191" spans="2:65" s="1" customFormat="1" ht="14.45" customHeight="1">
      <c r="B191" s="139"/>
      <c r="C191" s="154" t="s">
        <v>128</v>
      </c>
      <c r="D191" s="154" t="s">
        <v>118</v>
      </c>
      <c r="E191" s="155" t="s">
        <v>379</v>
      </c>
      <c r="F191" s="156" t="s">
        <v>380</v>
      </c>
      <c r="G191" s="157" t="s">
        <v>127</v>
      </c>
      <c r="H191" s="158">
        <v>150</v>
      </c>
      <c r="I191" s="159">
        <v>3.43</v>
      </c>
      <c r="J191" s="160"/>
      <c r="K191" s="159"/>
      <c r="L191" s="160"/>
      <c r="M191" s="161"/>
      <c r="N191" s="162" t="s">
        <v>1</v>
      </c>
      <c r="O191" s="148" t="s">
        <v>33</v>
      </c>
      <c r="P191" s="149">
        <f t="shared" si="13"/>
        <v>3.43</v>
      </c>
      <c r="Q191" s="149">
        <f t="shared" si="14"/>
        <v>514.5</v>
      </c>
      <c r="R191" s="149">
        <f t="shared" si="15"/>
        <v>0</v>
      </c>
      <c r="S191" s="150">
        <v>0</v>
      </c>
      <c r="T191" s="150">
        <f t="shared" si="16"/>
        <v>0</v>
      </c>
      <c r="U191" s="150">
        <v>3.8000000000000002E-4</v>
      </c>
      <c r="V191" s="150">
        <f t="shared" si="17"/>
        <v>5.7000000000000002E-2</v>
      </c>
      <c r="W191" s="150">
        <v>0</v>
      </c>
      <c r="X191" s="151">
        <f t="shared" si="18"/>
        <v>0</v>
      </c>
      <c r="AR191" s="152" t="s">
        <v>132</v>
      </c>
      <c r="AT191" s="152" t="s">
        <v>118</v>
      </c>
      <c r="AU191" s="152" t="s">
        <v>80</v>
      </c>
      <c r="AY191" s="13" t="s">
        <v>121</v>
      </c>
      <c r="BE191" s="153">
        <f t="shared" si="19"/>
        <v>0</v>
      </c>
      <c r="BF191" s="153">
        <f t="shared" si="20"/>
        <v>0</v>
      </c>
      <c r="BG191" s="153">
        <f t="shared" si="21"/>
        <v>0</v>
      </c>
      <c r="BH191" s="153">
        <f t="shared" si="22"/>
        <v>0</v>
      </c>
      <c r="BI191" s="153">
        <f t="shared" si="23"/>
        <v>0</v>
      </c>
      <c r="BJ191" s="13" t="s">
        <v>80</v>
      </c>
      <c r="BK191" s="153">
        <f t="shared" si="24"/>
        <v>514.5</v>
      </c>
      <c r="BL191" s="13" t="s">
        <v>132</v>
      </c>
      <c r="BM191" s="152" t="s">
        <v>381</v>
      </c>
    </row>
    <row r="192" spans="2:65" s="1" customFormat="1" ht="19.899999999999999" customHeight="1">
      <c r="B192" s="139"/>
      <c r="C192" s="140" t="s">
        <v>382</v>
      </c>
      <c r="D192" s="140" t="s">
        <v>124</v>
      </c>
      <c r="E192" s="141" t="s">
        <v>383</v>
      </c>
      <c r="F192" s="142" t="s">
        <v>384</v>
      </c>
      <c r="G192" s="143" t="s">
        <v>127</v>
      </c>
      <c r="H192" s="144">
        <v>10</v>
      </c>
      <c r="I192" s="145">
        <v>0</v>
      </c>
      <c r="J192" s="145"/>
      <c r="K192" s="145"/>
      <c r="L192" s="146"/>
      <c r="M192" s="25"/>
      <c r="N192" s="147" t="s">
        <v>1</v>
      </c>
      <c r="O192" s="148" t="s">
        <v>33</v>
      </c>
      <c r="P192" s="149">
        <f t="shared" ref="P192:P211" si="25">I192+J192</f>
        <v>0</v>
      </c>
      <c r="Q192" s="149">
        <f t="shared" ref="Q192:Q211" si="26">ROUND(I192*H192,2)</f>
        <v>0</v>
      </c>
      <c r="R192" s="149">
        <f t="shared" ref="R192:R211" si="27">ROUND(J192*H192,2)</f>
        <v>0</v>
      </c>
      <c r="S192" s="150">
        <v>0.13</v>
      </c>
      <c r="T192" s="150">
        <f t="shared" ref="T192:T211" si="28">S192*H192</f>
        <v>1.3</v>
      </c>
      <c r="U192" s="150">
        <v>0</v>
      </c>
      <c r="V192" s="150">
        <f t="shared" ref="V192:V211" si="29">U192*H192</f>
        <v>0</v>
      </c>
      <c r="W192" s="150">
        <v>0</v>
      </c>
      <c r="X192" s="151">
        <f t="shared" ref="X192:X211" si="30">W192*H192</f>
        <v>0</v>
      </c>
      <c r="AR192" s="152" t="s">
        <v>128</v>
      </c>
      <c r="AT192" s="152" t="s">
        <v>124</v>
      </c>
      <c r="AU192" s="152" t="s">
        <v>80</v>
      </c>
      <c r="AY192" s="13" t="s">
        <v>121</v>
      </c>
      <c r="BE192" s="153">
        <f t="shared" ref="BE192:BE211" si="31">IF(O192="základná",K192,0)</f>
        <v>0</v>
      </c>
      <c r="BF192" s="153">
        <f t="shared" ref="BF192:BF211" si="32">IF(O192="znížená",K192,0)</f>
        <v>0</v>
      </c>
      <c r="BG192" s="153">
        <f t="shared" ref="BG192:BG211" si="33">IF(O192="zákl. prenesená",K192,0)</f>
        <v>0</v>
      </c>
      <c r="BH192" s="153">
        <f t="shared" ref="BH192:BH211" si="34">IF(O192="zníž. prenesená",K192,0)</f>
        <v>0</v>
      </c>
      <c r="BI192" s="153">
        <f t="shared" ref="BI192:BI211" si="35">IF(O192="nulová",K192,0)</f>
        <v>0</v>
      </c>
      <c r="BJ192" s="13" t="s">
        <v>80</v>
      </c>
      <c r="BK192" s="153">
        <f t="shared" ref="BK192:BK211" si="36">ROUND(P192*H192,2)</f>
        <v>0</v>
      </c>
      <c r="BL192" s="13" t="s">
        <v>128</v>
      </c>
      <c r="BM192" s="152" t="s">
        <v>385</v>
      </c>
    </row>
    <row r="193" spans="2:65" s="1" customFormat="1" ht="14.45" customHeight="1">
      <c r="B193" s="139"/>
      <c r="C193" s="154" t="s">
        <v>386</v>
      </c>
      <c r="D193" s="154" t="s">
        <v>118</v>
      </c>
      <c r="E193" s="155" t="s">
        <v>387</v>
      </c>
      <c r="F193" s="156" t="s">
        <v>388</v>
      </c>
      <c r="G193" s="157" t="s">
        <v>127</v>
      </c>
      <c r="H193" s="158">
        <v>10</v>
      </c>
      <c r="I193" s="159">
        <v>13.09</v>
      </c>
      <c r="J193" s="160"/>
      <c r="K193" s="159"/>
      <c r="L193" s="160"/>
      <c r="M193" s="161"/>
      <c r="N193" s="162" t="s">
        <v>1</v>
      </c>
      <c r="O193" s="148" t="s">
        <v>33</v>
      </c>
      <c r="P193" s="149">
        <f t="shared" si="25"/>
        <v>13.09</v>
      </c>
      <c r="Q193" s="149">
        <f t="shared" si="26"/>
        <v>130.9</v>
      </c>
      <c r="R193" s="149">
        <f t="shared" si="27"/>
        <v>0</v>
      </c>
      <c r="S193" s="150">
        <v>0</v>
      </c>
      <c r="T193" s="150">
        <f t="shared" si="28"/>
        <v>0</v>
      </c>
      <c r="U193" s="150">
        <v>1.0499999999999999E-3</v>
      </c>
      <c r="V193" s="150">
        <f t="shared" si="29"/>
        <v>1.0499999999999999E-2</v>
      </c>
      <c r="W193" s="150">
        <v>0</v>
      </c>
      <c r="X193" s="151">
        <f t="shared" si="30"/>
        <v>0</v>
      </c>
      <c r="AR193" s="152" t="s">
        <v>132</v>
      </c>
      <c r="AT193" s="152" t="s">
        <v>118</v>
      </c>
      <c r="AU193" s="152" t="s">
        <v>80</v>
      </c>
      <c r="AY193" s="13" t="s">
        <v>121</v>
      </c>
      <c r="BE193" s="153">
        <f t="shared" si="31"/>
        <v>0</v>
      </c>
      <c r="BF193" s="153">
        <f t="shared" si="32"/>
        <v>0</v>
      </c>
      <c r="BG193" s="153">
        <f t="shared" si="33"/>
        <v>0</v>
      </c>
      <c r="BH193" s="153">
        <f t="shared" si="34"/>
        <v>0</v>
      </c>
      <c r="BI193" s="153">
        <f t="shared" si="35"/>
        <v>0</v>
      </c>
      <c r="BJ193" s="13" t="s">
        <v>80</v>
      </c>
      <c r="BK193" s="153">
        <f t="shared" si="36"/>
        <v>130.9</v>
      </c>
      <c r="BL193" s="13" t="s">
        <v>132</v>
      </c>
      <c r="BM193" s="152" t="s">
        <v>389</v>
      </c>
    </row>
    <row r="194" spans="2:65" s="1" customFormat="1" ht="19.899999999999999" customHeight="1">
      <c r="B194" s="139"/>
      <c r="C194" s="140" t="s">
        <v>390</v>
      </c>
      <c r="D194" s="140" t="s">
        <v>124</v>
      </c>
      <c r="E194" s="141" t="s">
        <v>391</v>
      </c>
      <c r="F194" s="142" t="s">
        <v>392</v>
      </c>
      <c r="G194" s="143" t="s">
        <v>127</v>
      </c>
      <c r="H194" s="144">
        <v>290</v>
      </c>
      <c r="I194" s="145">
        <v>0</v>
      </c>
      <c r="J194" s="145"/>
      <c r="K194" s="145"/>
      <c r="L194" s="146"/>
      <c r="M194" s="25"/>
      <c r="N194" s="147" t="s">
        <v>1</v>
      </c>
      <c r="O194" s="148" t="s">
        <v>33</v>
      </c>
      <c r="P194" s="149">
        <f t="shared" si="25"/>
        <v>0</v>
      </c>
      <c r="Q194" s="149">
        <f t="shared" si="26"/>
        <v>0</v>
      </c>
      <c r="R194" s="149">
        <f t="shared" si="27"/>
        <v>0</v>
      </c>
      <c r="S194" s="150">
        <v>5.8000000000000003E-2</v>
      </c>
      <c r="T194" s="150">
        <f t="shared" si="28"/>
        <v>16.82</v>
      </c>
      <c r="U194" s="150">
        <v>0</v>
      </c>
      <c r="V194" s="150">
        <f t="shared" si="29"/>
        <v>0</v>
      </c>
      <c r="W194" s="150">
        <v>0</v>
      </c>
      <c r="X194" s="151">
        <f t="shared" si="30"/>
        <v>0</v>
      </c>
      <c r="AR194" s="152" t="s">
        <v>128</v>
      </c>
      <c r="AT194" s="152" t="s">
        <v>124</v>
      </c>
      <c r="AU194" s="152" t="s">
        <v>80</v>
      </c>
      <c r="AY194" s="13" t="s">
        <v>121</v>
      </c>
      <c r="BE194" s="153">
        <f t="shared" si="31"/>
        <v>0</v>
      </c>
      <c r="BF194" s="153">
        <f t="shared" si="32"/>
        <v>0</v>
      </c>
      <c r="BG194" s="153">
        <f t="shared" si="33"/>
        <v>0</v>
      </c>
      <c r="BH194" s="153">
        <f t="shared" si="34"/>
        <v>0</v>
      </c>
      <c r="BI194" s="153">
        <f t="shared" si="35"/>
        <v>0</v>
      </c>
      <c r="BJ194" s="13" t="s">
        <v>80</v>
      </c>
      <c r="BK194" s="153">
        <f t="shared" si="36"/>
        <v>0</v>
      </c>
      <c r="BL194" s="13" t="s">
        <v>128</v>
      </c>
      <c r="BM194" s="152" t="s">
        <v>393</v>
      </c>
    </row>
    <row r="195" spans="2:65" s="1" customFormat="1" ht="14.45" customHeight="1">
      <c r="B195" s="139"/>
      <c r="C195" s="154" t="s">
        <v>394</v>
      </c>
      <c r="D195" s="154" t="s">
        <v>118</v>
      </c>
      <c r="E195" s="155" t="s">
        <v>395</v>
      </c>
      <c r="F195" s="156" t="s">
        <v>396</v>
      </c>
      <c r="G195" s="157" t="s">
        <v>127</v>
      </c>
      <c r="H195" s="158">
        <v>290</v>
      </c>
      <c r="I195" s="159">
        <v>4.93</v>
      </c>
      <c r="J195" s="160"/>
      <c r="K195" s="159"/>
      <c r="L195" s="160"/>
      <c r="M195" s="161"/>
      <c r="N195" s="162" t="s">
        <v>1</v>
      </c>
      <c r="O195" s="148" t="s">
        <v>33</v>
      </c>
      <c r="P195" s="149">
        <f t="shared" si="25"/>
        <v>4.93</v>
      </c>
      <c r="Q195" s="149">
        <f t="shared" si="26"/>
        <v>1429.7</v>
      </c>
      <c r="R195" s="149">
        <f t="shared" si="27"/>
        <v>0</v>
      </c>
      <c r="S195" s="150">
        <v>0</v>
      </c>
      <c r="T195" s="150">
        <f t="shared" si="28"/>
        <v>0</v>
      </c>
      <c r="U195" s="150">
        <v>3.8999999999999999E-4</v>
      </c>
      <c r="V195" s="150">
        <f t="shared" si="29"/>
        <v>0.11309999999999999</v>
      </c>
      <c r="W195" s="150">
        <v>0</v>
      </c>
      <c r="X195" s="151">
        <f t="shared" si="30"/>
        <v>0</v>
      </c>
      <c r="AR195" s="152" t="s">
        <v>132</v>
      </c>
      <c r="AT195" s="152" t="s">
        <v>118</v>
      </c>
      <c r="AU195" s="152" t="s">
        <v>80</v>
      </c>
      <c r="AY195" s="13" t="s">
        <v>121</v>
      </c>
      <c r="BE195" s="153">
        <f t="shared" si="31"/>
        <v>0</v>
      </c>
      <c r="BF195" s="153">
        <f t="shared" si="32"/>
        <v>0</v>
      </c>
      <c r="BG195" s="153">
        <f t="shared" si="33"/>
        <v>0</v>
      </c>
      <c r="BH195" s="153">
        <f t="shared" si="34"/>
        <v>0</v>
      </c>
      <c r="BI195" s="153">
        <f t="shared" si="35"/>
        <v>0</v>
      </c>
      <c r="BJ195" s="13" t="s">
        <v>80</v>
      </c>
      <c r="BK195" s="153">
        <f t="shared" si="36"/>
        <v>1429.7</v>
      </c>
      <c r="BL195" s="13" t="s">
        <v>132</v>
      </c>
      <c r="BM195" s="152" t="s">
        <v>397</v>
      </c>
    </row>
    <row r="196" spans="2:65" s="1" customFormat="1" ht="14.45" customHeight="1">
      <c r="B196" s="139"/>
      <c r="C196" s="140" t="s">
        <v>398</v>
      </c>
      <c r="D196" s="140" t="s">
        <v>124</v>
      </c>
      <c r="E196" s="141" t="s">
        <v>399</v>
      </c>
      <c r="F196" s="142" t="s">
        <v>400</v>
      </c>
      <c r="G196" s="143" t="s">
        <v>127</v>
      </c>
      <c r="H196" s="144">
        <v>90</v>
      </c>
      <c r="I196" s="145">
        <v>0</v>
      </c>
      <c r="J196" s="145"/>
      <c r="K196" s="145"/>
      <c r="L196" s="146"/>
      <c r="M196" s="25"/>
      <c r="N196" s="147" t="s">
        <v>1</v>
      </c>
      <c r="O196" s="148" t="s">
        <v>33</v>
      </c>
      <c r="P196" s="149">
        <f t="shared" si="25"/>
        <v>0</v>
      </c>
      <c r="Q196" s="149">
        <f t="shared" si="26"/>
        <v>0</v>
      </c>
      <c r="R196" s="149">
        <f t="shared" si="27"/>
        <v>0</v>
      </c>
      <c r="S196" s="150">
        <v>0.04</v>
      </c>
      <c r="T196" s="150">
        <f t="shared" si="28"/>
        <v>3.6</v>
      </c>
      <c r="U196" s="150">
        <v>0</v>
      </c>
      <c r="V196" s="150">
        <f t="shared" si="29"/>
        <v>0</v>
      </c>
      <c r="W196" s="150">
        <v>0</v>
      </c>
      <c r="X196" s="151">
        <f t="shared" si="30"/>
        <v>0</v>
      </c>
      <c r="AR196" s="152" t="s">
        <v>128</v>
      </c>
      <c r="AT196" s="152" t="s">
        <v>124</v>
      </c>
      <c r="AU196" s="152" t="s">
        <v>80</v>
      </c>
      <c r="AY196" s="13" t="s">
        <v>121</v>
      </c>
      <c r="BE196" s="153">
        <f t="shared" si="31"/>
        <v>0</v>
      </c>
      <c r="BF196" s="153">
        <f t="shared" si="32"/>
        <v>0</v>
      </c>
      <c r="BG196" s="153">
        <f t="shared" si="33"/>
        <v>0</v>
      </c>
      <c r="BH196" s="153">
        <f t="shared" si="34"/>
        <v>0</v>
      </c>
      <c r="BI196" s="153">
        <f t="shared" si="35"/>
        <v>0</v>
      </c>
      <c r="BJ196" s="13" t="s">
        <v>80</v>
      </c>
      <c r="BK196" s="153">
        <f t="shared" si="36"/>
        <v>0</v>
      </c>
      <c r="BL196" s="13" t="s">
        <v>128</v>
      </c>
      <c r="BM196" s="152" t="s">
        <v>401</v>
      </c>
    </row>
    <row r="197" spans="2:65" s="1" customFormat="1" ht="14.45" customHeight="1">
      <c r="B197" s="139"/>
      <c r="C197" s="154" t="s">
        <v>402</v>
      </c>
      <c r="D197" s="154" t="s">
        <v>118</v>
      </c>
      <c r="E197" s="155" t="s">
        <v>403</v>
      </c>
      <c r="F197" s="156" t="s">
        <v>404</v>
      </c>
      <c r="G197" s="157" t="s">
        <v>127</v>
      </c>
      <c r="H197" s="158">
        <v>90</v>
      </c>
      <c r="I197" s="159">
        <v>0.49</v>
      </c>
      <c r="J197" s="160"/>
      <c r="K197" s="159"/>
      <c r="L197" s="160"/>
      <c r="M197" s="161"/>
      <c r="N197" s="162" t="s">
        <v>1</v>
      </c>
      <c r="O197" s="148" t="s">
        <v>33</v>
      </c>
      <c r="P197" s="149">
        <f t="shared" si="25"/>
        <v>0.49</v>
      </c>
      <c r="Q197" s="149">
        <f t="shared" si="26"/>
        <v>44.1</v>
      </c>
      <c r="R197" s="149">
        <f t="shared" si="27"/>
        <v>0</v>
      </c>
      <c r="S197" s="150">
        <v>0</v>
      </c>
      <c r="T197" s="150">
        <f t="shared" si="28"/>
        <v>0</v>
      </c>
      <c r="U197" s="150">
        <v>6.0000000000000002E-5</v>
      </c>
      <c r="V197" s="150">
        <f t="shared" si="29"/>
        <v>5.4000000000000003E-3</v>
      </c>
      <c r="W197" s="150">
        <v>0</v>
      </c>
      <c r="X197" s="151">
        <f t="shared" si="30"/>
        <v>0</v>
      </c>
      <c r="AR197" s="152" t="s">
        <v>132</v>
      </c>
      <c r="AT197" s="152" t="s">
        <v>118</v>
      </c>
      <c r="AU197" s="152" t="s">
        <v>80</v>
      </c>
      <c r="AY197" s="13" t="s">
        <v>121</v>
      </c>
      <c r="BE197" s="153">
        <f t="shared" si="31"/>
        <v>0</v>
      </c>
      <c r="BF197" s="153">
        <f t="shared" si="32"/>
        <v>0</v>
      </c>
      <c r="BG197" s="153">
        <f t="shared" si="33"/>
        <v>0</v>
      </c>
      <c r="BH197" s="153">
        <f t="shared" si="34"/>
        <v>0</v>
      </c>
      <c r="BI197" s="153">
        <f t="shared" si="35"/>
        <v>0</v>
      </c>
      <c r="BJ197" s="13" t="s">
        <v>80</v>
      </c>
      <c r="BK197" s="153">
        <f t="shared" si="36"/>
        <v>44.1</v>
      </c>
      <c r="BL197" s="13" t="s">
        <v>132</v>
      </c>
      <c r="BM197" s="152" t="s">
        <v>405</v>
      </c>
    </row>
    <row r="198" spans="2:65" s="1" customFormat="1" ht="14.45" customHeight="1">
      <c r="B198" s="139"/>
      <c r="C198" s="140" t="s">
        <v>406</v>
      </c>
      <c r="D198" s="140" t="s">
        <v>124</v>
      </c>
      <c r="E198" s="141" t="s">
        <v>407</v>
      </c>
      <c r="F198" s="142" t="s">
        <v>408</v>
      </c>
      <c r="G198" s="143" t="s">
        <v>127</v>
      </c>
      <c r="H198" s="144">
        <v>460</v>
      </c>
      <c r="I198" s="145">
        <v>0</v>
      </c>
      <c r="J198" s="145"/>
      <c r="K198" s="145"/>
      <c r="L198" s="146"/>
      <c r="M198" s="25"/>
      <c r="N198" s="147" t="s">
        <v>1</v>
      </c>
      <c r="O198" s="148" t="s">
        <v>33</v>
      </c>
      <c r="P198" s="149">
        <f t="shared" si="25"/>
        <v>0</v>
      </c>
      <c r="Q198" s="149">
        <f t="shared" si="26"/>
        <v>0</v>
      </c>
      <c r="R198" s="149">
        <f t="shared" si="27"/>
        <v>0</v>
      </c>
      <c r="S198" s="150">
        <v>4.4999999999999998E-2</v>
      </c>
      <c r="T198" s="150">
        <f t="shared" si="28"/>
        <v>20.7</v>
      </c>
      <c r="U198" s="150">
        <v>0</v>
      </c>
      <c r="V198" s="150">
        <f t="shared" si="29"/>
        <v>0</v>
      </c>
      <c r="W198" s="150">
        <v>0</v>
      </c>
      <c r="X198" s="151">
        <f t="shared" si="30"/>
        <v>0</v>
      </c>
      <c r="AR198" s="152" t="s">
        <v>128</v>
      </c>
      <c r="AT198" s="152" t="s">
        <v>124</v>
      </c>
      <c r="AU198" s="152" t="s">
        <v>80</v>
      </c>
      <c r="AY198" s="13" t="s">
        <v>121</v>
      </c>
      <c r="BE198" s="153">
        <f t="shared" si="31"/>
        <v>0</v>
      </c>
      <c r="BF198" s="153">
        <f t="shared" si="32"/>
        <v>0</v>
      </c>
      <c r="BG198" s="153">
        <f t="shared" si="33"/>
        <v>0</v>
      </c>
      <c r="BH198" s="153">
        <f t="shared" si="34"/>
        <v>0</v>
      </c>
      <c r="BI198" s="153">
        <f t="shared" si="35"/>
        <v>0</v>
      </c>
      <c r="BJ198" s="13" t="s">
        <v>80</v>
      </c>
      <c r="BK198" s="153">
        <f t="shared" si="36"/>
        <v>0</v>
      </c>
      <c r="BL198" s="13" t="s">
        <v>128</v>
      </c>
      <c r="BM198" s="152" t="s">
        <v>409</v>
      </c>
    </row>
    <row r="199" spans="2:65" s="1" customFormat="1" ht="14.45" customHeight="1">
      <c r="B199" s="139"/>
      <c r="C199" s="154" t="s">
        <v>410</v>
      </c>
      <c r="D199" s="154" t="s">
        <v>118</v>
      </c>
      <c r="E199" s="155" t="s">
        <v>411</v>
      </c>
      <c r="F199" s="156" t="s">
        <v>412</v>
      </c>
      <c r="G199" s="157" t="s">
        <v>127</v>
      </c>
      <c r="H199" s="158">
        <v>460</v>
      </c>
      <c r="I199" s="159">
        <v>0.81</v>
      </c>
      <c r="J199" s="160"/>
      <c r="K199" s="159"/>
      <c r="L199" s="160"/>
      <c r="M199" s="161"/>
      <c r="N199" s="162" t="s">
        <v>1</v>
      </c>
      <c r="O199" s="148" t="s">
        <v>33</v>
      </c>
      <c r="P199" s="149">
        <f t="shared" si="25"/>
        <v>0.81</v>
      </c>
      <c r="Q199" s="149">
        <f t="shared" si="26"/>
        <v>372.6</v>
      </c>
      <c r="R199" s="149">
        <f t="shared" si="27"/>
        <v>0</v>
      </c>
      <c r="S199" s="150">
        <v>0</v>
      </c>
      <c r="T199" s="150">
        <f t="shared" si="28"/>
        <v>0</v>
      </c>
      <c r="U199" s="150">
        <v>8.0000000000000007E-5</v>
      </c>
      <c r="V199" s="150">
        <f t="shared" si="29"/>
        <v>3.6800000000000006E-2</v>
      </c>
      <c r="W199" s="150">
        <v>0</v>
      </c>
      <c r="X199" s="151">
        <f t="shared" si="30"/>
        <v>0</v>
      </c>
      <c r="AR199" s="152" t="s">
        <v>132</v>
      </c>
      <c r="AT199" s="152" t="s">
        <v>118</v>
      </c>
      <c r="AU199" s="152" t="s">
        <v>80</v>
      </c>
      <c r="AY199" s="13" t="s">
        <v>121</v>
      </c>
      <c r="BE199" s="153">
        <f t="shared" si="31"/>
        <v>0</v>
      </c>
      <c r="BF199" s="153">
        <f t="shared" si="32"/>
        <v>0</v>
      </c>
      <c r="BG199" s="153">
        <f t="shared" si="33"/>
        <v>0</v>
      </c>
      <c r="BH199" s="153">
        <f t="shared" si="34"/>
        <v>0</v>
      </c>
      <c r="BI199" s="153">
        <f t="shared" si="35"/>
        <v>0</v>
      </c>
      <c r="BJ199" s="13" t="s">
        <v>80</v>
      </c>
      <c r="BK199" s="153">
        <f t="shared" si="36"/>
        <v>372.6</v>
      </c>
      <c r="BL199" s="13" t="s">
        <v>132</v>
      </c>
      <c r="BM199" s="152" t="s">
        <v>413</v>
      </c>
    </row>
    <row r="200" spans="2:65" s="1" customFormat="1" ht="22.15" customHeight="1">
      <c r="B200" s="139"/>
      <c r="C200" s="140" t="s">
        <v>414</v>
      </c>
      <c r="D200" s="140" t="s">
        <v>124</v>
      </c>
      <c r="E200" s="141" t="s">
        <v>415</v>
      </c>
      <c r="F200" s="142" t="s">
        <v>416</v>
      </c>
      <c r="G200" s="143" t="s">
        <v>127</v>
      </c>
      <c r="H200" s="144">
        <v>140</v>
      </c>
      <c r="I200" s="145">
        <v>0</v>
      </c>
      <c r="J200" s="145"/>
      <c r="K200" s="145"/>
      <c r="L200" s="146"/>
      <c r="M200" s="25"/>
      <c r="N200" s="147" t="s">
        <v>1</v>
      </c>
      <c r="O200" s="148" t="s">
        <v>33</v>
      </c>
      <c r="P200" s="149">
        <f t="shared" si="25"/>
        <v>0</v>
      </c>
      <c r="Q200" s="149">
        <f t="shared" si="26"/>
        <v>0</v>
      </c>
      <c r="R200" s="149">
        <f t="shared" si="27"/>
        <v>0</v>
      </c>
      <c r="S200" s="150">
        <v>5.0999999999999997E-2</v>
      </c>
      <c r="T200" s="150">
        <f t="shared" si="28"/>
        <v>7.14</v>
      </c>
      <c r="U200" s="150">
        <v>0</v>
      </c>
      <c r="V200" s="150">
        <f t="shared" si="29"/>
        <v>0</v>
      </c>
      <c r="W200" s="150">
        <v>0</v>
      </c>
      <c r="X200" s="151">
        <f t="shared" si="30"/>
        <v>0</v>
      </c>
      <c r="AR200" s="152" t="s">
        <v>128</v>
      </c>
      <c r="AT200" s="152" t="s">
        <v>124</v>
      </c>
      <c r="AU200" s="152" t="s">
        <v>80</v>
      </c>
      <c r="AY200" s="13" t="s">
        <v>121</v>
      </c>
      <c r="BE200" s="153">
        <f t="shared" si="31"/>
        <v>0</v>
      </c>
      <c r="BF200" s="153">
        <f t="shared" si="32"/>
        <v>0</v>
      </c>
      <c r="BG200" s="153">
        <f t="shared" si="33"/>
        <v>0</v>
      </c>
      <c r="BH200" s="153">
        <f t="shared" si="34"/>
        <v>0</v>
      </c>
      <c r="BI200" s="153">
        <f t="shared" si="35"/>
        <v>0</v>
      </c>
      <c r="BJ200" s="13" t="s">
        <v>80</v>
      </c>
      <c r="BK200" s="153">
        <f t="shared" si="36"/>
        <v>0</v>
      </c>
      <c r="BL200" s="13" t="s">
        <v>128</v>
      </c>
      <c r="BM200" s="152" t="s">
        <v>417</v>
      </c>
    </row>
    <row r="201" spans="2:65" s="1" customFormat="1" ht="22.15" customHeight="1">
      <c r="B201" s="139"/>
      <c r="C201" s="154" t="s">
        <v>418</v>
      </c>
      <c r="D201" s="154" t="s">
        <v>118</v>
      </c>
      <c r="E201" s="155" t="s">
        <v>419</v>
      </c>
      <c r="F201" s="156" t="s">
        <v>420</v>
      </c>
      <c r="G201" s="157" t="s">
        <v>127</v>
      </c>
      <c r="H201" s="158">
        <v>140</v>
      </c>
      <c r="I201" s="159">
        <v>1.32</v>
      </c>
      <c r="J201" s="160"/>
      <c r="K201" s="159"/>
      <c r="L201" s="160"/>
      <c r="M201" s="161"/>
      <c r="N201" s="162" t="s">
        <v>1</v>
      </c>
      <c r="O201" s="148" t="s">
        <v>33</v>
      </c>
      <c r="P201" s="149">
        <f t="shared" si="25"/>
        <v>1.32</v>
      </c>
      <c r="Q201" s="149">
        <f t="shared" si="26"/>
        <v>184.8</v>
      </c>
      <c r="R201" s="149">
        <f t="shared" si="27"/>
        <v>0</v>
      </c>
      <c r="S201" s="150">
        <v>0</v>
      </c>
      <c r="T201" s="150">
        <f t="shared" si="28"/>
        <v>0</v>
      </c>
      <c r="U201" s="150">
        <v>2.1000000000000001E-4</v>
      </c>
      <c r="V201" s="150">
        <f t="shared" si="29"/>
        <v>2.9400000000000003E-2</v>
      </c>
      <c r="W201" s="150">
        <v>0</v>
      </c>
      <c r="X201" s="151">
        <f t="shared" si="30"/>
        <v>0</v>
      </c>
      <c r="AR201" s="152" t="s">
        <v>132</v>
      </c>
      <c r="AT201" s="152" t="s">
        <v>118</v>
      </c>
      <c r="AU201" s="152" t="s">
        <v>80</v>
      </c>
      <c r="AY201" s="13" t="s">
        <v>121</v>
      </c>
      <c r="BE201" s="153">
        <f t="shared" si="31"/>
        <v>0</v>
      </c>
      <c r="BF201" s="153">
        <f t="shared" si="32"/>
        <v>0</v>
      </c>
      <c r="BG201" s="153">
        <f t="shared" si="33"/>
        <v>0</v>
      </c>
      <c r="BH201" s="153">
        <f t="shared" si="34"/>
        <v>0</v>
      </c>
      <c r="BI201" s="153">
        <f t="shared" si="35"/>
        <v>0</v>
      </c>
      <c r="BJ201" s="13" t="s">
        <v>80</v>
      </c>
      <c r="BK201" s="153">
        <f t="shared" si="36"/>
        <v>184.8</v>
      </c>
      <c r="BL201" s="13" t="s">
        <v>132</v>
      </c>
      <c r="BM201" s="152" t="s">
        <v>421</v>
      </c>
    </row>
    <row r="202" spans="2:65" s="1" customFormat="1" ht="22.15" customHeight="1">
      <c r="B202" s="139"/>
      <c r="C202" s="140" t="s">
        <v>422</v>
      </c>
      <c r="D202" s="140" t="s">
        <v>124</v>
      </c>
      <c r="E202" s="141" t="s">
        <v>423</v>
      </c>
      <c r="F202" s="142" t="s">
        <v>424</v>
      </c>
      <c r="G202" s="143" t="s">
        <v>127</v>
      </c>
      <c r="H202" s="144">
        <v>45</v>
      </c>
      <c r="I202" s="145">
        <v>0</v>
      </c>
      <c r="J202" s="145"/>
      <c r="K202" s="145"/>
      <c r="L202" s="146"/>
      <c r="M202" s="25"/>
      <c r="N202" s="147" t="s">
        <v>1</v>
      </c>
      <c r="O202" s="148" t="s">
        <v>33</v>
      </c>
      <c r="P202" s="149">
        <f t="shared" si="25"/>
        <v>0</v>
      </c>
      <c r="Q202" s="149">
        <f t="shared" si="26"/>
        <v>0</v>
      </c>
      <c r="R202" s="149">
        <f t="shared" si="27"/>
        <v>0</v>
      </c>
      <c r="S202" s="150">
        <v>0.115</v>
      </c>
      <c r="T202" s="150">
        <f t="shared" si="28"/>
        <v>5.1749999999999998</v>
      </c>
      <c r="U202" s="150">
        <v>0</v>
      </c>
      <c r="V202" s="150">
        <f t="shared" si="29"/>
        <v>0</v>
      </c>
      <c r="W202" s="150">
        <v>0</v>
      </c>
      <c r="X202" s="151">
        <f t="shared" si="30"/>
        <v>0</v>
      </c>
      <c r="AR202" s="152" t="s">
        <v>128</v>
      </c>
      <c r="AT202" s="152" t="s">
        <v>124</v>
      </c>
      <c r="AU202" s="152" t="s">
        <v>80</v>
      </c>
      <c r="AY202" s="13" t="s">
        <v>121</v>
      </c>
      <c r="BE202" s="153">
        <f t="shared" si="31"/>
        <v>0</v>
      </c>
      <c r="BF202" s="153">
        <f t="shared" si="32"/>
        <v>0</v>
      </c>
      <c r="BG202" s="153">
        <f t="shared" si="33"/>
        <v>0</v>
      </c>
      <c r="BH202" s="153">
        <f t="shared" si="34"/>
        <v>0</v>
      </c>
      <c r="BI202" s="153">
        <f t="shared" si="35"/>
        <v>0</v>
      </c>
      <c r="BJ202" s="13" t="s">
        <v>80</v>
      </c>
      <c r="BK202" s="153">
        <f t="shared" si="36"/>
        <v>0</v>
      </c>
      <c r="BL202" s="13" t="s">
        <v>128</v>
      </c>
      <c r="BM202" s="152" t="s">
        <v>425</v>
      </c>
    </row>
    <row r="203" spans="2:65" s="1" customFormat="1" ht="14.45" customHeight="1">
      <c r="B203" s="139"/>
      <c r="C203" s="154" t="s">
        <v>426</v>
      </c>
      <c r="D203" s="154" t="s">
        <v>118</v>
      </c>
      <c r="E203" s="155" t="s">
        <v>427</v>
      </c>
      <c r="F203" s="156" t="s">
        <v>428</v>
      </c>
      <c r="G203" s="157" t="s">
        <v>127</v>
      </c>
      <c r="H203" s="158">
        <v>45</v>
      </c>
      <c r="I203" s="159">
        <v>2.78</v>
      </c>
      <c r="J203" s="160"/>
      <c r="K203" s="159"/>
      <c r="L203" s="160"/>
      <c r="M203" s="161"/>
      <c r="N203" s="162" t="s">
        <v>1</v>
      </c>
      <c r="O203" s="148" t="s">
        <v>33</v>
      </c>
      <c r="P203" s="149">
        <f t="shared" si="25"/>
        <v>2.78</v>
      </c>
      <c r="Q203" s="149">
        <f t="shared" si="26"/>
        <v>125.1</v>
      </c>
      <c r="R203" s="149">
        <f t="shared" si="27"/>
        <v>0</v>
      </c>
      <c r="S203" s="150">
        <v>0</v>
      </c>
      <c r="T203" s="150">
        <f t="shared" si="28"/>
        <v>0</v>
      </c>
      <c r="U203" s="150">
        <v>9.3999999999999997E-4</v>
      </c>
      <c r="V203" s="150">
        <f t="shared" si="29"/>
        <v>4.2299999999999997E-2</v>
      </c>
      <c r="W203" s="150">
        <v>0</v>
      </c>
      <c r="X203" s="151">
        <f t="shared" si="30"/>
        <v>0</v>
      </c>
      <c r="AR203" s="152" t="s">
        <v>132</v>
      </c>
      <c r="AT203" s="152" t="s">
        <v>118</v>
      </c>
      <c r="AU203" s="152" t="s">
        <v>80</v>
      </c>
      <c r="AY203" s="13" t="s">
        <v>121</v>
      </c>
      <c r="BE203" s="153">
        <f t="shared" si="31"/>
        <v>0</v>
      </c>
      <c r="BF203" s="153">
        <f t="shared" si="32"/>
        <v>0</v>
      </c>
      <c r="BG203" s="153">
        <f t="shared" si="33"/>
        <v>0</v>
      </c>
      <c r="BH203" s="153">
        <f t="shared" si="34"/>
        <v>0</v>
      </c>
      <c r="BI203" s="153">
        <f t="shared" si="35"/>
        <v>0</v>
      </c>
      <c r="BJ203" s="13" t="s">
        <v>80</v>
      </c>
      <c r="BK203" s="153">
        <f t="shared" si="36"/>
        <v>125.1</v>
      </c>
      <c r="BL203" s="13" t="s">
        <v>132</v>
      </c>
      <c r="BM203" s="152" t="s">
        <v>429</v>
      </c>
    </row>
    <row r="204" spans="2:65" s="1" customFormat="1" ht="22.15" customHeight="1">
      <c r="B204" s="139"/>
      <c r="C204" s="140" t="s">
        <v>430</v>
      </c>
      <c r="D204" s="140" t="s">
        <v>124</v>
      </c>
      <c r="E204" s="141" t="s">
        <v>431</v>
      </c>
      <c r="F204" s="142" t="s">
        <v>432</v>
      </c>
      <c r="G204" s="143" t="s">
        <v>127</v>
      </c>
      <c r="H204" s="144">
        <v>70</v>
      </c>
      <c r="I204" s="145">
        <v>0</v>
      </c>
      <c r="J204" s="145"/>
      <c r="K204" s="145"/>
      <c r="L204" s="146"/>
      <c r="M204" s="25"/>
      <c r="N204" s="147" t="s">
        <v>1</v>
      </c>
      <c r="O204" s="148" t="s">
        <v>33</v>
      </c>
      <c r="P204" s="149">
        <f t="shared" si="25"/>
        <v>0</v>
      </c>
      <c r="Q204" s="149">
        <f t="shared" si="26"/>
        <v>0</v>
      </c>
      <c r="R204" s="149">
        <f t="shared" si="27"/>
        <v>0</v>
      </c>
      <c r="S204" s="150">
        <v>0.15</v>
      </c>
      <c r="T204" s="150">
        <f t="shared" si="28"/>
        <v>10.5</v>
      </c>
      <c r="U204" s="150">
        <v>0</v>
      </c>
      <c r="V204" s="150">
        <f t="shared" si="29"/>
        <v>0</v>
      </c>
      <c r="W204" s="150">
        <v>0</v>
      </c>
      <c r="X204" s="151">
        <f t="shared" si="30"/>
        <v>0</v>
      </c>
      <c r="AR204" s="152" t="s">
        <v>128</v>
      </c>
      <c r="AT204" s="152" t="s">
        <v>124</v>
      </c>
      <c r="AU204" s="152" t="s">
        <v>80</v>
      </c>
      <c r="AY204" s="13" t="s">
        <v>121</v>
      </c>
      <c r="BE204" s="153">
        <f t="shared" si="31"/>
        <v>0</v>
      </c>
      <c r="BF204" s="153">
        <f t="shared" si="32"/>
        <v>0</v>
      </c>
      <c r="BG204" s="153">
        <f t="shared" si="33"/>
        <v>0</v>
      </c>
      <c r="BH204" s="153">
        <f t="shared" si="34"/>
        <v>0</v>
      </c>
      <c r="BI204" s="153">
        <f t="shared" si="35"/>
        <v>0</v>
      </c>
      <c r="BJ204" s="13" t="s">
        <v>80</v>
      </c>
      <c r="BK204" s="153">
        <f t="shared" si="36"/>
        <v>0</v>
      </c>
      <c r="BL204" s="13" t="s">
        <v>128</v>
      </c>
      <c r="BM204" s="152" t="s">
        <v>433</v>
      </c>
    </row>
    <row r="205" spans="2:65" s="1" customFormat="1" ht="14.45" customHeight="1">
      <c r="B205" s="139"/>
      <c r="C205" s="154" t="s">
        <v>434</v>
      </c>
      <c r="D205" s="154" t="s">
        <v>118</v>
      </c>
      <c r="E205" s="155" t="s">
        <v>435</v>
      </c>
      <c r="F205" s="156" t="s">
        <v>436</v>
      </c>
      <c r="G205" s="157" t="s">
        <v>127</v>
      </c>
      <c r="H205" s="158">
        <v>70</v>
      </c>
      <c r="I205" s="159">
        <v>5.94</v>
      </c>
      <c r="J205" s="160"/>
      <c r="K205" s="159"/>
      <c r="L205" s="160"/>
      <c r="M205" s="161"/>
      <c r="N205" s="162" t="s">
        <v>1</v>
      </c>
      <c r="O205" s="148" t="s">
        <v>33</v>
      </c>
      <c r="P205" s="149">
        <f t="shared" si="25"/>
        <v>5.94</v>
      </c>
      <c r="Q205" s="149">
        <f t="shared" si="26"/>
        <v>415.8</v>
      </c>
      <c r="R205" s="149">
        <f t="shared" si="27"/>
        <v>0</v>
      </c>
      <c r="S205" s="150">
        <v>0</v>
      </c>
      <c r="T205" s="150">
        <f t="shared" si="28"/>
        <v>0</v>
      </c>
      <c r="U205" s="150">
        <v>1.56E-3</v>
      </c>
      <c r="V205" s="150">
        <f t="shared" si="29"/>
        <v>0.10919999999999999</v>
      </c>
      <c r="W205" s="150">
        <v>0</v>
      </c>
      <c r="X205" s="151">
        <f t="shared" si="30"/>
        <v>0</v>
      </c>
      <c r="AR205" s="152" t="s">
        <v>132</v>
      </c>
      <c r="AT205" s="152" t="s">
        <v>118</v>
      </c>
      <c r="AU205" s="152" t="s">
        <v>80</v>
      </c>
      <c r="AY205" s="13" t="s">
        <v>121</v>
      </c>
      <c r="BE205" s="153">
        <f t="shared" si="31"/>
        <v>0</v>
      </c>
      <c r="BF205" s="153">
        <f t="shared" si="32"/>
        <v>0</v>
      </c>
      <c r="BG205" s="153">
        <f t="shared" si="33"/>
        <v>0</v>
      </c>
      <c r="BH205" s="153">
        <f t="shared" si="34"/>
        <v>0</v>
      </c>
      <c r="BI205" s="153">
        <f t="shared" si="35"/>
        <v>0</v>
      </c>
      <c r="BJ205" s="13" t="s">
        <v>80</v>
      </c>
      <c r="BK205" s="153">
        <f t="shared" si="36"/>
        <v>415.8</v>
      </c>
      <c r="BL205" s="13" t="s">
        <v>132</v>
      </c>
      <c r="BM205" s="152" t="s">
        <v>437</v>
      </c>
    </row>
    <row r="206" spans="2:65" s="1" customFormat="1" ht="14.45" customHeight="1">
      <c r="B206" s="139"/>
      <c r="C206" s="140" t="s">
        <v>438</v>
      </c>
      <c r="D206" s="140" t="s">
        <v>124</v>
      </c>
      <c r="E206" s="141" t="s">
        <v>439</v>
      </c>
      <c r="F206" s="142" t="s">
        <v>440</v>
      </c>
      <c r="G206" s="143" t="s">
        <v>136</v>
      </c>
      <c r="H206" s="144">
        <v>1</v>
      </c>
      <c r="I206" s="145">
        <v>0</v>
      </c>
      <c r="J206" s="145"/>
      <c r="K206" s="145"/>
      <c r="L206" s="146"/>
      <c r="M206" s="25"/>
      <c r="N206" s="147" t="s">
        <v>1</v>
      </c>
      <c r="O206" s="148" t="s">
        <v>33</v>
      </c>
      <c r="P206" s="149">
        <f t="shared" si="25"/>
        <v>0</v>
      </c>
      <c r="Q206" s="149">
        <f t="shared" si="26"/>
        <v>0</v>
      </c>
      <c r="R206" s="149">
        <f t="shared" si="27"/>
        <v>0</v>
      </c>
      <c r="S206" s="150">
        <v>0.503</v>
      </c>
      <c r="T206" s="150">
        <f t="shared" si="28"/>
        <v>0.503</v>
      </c>
      <c r="U206" s="150">
        <v>0</v>
      </c>
      <c r="V206" s="150">
        <f t="shared" si="29"/>
        <v>0</v>
      </c>
      <c r="W206" s="150">
        <v>0</v>
      </c>
      <c r="X206" s="151">
        <f t="shared" si="30"/>
        <v>0</v>
      </c>
      <c r="AR206" s="152" t="s">
        <v>128</v>
      </c>
      <c r="AT206" s="152" t="s">
        <v>124</v>
      </c>
      <c r="AU206" s="152" t="s">
        <v>80</v>
      </c>
      <c r="AY206" s="13" t="s">
        <v>121</v>
      </c>
      <c r="BE206" s="153">
        <f t="shared" si="31"/>
        <v>0</v>
      </c>
      <c r="BF206" s="153">
        <f t="shared" si="32"/>
        <v>0</v>
      </c>
      <c r="BG206" s="153">
        <f t="shared" si="33"/>
        <v>0</v>
      </c>
      <c r="BH206" s="153">
        <f t="shared" si="34"/>
        <v>0</v>
      </c>
      <c r="BI206" s="153">
        <f t="shared" si="35"/>
        <v>0</v>
      </c>
      <c r="BJ206" s="13" t="s">
        <v>80</v>
      </c>
      <c r="BK206" s="153">
        <f t="shared" si="36"/>
        <v>0</v>
      </c>
      <c r="BL206" s="13" t="s">
        <v>128</v>
      </c>
      <c r="BM206" s="152" t="s">
        <v>441</v>
      </c>
    </row>
    <row r="207" spans="2:65" s="1" customFormat="1" ht="14.45" customHeight="1">
      <c r="B207" s="139"/>
      <c r="C207" s="140" t="s">
        <v>442</v>
      </c>
      <c r="D207" s="140" t="s">
        <v>124</v>
      </c>
      <c r="E207" s="141" t="s">
        <v>443</v>
      </c>
      <c r="F207" s="142" t="s">
        <v>444</v>
      </c>
      <c r="G207" s="143" t="s">
        <v>445</v>
      </c>
      <c r="H207" s="144">
        <v>28.2</v>
      </c>
      <c r="I207" s="145">
        <v>0</v>
      </c>
      <c r="J207" s="145"/>
      <c r="K207" s="145"/>
      <c r="L207" s="146"/>
      <c r="M207" s="25"/>
      <c r="N207" s="147" t="s">
        <v>1</v>
      </c>
      <c r="O207" s="148" t="s">
        <v>33</v>
      </c>
      <c r="P207" s="149">
        <f t="shared" si="25"/>
        <v>0</v>
      </c>
      <c r="Q207" s="149">
        <f t="shared" si="26"/>
        <v>0</v>
      </c>
      <c r="R207" s="149">
        <f t="shared" si="27"/>
        <v>0</v>
      </c>
      <c r="S207" s="150">
        <v>0</v>
      </c>
      <c r="T207" s="150">
        <f t="shared" si="28"/>
        <v>0</v>
      </c>
      <c r="U207" s="150">
        <v>0</v>
      </c>
      <c r="V207" s="150">
        <f t="shared" si="29"/>
        <v>0</v>
      </c>
      <c r="W207" s="150">
        <v>0</v>
      </c>
      <c r="X207" s="151">
        <f t="shared" si="30"/>
        <v>0</v>
      </c>
      <c r="AR207" s="152" t="s">
        <v>128</v>
      </c>
      <c r="AT207" s="152" t="s">
        <v>124</v>
      </c>
      <c r="AU207" s="152" t="s">
        <v>80</v>
      </c>
      <c r="AY207" s="13" t="s">
        <v>121</v>
      </c>
      <c r="BE207" s="153">
        <f t="shared" si="31"/>
        <v>0</v>
      </c>
      <c r="BF207" s="153">
        <f t="shared" si="32"/>
        <v>0</v>
      </c>
      <c r="BG207" s="153">
        <f t="shared" si="33"/>
        <v>0</v>
      </c>
      <c r="BH207" s="153">
        <f t="shared" si="34"/>
        <v>0</v>
      </c>
      <c r="BI207" s="153">
        <f t="shared" si="35"/>
        <v>0</v>
      </c>
      <c r="BJ207" s="13" t="s">
        <v>80</v>
      </c>
      <c r="BK207" s="153">
        <f t="shared" si="36"/>
        <v>0</v>
      </c>
      <c r="BL207" s="13" t="s">
        <v>128</v>
      </c>
      <c r="BM207" s="152" t="s">
        <v>446</v>
      </c>
    </row>
    <row r="208" spans="2:65" s="1" customFormat="1" ht="14.45" customHeight="1">
      <c r="B208" s="139"/>
      <c r="C208" s="140" t="s">
        <v>447</v>
      </c>
      <c r="D208" s="140" t="s">
        <v>124</v>
      </c>
      <c r="E208" s="141" t="s">
        <v>448</v>
      </c>
      <c r="F208" s="142" t="s">
        <v>449</v>
      </c>
      <c r="G208" s="143" t="s">
        <v>445</v>
      </c>
      <c r="H208" s="144">
        <v>329.23599999999999</v>
      </c>
      <c r="I208" s="145">
        <v>0</v>
      </c>
      <c r="J208" s="145"/>
      <c r="K208" s="145"/>
      <c r="L208" s="146"/>
      <c r="M208" s="25"/>
      <c r="N208" s="147" t="s">
        <v>1</v>
      </c>
      <c r="O208" s="148" t="s">
        <v>33</v>
      </c>
      <c r="P208" s="149">
        <f t="shared" si="25"/>
        <v>0</v>
      </c>
      <c r="Q208" s="149">
        <f t="shared" si="26"/>
        <v>0</v>
      </c>
      <c r="R208" s="149">
        <f t="shared" si="27"/>
        <v>0</v>
      </c>
      <c r="S208" s="150">
        <v>0</v>
      </c>
      <c r="T208" s="150">
        <f t="shared" si="28"/>
        <v>0</v>
      </c>
      <c r="U208" s="150">
        <v>0</v>
      </c>
      <c r="V208" s="150">
        <f t="shared" si="29"/>
        <v>0</v>
      </c>
      <c r="W208" s="150">
        <v>0</v>
      </c>
      <c r="X208" s="151">
        <f t="shared" si="30"/>
        <v>0</v>
      </c>
      <c r="AR208" s="152" t="s">
        <v>128</v>
      </c>
      <c r="AT208" s="152" t="s">
        <v>124</v>
      </c>
      <c r="AU208" s="152" t="s">
        <v>80</v>
      </c>
      <c r="AY208" s="13" t="s">
        <v>121</v>
      </c>
      <c r="BE208" s="153">
        <f t="shared" si="31"/>
        <v>0</v>
      </c>
      <c r="BF208" s="153">
        <f t="shared" si="32"/>
        <v>0</v>
      </c>
      <c r="BG208" s="153">
        <f t="shared" si="33"/>
        <v>0</v>
      </c>
      <c r="BH208" s="153">
        <f t="shared" si="34"/>
        <v>0</v>
      </c>
      <c r="BI208" s="153">
        <f t="shared" si="35"/>
        <v>0</v>
      </c>
      <c r="BJ208" s="13" t="s">
        <v>80</v>
      </c>
      <c r="BK208" s="153">
        <f t="shared" si="36"/>
        <v>0</v>
      </c>
      <c r="BL208" s="13" t="s">
        <v>128</v>
      </c>
      <c r="BM208" s="152" t="s">
        <v>450</v>
      </c>
    </row>
    <row r="209" spans="2:65" s="1" customFormat="1" ht="14.45" customHeight="1">
      <c r="B209" s="139"/>
      <c r="C209" s="140" t="s">
        <v>451</v>
      </c>
      <c r="D209" s="140" t="s">
        <v>124</v>
      </c>
      <c r="E209" s="141" t="s">
        <v>452</v>
      </c>
      <c r="F209" s="142" t="s">
        <v>453</v>
      </c>
      <c r="G209" s="143" t="s">
        <v>445</v>
      </c>
      <c r="H209" s="144">
        <v>28.2</v>
      </c>
      <c r="I209" s="145">
        <v>0</v>
      </c>
      <c r="J209" s="145"/>
      <c r="K209" s="145"/>
      <c r="L209" s="146"/>
      <c r="M209" s="25"/>
      <c r="N209" s="147" t="s">
        <v>1</v>
      </c>
      <c r="O209" s="148" t="s">
        <v>33</v>
      </c>
      <c r="P209" s="149">
        <f t="shared" si="25"/>
        <v>0</v>
      </c>
      <c r="Q209" s="149">
        <f t="shared" si="26"/>
        <v>0</v>
      </c>
      <c r="R209" s="149">
        <f t="shared" si="27"/>
        <v>0</v>
      </c>
      <c r="S209" s="150">
        <v>0</v>
      </c>
      <c r="T209" s="150">
        <f t="shared" si="28"/>
        <v>0</v>
      </c>
      <c r="U209" s="150">
        <v>0</v>
      </c>
      <c r="V209" s="150">
        <f t="shared" si="29"/>
        <v>0</v>
      </c>
      <c r="W209" s="150">
        <v>0</v>
      </c>
      <c r="X209" s="151">
        <f t="shared" si="30"/>
        <v>0</v>
      </c>
      <c r="AR209" s="152" t="s">
        <v>128</v>
      </c>
      <c r="AT209" s="152" t="s">
        <v>124</v>
      </c>
      <c r="AU209" s="152" t="s">
        <v>80</v>
      </c>
      <c r="AY209" s="13" t="s">
        <v>121</v>
      </c>
      <c r="BE209" s="153">
        <f t="shared" si="31"/>
        <v>0</v>
      </c>
      <c r="BF209" s="153">
        <f t="shared" si="32"/>
        <v>0</v>
      </c>
      <c r="BG209" s="153">
        <f t="shared" si="33"/>
        <v>0</v>
      </c>
      <c r="BH209" s="153">
        <f t="shared" si="34"/>
        <v>0</v>
      </c>
      <c r="BI209" s="153">
        <f t="shared" si="35"/>
        <v>0</v>
      </c>
      <c r="BJ209" s="13" t="s">
        <v>80</v>
      </c>
      <c r="BK209" s="153">
        <f t="shared" si="36"/>
        <v>0</v>
      </c>
      <c r="BL209" s="13" t="s">
        <v>128</v>
      </c>
      <c r="BM209" s="152" t="s">
        <v>454</v>
      </c>
    </row>
    <row r="210" spans="2:65" s="1" customFormat="1" ht="14.45" customHeight="1">
      <c r="B210" s="139"/>
      <c r="C210" s="140" t="s">
        <v>455</v>
      </c>
      <c r="D210" s="140" t="s">
        <v>124</v>
      </c>
      <c r="E210" s="141" t="s">
        <v>456</v>
      </c>
      <c r="F210" s="142" t="s">
        <v>457</v>
      </c>
      <c r="G210" s="143" t="s">
        <v>445</v>
      </c>
      <c r="H210" s="144">
        <v>216.148</v>
      </c>
      <c r="I210" s="145">
        <v>3</v>
      </c>
      <c r="J210" s="145"/>
      <c r="K210" s="145"/>
      <c r="L210" s="146"/>
      <c r="M210" s="25"/>
      <c r="N210" s="147" t="s">
        <v>1</v>
      </c>
      <c r="O210" s="148" t="s">
        <v>33</v>
      </c>
      <c r="P210" s="149">
        <f t="shared" si="25"/>
        <v>3</v>
      </c>
      <c r="Q210" s="149">
        <f t="shared" si="26"/>
        <v>648.44000000000005</v>
      </c>
      <c r="R210" s="149">
        <f t="shared" si="27"/>
        <v>0</v>
      </c>
      <c r="S210" s="150">
        <v>0</v>
      </c>
      <c r="T210" s="150">
        <f t="shared" si="28"/>
        <v>0</v>
      </c>
      <c r="U210" s="150">
        <v>0</v>
      </c>
      <c r="V210" s="150">
        <f t="shared" si="29"/>
        <v>0</v>
      </c>
      <c r="W210" s="150">
        <v>0</v>
      </c>
      <c r="X210" s="151">
        <f t="shared" si="30"/>
        <v>0</v>
      </c>
      <c r="AR210" s="152" t="s">
        <v>132</v>
      </c>
      <c r="AT210" s="152" t="s">
        <v>124</v>
      </c>
      <c r="AU210" s="152" t="s">
        <v>80</v>
      </c>
      <c r="AY210" s="13" t="s">
        <v>121</v>
      </c>
      <c r="BE210" s="153">
        <f t="shared" si="31"/>
        <v>0</v>
      </c>
      <c r="BF210" s="153">
        <f t="shared" si="32"/>
        <v>0</v>
      </c>
      <c r="BG210" s="153">
        <f t="shared" si="33"/>
        <v>0</v>
      </c>
      <c r="BH210" s="153">
        <f t="shared" si="34"/>
        <v>0</v>
      </c>
      <c r="BI210" s="153">
        <f t="shared" si="35"/>
        <v>0</v>
      </c>
      <c r="BJ210" s="13" t="s">
        <v>80</v>
      </c>
      <c r="BK210" s="153">
        <f t="shared" si="36"/>
        <v>648.44000000000005</v>
      </c>
      <c r="BL210" s="13" t="s">
        <v>132</v>
      </c>
      <c r="BM210" s="152" t="s">
        <v>458</v>
      </c>
    </row>
    <row r="211" spans="2:65" s="1" customFormat="1" ht="14.45" customHeight="1">
      <c r="B211" s="139"/>
      <c r="C211" s="140" t="s">
        <v>459</v>
      </c>
      <c r="D211" s="140" t="s">
        <v>124</v>
      </c>
      <c r="E211" s="141" t="s">
        <v>460</v>
      </c>
      <c r="F211" s="142" t="s">
        <v>461</v>
      </c>
      <c r="G211" s="143" t="s">
        <v>445</v>
      </c>
      <c r="H211" s="144">
        <v>357.43599999999998</v>
      </c>
      <c r="I211" s="145">
        <v>0</v>
      </c>
      <c r="J211" s="145"/>
      <c r="K211" s="145"/>
      <c r="L211" s="146"/>
      <c r="M211" s="25"/>
      <c r="N211" s="147" t="s">
        <v>1</v>
      </c>
      <c r="O211" s="148" t="s">
        <v>33</v>
      </c>
      <c r="P211" s="149">
        <f t="shared" si="25"/>
        <v>0</v>
      </c>
      <c r="Q211" s="149">
        <f t="shared" si="26"/>
        <v>0</v>
      </c>
      <c r="R211" s="149">
        <f t="shared" si="27"/>
        <v>0</v>
      </c>
      <c r="S211" s="150">
        <v>0</v>
      </c>
      <c r="T211" s="150">
        <f t="shared" si="28"/>
        <v>0</v>
      </c>
      <c r="U211" s="150">
        <v>0</v>
      </c>
      <c r="V211" s="150">
        <f t="shared" si="29"/>
        <v>0</v>
      </c>
      <c r="W211" s="150">
        <v>0</v>
      </c>
      <c r="X211" s="151">
        <f t="shared" si="30"/>
        <v>0</v>
      </c>
      <c r="AR211" s="152" t="s">
        <v>128</v>
      </c>
      <c r="AT211" s="152" t="s">
        <v>124</v>
      </c>
      <c r="AU211" s="152" t="s">
        <v>80</v>
      </c>
      <c r="AY211" s="13" t="s">
        <v>121</v>
      </c>
      <c r="BE211" s="153">
        <f t="shared" si="31"/>
        <v>0</v>
      </c>
      <c r="BF211" s="153">
        <f t="shared" si="32"/>
        <v>0</v>
      </c>
      <c r="BG211" s="153">
        <f t="shared" si="33"/>
        <v>0</v>
      </c>
      <c r="BH211" s="153">
        <f t="shared" si="34"/>
        <v>0</v>
      </c>
      <c r="BI211" s="153">
        <f t="shared" si="35"/>
        <v>0</v>
      </c>
      <c r="BJ211" s="13" t="s">
        <v>80</v>
      </c>
      <c r="BK211" s="153">
        <f t="shared" si="36"/>
        <v>0</v>
      </c>
      <c r="BL211" s="13" t="s">
        <v>128</v>
      </c>
      <c r="BM211" s="152" t="s">
        <v>462</v>
      </c>
    </row>
    <row r="212" spans="2:65" s="11" customFormat="1" ht="22.9" customHeight="1">
      <c r="B212" s="127"/>
      <c r="D212" s="128" t="s">
        <v>68</v>
      </c>
      <c r="E212" s="137" t="s">
        <v>463</v>
      </c>
      <c r="F212" s="137" t="s">
        <v>464</v>
      </c>
      <c r="K212" s="138"/>
      <c r="M212" s="127"/>
      <c r="N212" s="131"/>
      <c r="Q212" s="132">
        <f>SUM(Q213:Q215)</f>
        <v>17682.54</v>
      </c>
      <c r="R212" s="132">
        <f>SUM(R213:R215)</f>
        <v>0</v>
      </c>
      <c r="T212" s="133">
        <f>SUM(T213:T215)</f>
        <v>36.4</v>
      </c>
      <c r="V212" s="133">
        <f>SUM(V213:V215)</f>
        <v>0.48800000000000004</v>
      </c>
      <c r="X212" s="134">
        <f>SUM(X213:X215)</f>
        <v>0</v>
      </c>
      <c r="AR212" s="128" t="s">
        <v>120</v>
      </c>
      <c r="AT212" s="135" t="s">
        <v>68</v>
      </c>
      <c r="AU212" s="135" t="s">
        <v>75</v>
      </c>
      <c r="AY212" s="128" t="s">
        <v>121</v>
      </c>
      <c r="BK212" s="136">
        <f>SUM(BK213:BK215)</f>
        <v>17682.54</v>
      </c>
    </row>
    <row r="213" spans="2:65" s="1" customFormat="1" ht="19.899999999999999" customHeight="1">
      <c r="B213" s="139"/>
      <c r="C213" s="140" t="s">
        <v>465</v>
      </c>
      <c r="D213" s="140" t="s">
        <v>124</v>
      </c>
      <c r="E213" s="141" t="s">
        <v>466</v>
      </c>
      <c r="F213" s="142" t="s">
        <v>467</v>
      </c>
      <c r="G213" s="143" t="s">
        <v>136</v>
      </c>
      <c r="H213" s="144">
        <v>28</v>
      </c>
      <c r="I213" s="145">
        <v>0</v>
      </c>
      <c r="J213" s="145"/>
      <c r="K213" s="145"/>
      <c r="L213" s="146"/>
      <c r="M213" s="25"/>
      <c r="N213" s="147" t="s">
        <v>1</v>
      </c>
      <c r="O213" s="148" t="s">
        <v>33</v>
      </c>
      <c r="P213" s="149">
        <f>I213+J213</f>
        <v>0</v>
      </c>
      <c r="Q213" s="149">
        <f>ROUND(I213*H213,2)</f>
        <v>0</v>
      </c>
      <c r="R213" s="149">
        <f>ROUND(J213*H213,2)</f>
        <v>0</v>
      </c>
      <c r="S213" s="150">
        <v>1.3</v>
      </c>
      <c r="T213" s="150">
        <f>S213*H213</f>
        <v>36.4</v>
      </c>
      <c r="U213" s="150">
        <v>0</v>
      </c>
      <c r="V213" s="150">
        <f>U213*H213</f>
        <v>0</v>
      </c>
      <c r="W213" s="150">
        <v>0</v>
      </c>
      <c r="X213" s="151">
        <f>W213*H213</f>
        <v>0</v>
      </c>
      <c r="AR213" s="152" t="s">
        <v>128</v>
      </c>
      <c r="AT213" s="152" t="s">
        <v>124</v>
      </c>
      <c r="AU213" s="152" t="s">
        <v>80</v>
      </c>
      <c r="AY213" s="13" t="s">
        <v>121</v>
      </c>
      <c r="BE213" s="153">
        <f>IF(O213="základná",K213,0)</f>
        <v>0</v>
      </c>
      <c r="BF213" s="153">
        <f>IF(O213="znížená",K213,0)</f>
        <v>0</v>
      </c>
      <c r="BG213" s="153">
        <f>IF(O213="zákl. prenesená",K213,0)</f>
        <v>0</v>
      </c>
      <c r="BH213" s="153">
        <f>IF(O213="zníž. prenesená",K213,0)</f>
        <v>0</v>
      </c>
      <c r="BI213" s="153">
        <f>IF(O213="nulová",K213,0)</f>
        <v>0</v>
      </c>
      <c r="BJ213" s="13" t="s">
        <v>80</v>
      </c>
      <c r="BK213" s="153">
        <f>ROUND(P213*H213,2)</f>
        <v>0</v>
      </c>
      <c r="BL213" s="13" t="s">
        <v>128</v>
      </c>
      <c r="BM213" s="152" t="s">
        <v>468</v>
      </c>
    </row>
    <row r="214" spans="2:65" s="1" customFormat="1" ht="22.15" customHeight="1">
      <c r="B214" s="139"/>
      <c r="C214" s="154" t="s">
        <v>469</v>
      </c>
      <c r="D214" s="154" t="s">
        <v>118</v>
      </c>
      <c r="E214" s="155" t="s">
        <v>470</v>
      </c>
      <c r="F214" s="156" t="s">
        <v>471</v>
      </c>
      <c r="G214" s="157" t="s">
        <v>136</v>
      </c>
      <c r="H214" s="158">
        <v>18</v>
      </c>
      <c r="I214" s="159">
        <v>610.33000000000004</v>
      </c>
      <c r="J214" s="160"/>
      <c r="K214" s="159"/>
      <c r="L214" s="160"/>
      <c r="M214" s="161"/>
      <c r="N214" s="162" t="s">
        <v>1</v>
      </c>
      <c r="O214" s="148" t="s">
        <v>33</v>
      </c>
      <c r="P214" s="149">
        <f>I214+J214</f>
        <v>610.33000000000004</v>
      </c>
      <c r="Q214" s="149">
        <f>ROUND(I214*H214,2)</f>
        <v>10985.94</v>
      </c>
      <c r="R214" s="149">
        <f>ROUND(J214*H214,2)</f>
        <v>0</v>
      </c>
      <c r="S214" s="150">
        <v>0</v>
      </c>
      <c r="T214" s="150">
        <f>S214*H214</f>
        <v>0</v>
      </c>
      <c r="U214" s="150">
        <v>1.6E-2</v>
      </c>
      <c r="V214" s="150">
        <f>U214*H214</f>
        <v>0.28800000000000003</v>
      </c>
      <c r="W214" s="150">
        <v>0</v>
      </c>
      <c r="X214" s="151">
        <f>W214*H214</f>
        <v>0</v>
      </c>
      <c r="AR214" s="152" t="s">
        <v>132</v>
      </c>
      <c r="AT214" s="152" t="s">
        <v>118</v>
      </c>
      <c r="AU214" s="152" t="s">
        <v>80</v>
      </c>
      <c r="AY214" s="13" t="s">
        <v>121</v>
      </c>
      <c r="BE214" s="153">
        <f>IF(O214="základná",K214,0)</f>
        <v>0</v>
      </c>
      <c r="BF214" s="153">
        <f>IF(O214="znížená",K214,0)</f>
        <v>0</v>
      </c>
      <c r="BG214" s="153">
        <f>IF(O214="zákl. prenesená",K214,0)</f>
        <v>0</v>
      </c>
      <c r="BH214" s="153">
        <f>IF(O214="zníž. prenesená",K214,0)</f>
        <v>0</v>
      </c>
      <c r="BI214" s="153">
        <f>IF(O214="nulová",K214,0)</f>
        <v>0</v>
      </c>
      <c r="BJ214" s="13" t="s">
        <v>80</v>
      </c>
      <c r="BK214" s="153">
        <f>ROUND(P214*H214,2)</f>
        <v>10985.94</v>
      </c>
      <c r="BL214" s="13" t="s">
        <v>132</v>
      </c>
      <c r="BM214" s="152" t="s">
        <v>472</v>
      </c>
    </row>
    <row r="215" spans="2:65" s="1" customFormat="1" ht="22.15" customHeight="1">
      <c r="B215" s="139"/>
      <c r="C215" s="154" t="s">
        <v>473</v>
      </c>
      <c r="D215" s="154" t="s">
        <v>118</v>
      </c>
      <c r="E215" s="155" t="s">
        <v>474</v>
      </c>
      <c r="F215" s="156" t="s">
        <v>475</v>
      </c>
      <c r="G215" s="157" t="s">
        <v>136</v>
      </c>
      <c r="H215" s="158">
        <v>10</v>
      </c>
      <c r="I215" s="159">
        <v>669.66</v>
      </c>
      <c r="J215" s="160"/>
      <c r="K215" s="159"/>
      <c r="L215" s="160"/>
      <c r="M215" s="161"/>
      <c r="N215" s="162" t="s">
        <v>1</v>
      </c>
      <c r="O215" s="148" t="s">
        <v>33</v>
      </c>
      <c r="P215" s="149">
        <f>I215+J215</f>
        <v>669.66</v>
      </c>
      <c r="Q215" s="149">
        <f>ROUND(I215*H215,2)</f>
        <v>6696.6</v>
      </c>
      <c r="R215" s="149">
        <f>ROUND(J215*H215,2)</f>
        <v>0</v>
      </c>
      <c r="S215" s="150">
        <v>0</v>
      </c>
      <c r="T215" s="150">
        <f>S215*H215</f>
        <v>0</v>
      </c>
      <c r="U215" s="150">
        <v>0.02</v>
      </c>
      <c r="V215" s="150">
        <f>U215*H215</f>
        <v>0.2</v>
      </c>
      <c r="W215" s="150">
        <v>0</v>
      </c>
      <c r="X215" s="151">
        <f>W215*H215</f>
        <v>0</v>
      </c>
      <c r="AR215" s="152" t="s">
        <v>132</v>
      </c>
      <c r="AT215" s="152" t="s">
        <v>118</v>
      </c>
      <c r="AU215" s="152" t="s">
        <v>80</v>
      </c>
      <c r="AY215" s="13" t="s">
        <v>121</v>
      </c>
      <c r="BE215" s="153">
        <f>IF(O215="základná",K215,0)</f>
        <v>0</v>
      </c>
      <c r="BF215" s="153">
        <f>IF(O215="znížená",K215,0)</f>
        <v>0</v>
      </c>
      <c r="BG215" s="153">
        <f>IF(O215="zákl. prenesená",K215,0)</f>
        <v>0</v>
      </c>
      <c r="BH215" s="153">
        <f>IF(O215="zníž. prenesená",K215,0)</f>
        <v>0</v>
      </c>
      <c r="BI215" s="153">
        <f>IF(O215="nulová",K215,0)</f>
        <v>0</v>
      </c>
      <c r="BJ215" s="13" t="s">
        <v>80</v>
      </c>
      <c r="BK215" s="153">
        <f>ROUND(P215*H215,2)</f>
        <v>6696.6</v>
      </c>
      <c r="BL215" s="13" t="s">
        <v>132</v>
      </c>
      <c r="BM215" s="152" t="s">
        <v>476</v>
      </c>
    </row>
    <row r="216" spans="2:65" s="11" customFormat="1" ht="22.9" customHeight="1">
      <c r="B216" s="127"/>
      <c r="D216" s="128" t="s">
        <v>68</v>
      </c>
      <c r="E216" s="137" t="s">
        <v>477</v>
      </c>
      <c r="F216" s="137" t="s">
        <v>478</v>
      </c>
      <c r="K216" s="138"/>
      <c r="M216" s="127"/>
      <c r="N216" s="131"/>
      <c r="Q216" s="132">
        <f>SUM(Q217:Q225)</f>
        <v>234.01</v>
      </c>
      <c r="R216" s="132">
        <f>SUM(R217:R225)</f>
        <v>0</v>
      </c>
      <c r="T216" s="133">
        <f>SUM(T217:T225)</f>
        <v>65.91</v>
      </c>
      <c r="V216" s="133">
        <f>SUM(V217:V225)</f>
        <v>3.0010000000000003</v>
      </c>
      <c r="X216" s="134">
        <f>SUM(X217:X225)</f>
        <v>0</v>
      </c>
      <c r="AR216" s="128" t="s">
        <v>120</v>
      </c>
      <c r="AT216" s="135" t="s">
        <v>68</v>
      </c>
      <c r="AU216" s="135" t="s">
        <v>75</v>
      </c>
      <c r="AY216" s="128" t="s">
        <v>121</v>
      </c>
      <c r="BK216" s="136">
        <f>SUM(BK217:BK225)</f>
        <v>234.01</v>
      </c>
    </row>
    <row r="217" spans="2:65" s="1" customFormat="1" ht="22.15" customHeight="1">
      <c r="B217" s="139"/>
      <c r="C217" s="140" t="s">
        <v>479</v>
      </c>
      <c r="D217" s="140" t="s">
        <v>124</v>
      </c>
      <c r="E217" s="141" t="s">
        <v>480</v>
      </c>
      <c r="F217" s="142" t="s">
        <v>481</v>
      </c>
      <c r="G217" s="143" t="s">
        <v>127</v>
      </c>
      <c r="H217" s="144">
        <v>100</v>
      </c>
      <c r="I217" s="145">
        <v>0</v>
      </c>
      <c r="J217" s="145"/>
      <c r="K217" s="145"/>
      <c r="L217" s="146"/>
      <c r="M217" s="25"/>
      <c r="N217" s="147" t="s">
        <v>1</v>
      </c>
      <c r="O217" s="148" t="s">
        <v>33</v>
      </c>
      <c r="P217" s="149">
        <f t="shared" ref="P217:P225" si="37">I217+J217</f>
        <v>0</v>
      </c>
      <c r="Q217" s="149">
        <f t="shared" ref="Q217:Q225" si="38">ROUND(I217*H217,2)</f>
        <v>0</v>
      </c>
      <c r="R217" s="149">
        <f t="shared" ref="R217:R225" si="39">ROUND(J217*H217,2)</f>
        <v>0</v>
      </c>
      <c r="S217" s="150">
        <v>0.38740000000000002</v>
      </c>
      <c r="T217" s="150">
        <f t="shared" ref="T217:T225" si="40">S217*H217</f>
        <v>38.74</v>
      </c>
      <c r="U217" s="150">
        <v>0</v>
      </c>
      <c r="V217" s="150">
        <f t="shared" ref="V217:V225" si="41">U217*H217</f>
        <v>0</v>
      </c>
      <c r="W217" s="150">
        <v>0</v>
      </c>
      <c r="X217" s="151">
        <f t="shared" ref="X217:X225" si="42">W217*H217</f>
        <v>0</v>
      </c>
      <c r="AR217" s="152" t="s">
        <v>128</v>
      </c>
      <c r="AT217" s="152" t="s">
        <v>124</v>
      </c>
      <c r="AU217" s="152" t="s">
        <v>80</v>
      </c>
      <c r="AY217" s="13" t="s">
        <v>121</v>
      </c>
      <c r="BE217" s="153">
        <f t="shared" ref="BE217:BE225" si="43">IF(O217="základná",K217,0)</f>
        <v>0</v>
      </c>
      <c r="BF217" s="153">
        <f t="shared" ref="BF217:BF225" si="44">IF(O217="znížená",K217,0)</f>
        <v>0</v>
      </c>
      <c r="BG217" s="153">
        <f t="shared" ref="BG217:BG225" si="45">IF(O217="zákl. prenesená",K217,0)</f>
        <v>0</v>
      </c>
      <c r="BH217" s="153">
        <f t="shared" ref="BH217:BH225" si="46">IF(O217="zníž. prenesená",K217,0)</f>
        <v>0</v>
      </c>
      <c r="BI217" s="153">
        <f t="shared" ref="BI217:BI225" si="47">IF(O217="nulová",K217,0)</f>
        <v>0</v>
      </c>
      <c r="BJ217" s="13" t="s">
        <v>80</v>
      </c>
      <c r="BK217" s="153">
        <f t="shared" ref="BK217:BK225" si="48">ROUND(P217*H217,2)</f>
        <v>0</v>
      </c>
      <c r="BL217" s="13" t="s">
        <v>128</v>
      </c>
      <c r="BM217" s="152" t="s">
        <v>482</v>
      </c>
    </row>
    <row r="218" spans="2:65" s="1" customFormat="1" ht="30" customHeight="1">
      <c r="B218" s="139"/>
      <c r="C218" s="140" t="s">
        <v>483</v>
      </c>
      <c r="D218" s="140" t="s">
        <v>124</v>
      </c>
      <c r="E218" s="141" t="s">
        <v>484</v>
      </c>
      <c r="F218" s="142" t="s">
        <v>485</v>
      </c>
      <c r="G218" s="143" t="s">
        <v>127</v>
      </c>
      <c r="H218" s="144">
        <v>100</v>
      </c>
      <c r="I218" s="145">
        <v>0</v>
      </c>
      <c r="J218" s="145"/>
      <c r="K218" s="145"/>
      <c r="L218" s="146"/>
      <c r="M218" s="25"/>
      <c r="N218" s="147" t="s">
        <v>1</v>
      </c>
      <c r="O218" s="148" t="s">
        <v>33</v>
      </c>
      <c r="P218" s="149">
        <f t="shared" si="37"/>
        <v>0</v>
      </c>
      <c r="Q218" s="149">
        <f t="shared" si="38"/>
        <v>0</v>
      </c>
      <c r="R218" s="149">
        <f t="shared" si="39"/>
        <v>0</v>
      </c>
      <c r="S218" s="150">
        <v>9.0999999999999998E-2</v>
      </c>
      <c r="T218" s="150">
        <f t="shared" si="40"/>
        <v>9.1</v>
      </c>
      <c r="U218" s="150">
        <v>0</v>
      </c>
      <c r="V218" s="150">
        <f t="shared" si="41"/>
        <v>0</v>
      </c>
      <c r="W218" s="150">
        <v>0</v>
      </c>
      <c r="X218" s="151">
        <f t="shared" si="42"/>
        <v>0</v>
      </c>
      <c r="AR218" s="152" t="s">
        <v>128</v>
      </c>
      <c r="AT218" s="152" t="s">
        <v>124</v>
      </c>
      <c r="AU218" s="152" t="s">
        <v>80</v>
      </c>
      <c r="AY218" s="13" t="s">
        <v>121</v>
      </c>
      <c r="BE218" s="153">
        <f t="shared" si="43"/>
        <v>0</v>
      </c>
      <c r="BF218" s="153">
        <f t="shared" si="44"/>
        <v>0</v>
      </c>
      <c r="BG218" s="153">
        <f t="shared" si="45"/>
        <v>0</v>
      </c>
      <c r="BH218" s="153">
        <f t="shared" si="46"/>
        <v>0</v>
      </c>
      <c r="BI218" s="153">
        <f t="shared" si="47"/>
        <v>0</v>
      </c>
      <c r="BJ218" s="13" t="s">
        <v>80</v>
      </c>
      <c r="BK218" s="153">
        <f t="shared" si="48"/>
        <v>0</v>
      </c>
      <c r="BL218" s="13" t="s">
        <v>128</v>
      </c>
      <c r="BM218" s="152" t="s">
        <v>486</v>
      </c>
    </row>
    <row r="219" spans="2:65" s="1" customFormat="1" ht="14.45" customHeight="1">
      <c r="B219" s="139"/>
      <c r="C219" s="154" t="s">
        <v>487</v>
      </c>
      <c r="D219" s="154" t="s">
        <v>118</v>
      </c>
      <c r="E219" s="155" t="s">
        <v>488</v>
      </c>
      <c r="F219" s="156" t="s">
        <v>489</v>
      </c>
      <c r="G219" s="157" t="s">
        <v>490</v>
      </c>
      <c r="H219" s="158">
        <v>1.75</v>
      </c>
      <c r="I219" s="159">
        <v>17.82</v>
      </c>
      <c r="J219" s="160"/>
      <c r="K219" s="159"/>
      <c r="L219" s="160"/>
      <c r="M219" s="161"/>
      <c r="N219" s="162" t="s">
        <v>1</v>
      </c>
      <c r="O219" s="148" t="s">
        <v>33</v>
      </c>
      <c r="P219" s="149">
        <f t="shared" si="37"/>
        <v>17.82</v>
      </c>
      <c r="Q219" s="149">
        <f t="shared" si="38"/>
        <v>31.19</v>
      </c>
      <c r="R219" s="149">
        <f t="shared" si="39"/>
        <v>0</v>
      </c>
      <c r="S219" s="150">
        <v>0</v>
      </c>
      <c r="T219" s="150">
        <f t="shared" si="40"/>
        <v>0</v>
      </c>
      <c r="U219" s="150">
        <v>1</v>
      </c>
      <c r="V219" s="150">
        <f t="shared" si="41"/>
        <v>1.75</v>
      </c>
      <c r="W219" s="150">
        <v>0</v>
      </c>
      <c r="X219" s="151">
        <f t="shared" si="42"/>
        <v>0</v>
      </c>
      <c r="AR219" s="152" t="s">
        <v>132</v>
      </c>
      <c r="AT219" s="152" t="s">
        <v>118</v>
      </c>
      <c r="AU219" s="152" t="s">
        <v>80</v>
      </c>
      <c r="AY219" s="13" t="s">
        <v>121</v>
      </c>
      <c r="BE219" s="153">
        <f t="shared" si="43"/>
        <v>0</v>
      </c>
      <c r="BF219" s="153">
        <f t="shared" si="44"/>
        <v>0</v>
      </c>
      <c r="BG219" s="153">
        <f t="shared" si="45"/>
        <v>0</v>
      </c>
      <c r="BH219" s="153">
        <f t="shared" si="46"/>
        <v>0</v>
      </c>
      <c r="BI219" s="153">
        <f t="shared" si="47"/>
        <v>0</v>
      </c>
      <c r="BJ219" s="13" t="s">
        <v>80</v>
      </c>
      <c r="BK219" s="153">
        <f t="shared" si="48"/>
        <v>31.19</v>
      </c>
      <c r="BL219" s="13" t="s">
        <v>132</v>
      </c>
      <c r="BM219" s="152" t="s">
        <v>491</v>
      </c>
    </row>
    <row r="220" spans="2:65" s="1" customFormat="1" ht="19.899999999999999" customHeight="1">
      <c r="B220" s="139"/>
      <c r="C220" s="154" t="s">
        <v>492</v>
      </c>
      <c r="D220" s="154" t="s">
        <v>118</v>
      </c>
      <c r="E220" s="155" t="s">
        <v>493</v>
      </c>
      <c r="F220" s="156" t="s">
        <v>494</v>
      </c>
      <c r="G220" s="157" t="s">
        <v>136</v>
      </c>
      <c r="H220" s="158">
        <v>300</v>
      </c>
      <c r="I220" s="159">
        <v>0.6</v>
      </c>
      <c r="J220" s="160"/>
      <c r="K220" s="159"/>
      <c r="L220" s="160"/>
      <c r="M220" s="161"/>
      <c r="N220" s="162" t="s">
        <v>1</v>
      </c>
      <c r="O220" s="148" t="s">
        <v>33</v>
      </c>
      <c r="P220" s="149">
        <f t="shared" si="37"/>
        <v>0.6</v>
      </c>
      <c r="Q220" s="149">
        <f t="shared" si="38"/>
        <v>180</v>
      </c>
      <c r="R220" s="149">
        <f t="shared" si="39"/>
        <v>0</v>
      </c>
      <c r="S220" s="150">
        <v>0</v>
      </c>
      <c r="T220" s="150">
        <f t="shared" si="40"/>
        <v>0</v>
      </c>
      <c r="U220" s="150">
        <v>4.1000000000000003E-3</v>
      </c>
      <c r="V220" s="150">
        <f t="shared" si="41"/>
        <v>1.2300000000000002</v>
      </c>
      <c r="W220" s="150">
        <v>0</v>
      </c>
      <c r="X220" s="151">
        <f t="shared" si="42"/>
        <v>0</v>
      </c>
      <c r="AR220" s="152" t="s">
        <v>132</v>
      </c>
      <c r="AT220" s="152" t="s">
        <v>118</v>
      </c>
      <c r="AU220" s="152" t="s">
        <v>80</v>
      </c>
      <c r="AY220" s="13" t="s">
        <v>121</v>
      </c>
      <c r="BE220" s="153">
        <f t="shared" si="43"/>
        <v>0</v>
      </c>
      <c r="BF220" s="153">
        <f t="shared" si="44"/>
        <v>0</v>
      </c>
      <c r="BG220" s="153">
        <f t="shared" si="45"/>
        <v>0</v>
      </c>
      <c r="BH220" s="153">
        <f t="shared" si="46"/>
        <v>0</v>
      </c>
      <c r="BI220" s="153">
        <f t="shared" si="47"/>
        <v>0</v>
      </c>
      <c r="BJ220" s="13" t="s">
        <v>80</v>
      </c>
      <c r="BK220" s="153">
        <f t="shared" si="48"/>
        <v>180</v>
      </c>
      <c r="BL220" s="13" t="s">
        <v>132</v>
      </c>
      <c r="BM220" s="152" t="s">
        <v>495</v>
      </c>
    </row>
    <row r="221" spans="2:65" s="1" customFormat="1" ht="22.15" customHeight="1">
      <c r="B221" s="139"/>
      <c r="C221" s="140" t="s">
        <v>496</v>
      </c>
      <c r="D221" s="140" t="s">
        <v>124</v>
      </c>
      <c r="E221" s="141" t="s">
        <v>497</v>
      </c>
      <c r="F221" s="142" t="s">
        <v>498</v>
      </c>
      <c r="G221" s="143" t="s">
        <v>127</v>
      </c>
      <c r="H221" s="144">
        <v>100</v>
      </c>
      <c r="I221" s="145">
        <v>0</v>
      </c>
      <c r="J221" s="145"/>
      <c r="K221" s="145"/>
      <c r="L221" s="146"/>
      <c r="M221" s="25"/>
      <c r="N221" s="147" t="s">
        <v>1</v>
      </c>
      <c r="O221" s="148" t="s">
        <v>33</v>
      </c>
      <c r="P221" s="149">
        <f t="shared" si="37"/>
        <v>0</v>
      </c>
      <c r="Q221" s="149">
        <f t="shared" si="38"/>
        <v>0</v>
      </c>
      <c r="R221" s="149">
        <f t="shared" si="39"/>
        <v>0</v>
      </c>
      <c r="S221" s="150">
        <v>3.2500000000000001E-2</v>
      </c>
      <c r="T221" s="150">
        <f t="shared" si="40"/>
        <v>3.25</v>
      </c>
      <c r="U221" s="150">
        <v>0</v>
      </c>
      <c r="V221" s="150">
        <f t="shared" si="41"/>
        <v>0</v>
      </c>
      <c r="W221" s="150">
        <v>0</v>
      </c>
      <c r="X221" s="151">
        <f t="shared" si="42"/>
        <v>0</v>
      </c>
      <c r="AR221" s="152" t="s">
        <v>128</v>
      </c>
      <c r="AT221" s="152" t="s">
        <v>124</v>
      </c>
      <c r="AU221" s="152" t="s">
        <v>80</v>
      </c>
      <c r="AY221" s="13" t="s">
        <v>121</v>
      </c>
      <c r="BE221" s="153">
        <f t="shared" si="43"/>
        <v>0</v>
      </c>
      <c r="BF221" s="153">
        <f t="shared" si="44"/>
        <v>0</v>
      </c>
      <c r="BG221" s="153">
        <f t="shared" si="45"/>
        <v>0</v>
      </c>
      <c r="BH221" s="153">
        <f t="shared" si="46"/>
        <v>0</v>
      </c>
      <c r="BI221" s="153">
        <f t="shared" si="47"/>
        <v>0</v>
      </c>
      <c r="BJ221" s="13" t="s">
        <v>80</v>
      </c>
      <c r="BK221" s="153">
        <f t="shared" si="48"/>
        <v>0</v>
      </c>
      <c r="BL221" s="13" t="s">
        <v>128</v>
      </c>
      <c r="BM221" s="152" t="s">
        <v>499</v>
      </c>
    </row>
    <row r="222" spans="2:65" s="1" customFormat="1" ht="14.45" customHeight="1">
      <c r="B222" s="139"/>
      <c r="C222" s="154" t="s">
        <v>500</v>
      </c>
      <c r="D222" s="154" t="s">
        <v>118</v>
      </c>
      <c r="E222" s="155" t="s">
        <v>501</v>
      </c>
      <c r="F222" s="156" t="s">
        <v>502</v>
      </c>
      <c r="G222" s="157" t="s">
        <v>127</v>
      </c>
      <c r="H222" s="158">
        <v>100</v>
      </c>
      <c r="I222" s="159">
        <v>0.16</v>
      </c>
      <c r="J222" s="160"/>
      <c r="K222" s="159"/>
      <c r="L222" s="160"/>
      <c r="M222" s="161"/>
      <c r="N222" s="162" t="s">
        <v>1</v>
      </c>
      <c r="O222" s="148" t="s">
        <v>33</v>
      </c>
      <c r="P222" s="149">
        <f t="shared" si="37"/>
        <v>0.16</v>
      </c>
      <c r="Q222" s="149">
        <f t="shared" si="38"/>
        <v>16</v>
      </c>
      <c r="R222" s="149">
        <f t="shared" si="39"/>
        <v>0</v>
      </c>
      <c r="S222" s="150">
        <v>0</v>
      </c>
      <c r="T222" s="150">
        <f t="shared" si="40"/>
        <v>0</v>
      </c>
      <c r="U222" s="150">
        <v>2.1000000000000001E-4</v>
      </c>
      <c r="V222" s="150">
        <f t="shared" si="41"/>
        <v>2.1000000000000001E-2</v>
      </c>
      <c r="W222" s="150">
        <v>0</v>
      </c>
      <c r="X222" s="151">
        <f t="shared" si="42"/>
        <v>0</v>
      </c>
      <c r="AR222" s="152" t="s">
        <v>132</v>
      </c>
      <c r="AT222" s="152" t="s">
        <v>118</v>
      </c>
      <c r="AU222" s="152" t="s">
        <v>80</v>
      </c>
      <c r="AY222" s="13" t="s">
        <v>121</v>
      </c>
      <c r="BE222" s="153">
        <f t="shared" si="43"/>
        <v>0</v>
      </c>
      <c r="BF222" s="153">
        <f t="shared" si="44"/>
        <v>0</v>
      </c>
      <c r="BG222" s="153">
        <f t="shared" si="45"/>
        <v>0</v>
      </c>
      <c r="BH222" s="153">
        <f t="shared" si="46"/>
        <v>0</v>
      </c>
      <c r="BI222" s="153">
        <f t="shared" si="47"/>
        <v>0</v>
      </c>
      <c r="BJ222" s="13" t="s">
        <v>80</v>
      </c>
      <c r="BK222" s="153">
        <f t="shared" si="48"/>
        <v>16</v>
      </c>
      <c r="BL222" s="13" t="s">
        <v>132</v>
      </c>
      <c r="BM222" s="152" t="s">
        <v>503</v>
      </c>
    </row>
    <row r="223" spans="2:65" s="1" customFormat="1" ht="30" customHeight="1">
      <c r="B223" s="139"/>
      <c r="C223" s="140" t="s">
        <v>504</v>
      </c>
      <c r="D223" s="140" t="s">
        <v>124</v>
      </c>
      <c r="E223" s="141" t="s">
        <v>505</v>
      </c>
      <c r="F223" s="142" t="s">
        <v>506</v>
      </c>
      <c r="G223" s="143" t="s">
        <v>127</v>
      </c>
      <c r="H223" s="144">
        <v>100</v>
      </c>
      <c r="I223" s="145">
        <v>0</v>
      </c>
      <c r="J223" s="145"/>
      <c r="K223" s="145"/>
      <c r="L223" s="146"/>
      <c r="M223" s="25"/>
      <c r="N223" s="147" t="s">
        <v>1</v>
      </c>
      <c r="O223" s="148" t="s">
        <v>33</v>
      </c>
      <c r="P223" s="149">
        <f t="shared" si="37"/>
        <v>0</v>
      </c>
      <c r="Q223" s="149">
        <f t="shared" si="38"/>
        <v>0</v>
      </c>
      <c r="R223" s="149">
        <f t="shared" si="39"/>
        <v>0</v>
      </c>
      <c r="S223" s="150">
        <v>0.1482</v>
      </c>
      <c r="T223" s="150">
        <f t="shared" si="40"/>
        <v>14.82</v>
      </c>
      <c r="U223" s="150">
        <v>0</v>
      </c>
      <c r="V223" s="150">
        <f t="shared" si="41"/>
        <v>0</v>
      </c>
      <c r="W223" s="150">
        <v>0</v>
      </c>
      <c r="X223" s="151">
        <f t="shared" si="42"/>
        <v>0</v>
      </c>
      <c r="AR223" s="152" t="s">
        <v>128</v>
      </c>
      <c r="AT223" s="152" t="s">
        <v>124</v>
      </c>
      <c r="AU223" s="152" t="s">
        <v>80</v>
      </c>
      <c r="AY223" s="13" t="s">
        <v>121</v>
      </c>
      <c r="BE223" s="153">
        <f t="shared" si="43"/>
        <v>0</v>
      </c>
      <c r="BF223" s="153">
        <f t="shared" si="44"/>
        <v>0</v>
      </c>
      <c r="BG223" s="153">
        <f t="shared" si="45"/>
        <v>0</v>
      </c>
      <c r="BH223" s="153">
        <f t="shared" si="46"/>
        <v>0</v>
      </c>
      <c r="BI223" s="153">
        <f t="shared" si="47"/>
        <v>0</v>
      </c>
      <c r="BJ223" s="13" t="s">
        <v>80</v>
      </c>
      <c r="BK223" s="153">
        <f t="shared" si="48"/>
        <v>0</v>
      </c>
      <c r="BL223" s="13" t="s">
        <v>128</v>
      </c>
      <c r="BM223" s="152" t="s">
        <v>507</v>
      </c>
    </row>
    <row r="224" spans="2:65" s="1" customFormat="1" ht="14.45" customHeight="1">
      <c r="B224" s="139"/>
      <c r="C224" s="140" t="s">
        <v>508</v>
      </c>
      <c r="D224" s="140" t="s">
        <v>124</v>
      </c>
      <c r="E224" s="141" t="s">
        <v>448</v>
      </c>
      <c r="F224" s="142" t="s">
        <v>449</v>
      </c>
      <c r="G224" s="143" t="s">
        <v>445</v>
      </c>
      <c r="H224" s="144">
        <v>12.042</v>
      </c>
      <c r="I224" s="145">
        <v>0</v>
      </c>
      <c r="J224" s="145"/>
      <c r="K224" s="145"/>
      <c r="L224" s="146"/>
      <c r="M224" s="25"/>
      <c r="N224" s="147" t="s">
        <v>1</v>
      </c>
      <c r="O224" s="148" t="s">
        <v>33</v>
      </c>
      <c r="P224" s="149">
        <f t="shared" si="37"/>
        <v>0</v>
      </c>
      <c r="Q224" s="149">
        <f t="shared" si="38"/>
        <v>0</v>
      </c>
      <c r="R224" s="149">
        <f t="shared" si="39"/>
        <v>0</v>
      </c>
      <c r="S224" s="150">
        <v>0</v>
      </c>
      <c r="T224" s="150">
        <f t="shared" si="40"/>
        <v>0</v>
      </c>
      <c r="U224" s="150">
        <v>0</v>
      </c>
      <c r="V224" s="150">
        <f t="shared" si="41"/>
        <v>0</v>
      </c>
      <c r="W224" s="150">
        <v>0</v>
      </c>
      <c r="X224" s="151">
        <f t="shared" si="42"/>
        <v>0</v>
      </c>
      <c r="AR224" s="152" t="s">
        <v>128</v>
      </c>
      <c r="AT224" s="152" t="s">
        <v>124</v>
      </c>
      <c r="AU224" s="152" t="s">
        <v>80</v>
      </c>
      <c r="AY224" s="13" t="s">
        <v>121</v>
      </c>
      <c r="BE224" s="153">
        <f t="shared" si="43"/>
        <v>0</v>
      </c>
      <c r="BF224" s="153">
        <f t="shared" si="44"/>
        <v>0</v>
      </c>
      <c r="BG224" s="153">
        <f t="shared" si="45"/>
        <v>0</v>
      </c>
      <c r="BH224" s="153">
        <f t="shared" si="46"/>
        <v>0</v>
      </c>
      <c r="BI224" s="153">
        <f t="shared" si="47"/>
        <v>0</v>
      </c>
      <c r="BJ224" s="13" t="s">
        <v>80</v>
      </c>
      <c r="BK224" s="153">
        <f t="shared" si="48"/>
        <v>0</v>
      </c>
      <c r="BL224" s="13" t="s">
        <v>128</v>
      </c>
      <c r="BM224" s="152" t="s">
        <v>509</v>
      </c>
    </row>
    <row r="225" spans="2:65" s="1" customFormat="1" ht="14.45" customHeight="1">
      <c r="B225" s="139"/>
      <c r="C225" s="140" t="s">
        <v>510</v>
      </c>
      <c r="D225" s="140" t="s">
        <v>124</v>
      </c>
      <c r="E225" s="141" t="s">
        <v>456</v>
      </c>
      <c r="F225" s="142" t="s">
        <v>457</v>
      </c>
      <c r="G225" s="143" t="s">
        <v>445</v>
      </c>
      <c r="H225" s="144">
        <v>2.2719999999999998</v>
      </c>
      <c r="I225" s="145">
        <v>3</v>
      </c>
      <c r="J225" s="145"/>
      <c r="K225" s="145"/>
      <c r="L225" s="146"/>
      <c r="M225" s="25"/>
      <c r="N225" s="147" t="s">
        <v>1</v>
      </c>
      <c r="O225" s="148" t="s">
        <v>33</v>
      </c>
      <c r="P225" s="149">
        <f t="shared" si="37"/>
        <v>3</v>
      </c>
      <c r="Q225" s="149">
        <f t="shared" si="38"/>
        <v>6.82</v>
      </c>
      <c r="R225" s="149">
        <f t="shared" si="39"/>
        <v>0</v>
      </c>
      <c r="S225" s="150">
        <v>0</v>
      </c>
      <c r="T225" s="150">
        <f t="shared" si="40"/>
        <v>0</v>
      </c>
      <c r="U225" s="150">
        <v>0</v>
      </c>
      <c r="V225" s="150">
        <f t="shared" si="41"/>
        <v>0</v>
      </c>
      <c r="W225" s="150">
        <v>0</v>
      </c>
      <c r="X225" s="151">
        <f t="shared" si="42"/>
        <v>0</v>
      </c>
      <c r="AR225" s="152" t="s">
        <v>132</v>
      </c>
      <c r="AT225" s="152" t="s">
        <v>124</v>
      </c>
      <c r="AU225" s="152" t="s">
        <v>80</v>
      </c>
      <c r="AY225" s="13" t="s">
        <v>121</v>
      </c>
      <c r="BE225" s="153">
        <f t="shared" si="43"/>
        <v>0</v>
      </c>
      <c r="BF225" s="153">
        <f t="shared" si="44"/>
        <v>0</v>
      </c>
      <c r="BG225" s="153">
        <f t="shared" si="45"/>
        <v>0</v>
      </c>
      <c r="BH225" s="153">
        <f t="shared" si="46"/>
        <v>0</v>
      </c>
      <c r="BI225" s="153">
        <f t="shared" si="47"/>
        <v>0</v>
      </c>
      <c r="BJ225" s="13" t="s">
        <v>80</v>
      </c>
      <c r="BK225" s="153">
        <f t="shared" si="48"/>
        <v>6.82</v>
      </c>
      <c r="BL225" s="13" t="s">
        <v>132</v>
      </c>
      <c r="BM225" s="152" t="s">
        <v>511</v>
      </c>
    </row>
    <row r="226" spans="2:65" s="11" customFormat="1" ht="25.9" customHeight="1">
      <c r="B226" s="127"/>
      <c r="D226" s="128" t="s">
        <v>68</v>
      </c>
      <c r="E226" s="129" t="s">
        <v>512</v>
      </c>
      <c r="F226" s="129" t="s">
        <v>513</v>
      </c>
      <c r="K226" s="130"/>
      <c r="M226" s="127"/>
      <c r="N226" s="131"/>
      <c r="Q226" s="132">
        <f>Q227</f>
        <v>0</v>
      </c>
      <c r="R226" s="132">
        <f>R227</f>
        <v>0</v>
      </c>
      <c r="T226" s="133">
        <f>T227</f>
        <v>25.44</v>
      </c>
      <c r="V226" s="133">
        <f>V227</f>
        <v>0</v>
      </c>
      <c r="X226" s="134">
        <f>X227</f>
        <v>0</v>
      </c>
      <c r="AR226" s="128" t="s">
        <v>138</v>
      </c>
      <c r="AT226" s="135" t="s">
        <v>68</v>
      </c>
      <c r="AU226" s="135" t="s">
        <v>69</v>
      </c>
      <c r="AY226" s="128" t="s">
        <v>121</v>
      </c>
      <c r="BK226" s="136">
        <f>BK227</f>
        <v>0</v>
      </c>
    </row>
    <row r="227" spans="2:65" s="1" customFormat="1" ht="34.9" customHeight="1">
      <c r="B227" s="139"/>
      <c r="C227" s="140" t="s">
        <v>514</v>
      </c>
      <c r="D227" s="140" t="s">
        <v>124</v>
      </c>
      <c r="E227" s="141" t="s">
        <v>515</v>
      </c>
      <c r="F227" s="142" t="s">
        <v>516</v>
      </c>
      <c r="G227" s="143" t="s">
        <v>517</v>
      </c>
      <c r="H227" s="144">
        <v>24</v>
      </c>
      <c r="I227" s="145">
        <v>0</v>
      </c>
      <c r="J227" s="145"/>
      <c r="K227" s="145"/>
      <c r="L227" s="146"/>
      <c r="M227" s="25"/>
      <c r="N227" s="163" t="s">
        <v>1</v>
      </c>
      <c r="O227" s="164" t="s">
        <v>33</v>
      </c>
      <c r="P227" s="165">
        <f>I227+J227</f>
        <v>0</v>
      </c>
      <c r="Q227" s="165">
        <f>ROUND(I227*H227,2)</f>
        <v>0</v>
      </c>
      <c r="R227" s="165">
        <f>ROUND(J227*H227,2)</f>
        <v>0</v>
      </c>
      <c r="S227" s="166">
        <v>1.06</v>
      </c>
      <c r="T227" s="166">
        <f>S227*H227</f>
        <v>25.44</v>
      </c>
      <c r="U227" s="166">
        <v>0</v>
      </c>
      <c r="V227" s="166">
        <f>U227*H227</f>
        <v>0</v>
      </c>
      <c r="W227" s="166">
        <v>0</v>
      </c>
      <c r="X227" s="167">
        <f>W227*H227</f>
        <v>0</v>
      </c>
      <c r="AR227" s="152" t="s">
        <v>518</v>
      </c>
      <c r="AT227" s="152" t="s">
        <v>124</v>
      </c>
      <c r="AU227" s="152" t="s">
        <v>75</v>
      </c>
      <c r="AY227" s="13" t="s">
        <v>121</v>
      </c>
      <c r="BE227" s="153">
        <f>IF(O227="základná",K227,0)</f>
        <v>0</v>
      </c>
      <c r="BF227" s="153">
        <f>IF(O227="znížená",K227,0)</f>
        <v>0</v>
      </c>
      <c r="BG227" s="153">
        <f>IF(O227="zákl. prenesená",K227,0)</f>
        <v>0</v>
      </c>
      <c r="BH227" s="153">
        <f>IF(O227="zníž. prenesená",K227,0)</f>
        <v>0</v>
      </c>
      <c r="BI227" s="153">
        <f>IF(O227="nulová",K227,0)</f>
        <v>0</v>
      </c>
      <c r="BJ227" s="13" t="s">
        <v>80</v>
      </c>
      <c r="BK227" s="153">
        <f>ROUND(P227*H227,2)</f>
        <v>0</v>
      </c>
      <c r="BL227" s="13" t="s">
        <v>518</v>
      </c>
      <c r="BM227" s="152" t="s">
        <v>519</v>
      </c>
    </row>
    <row r="228" spans="2:65" s="1" customFormat="1" ht="6.95" customHeight="1">
      <c r="B228" s="40"/>
      <c r="C228" s="41"/>
      <c r="D228" s="41"/>
      <c r="E228" s="41"/>
      <c r="F228" s="41"/>
      <c r="G228" s="41"/>
      <c r="H228" s="41"/>
      <c r="I228" s="41"/>
      <c r="J228" s="41"/>
      <c r="K228" s="41"/>
      <c r="L228" s="41"/>
      <c r="M228" s="25"/>
    </row>
  </sheetData>
  <autoFilter ref="C124:L227" xr:uid="{00000000-0009-0000-0000-000001000000}"/>
  <mergeCells count="12">
    <mergeCell ref="E117:H117"/>
    <mergeCell ref="M2:Z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62"/>
  <sheetViews>
    <sheetView showGridLines="0" topLeftCell="A155" workbookViewId="0">
      <selection activeCell="AA124" sqref="AA124"/>
    </sheetView>
  </sheetViews>
  <sheetFormatPr defaultRowHeight="11.25"/>
  <cols>
    <col min="1" max="1" width="8.83203125" customWidth="1"/>
    <col min="2" max="2" width="1.1640625" customWidth="1"/>
    <col min="3" max="4" width="4.5" customWidth="1"/>
    <col min="5" max="5" width="18.33203125" customWidth="1"/>
    <col min="6" max="6" width="54.5" customWidth="1"/>
    <col min="7" max="7" width="8" customWidth="1"/>
    <col min="8" max="8" width="15" customWidth="1"/>
    <col min="9" max="9" width="16.83203125" customWidth="1"/>
    <col min="10" max="11" width="23.83203125" customWidth="1"/>
    <col min="12" max="12" width="16.5" hidden="1" customWidth="1"/>
    <col min="13" max="13" width="10" customWidth="1"/>
    <col min="14" max="14" width="11.5" hidden="1" customWidth="1"/>
    <col min="15" max="15" width="9.1640625" hidden="1"/>
    <col min="16" max="24" width="15.1640625" hidden="1" customWidth="1"/>
    <col min="25" max="25" width="13.1640625" hidden="1" customWidth="1"/>
    <col min="26" max="26" width="17.5" customWidth="1"/>
    <col min="27" max="27" width="13.1640625" customWidth="1"/>
    <col min="28" max="28" width="16" customWidth="1"/>
    <col min="29" max="29" width="11.6640625" customWidth="1"/>
    <col min="30" max="30" width="16" customWidth="1"/>
    <col min="31" max="31" width="17.5" customWidth="1"/>
    <col min="44" max="65" width="9.1640625" hidden="1"/>
  </cols>
  <sheetData>
    <row r="2" spans="2:46" ht="36.950000000000003" customHeight="1">
      <c r="M2" s="168" t="s">
        <v>6</v>
      </c>
      <c r="N2" s="169"/>
      <c r="O2" s="169"/>
      <c r="P2" s="169"/>
      <c r="Q2" s="169"/>
      <c r="R2" s="169"/>
      <c r="S2" s="169"/>
      <c r="T2" s="169"/>
      <c r="U2" s="169"/>
      <c r="V2" s="169"/>
      <c r="W2" s="169"/>
      <c r="X2" s="169"/>
      <c r="Y2" s="169"/>
      <c r="Z2" s="169"/>
      <c r="AT2" s="13" t="s">
        <v>83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6"/>
      <c r="AT3" s="13" t="s">
        <v>69</v>
      </c>
    </row>
    <row r="4" spans="2:46" ht="24.95" customHeight="1">
      <c r="B4" s="16"/>
      <c r="D4" s="17" t="s">
        <v>84</v>
      </c>
      <c r="M4" s="16"/>
      <c r="N4" s="90" t="s">
        <v>10</v>
      </c>
      <c r="AT4" s="13" t="s">
        <v>3</v>
      </c>
    </row>
    <row r="5" spans="2:46" ht="6.95" customHeight="1">
      <c r="B5" s="16"/>
      <c r="M5" s="16"/>
    </row>
    <row r="6" spans="2:46" ht="12" customHeight="1">
      <c r="B6" s="16"/>
      <c r="D6" s="22" t="s">
        <v>13</v>
      </c>
      <c r="M6" s="16"/>
    </row>
    <row r="7" spans="2:46" ht="14.45" customHeight="1">
      <c r="B7" s="16"/>
      <c r="E7" s="210" t="str">
        <f>'Rekapitulácia stavby'!K6</f>
        <v>Dostavba farmy dojníc - Sása</v>
      </c>
      <c r="F7" s="211"/>
      <c r="G7" s="211"/>
      <c r="H7" s="211"/>
      <c r="M7" s="16"/>
    </row>
    <row r="8" spans="2:46" ht="12" customHeight="1">
      <c r="B8" s="16"/>
      <c r="D8" s="22" t="s">
        <v>85</v>
      </c>
      <c r="M8" s="16"/>
    </row>
    <row r="9" spans="2:46" s="1" customFormat="1" ht="14.45" customHeight="1">
      <c r="B9" s="25"/>
      <c r="E9" s="210" t="s">
        <v>73</v>
      </c>
      <c r="F9" s="209"/>
      <c r="G9" s="209"/>
      <c r="H9" s="209"/>
      <c r="M9" s="25"/>
    </row>
    <row r="10" spans="2:46" s="1" customFormat="1" ht="12" customHeight="1">
      <c r="B10" s="25"/>
      <c r="D10" s="22" t="s">
        <v>87</v>
      </c>
      <c r="M10" s="25"/>
    </row>
    <row r="11" spans="2:46" s="1" customFormat="1" ht="15.6" customHeight="1">
      <c r="B11" s="25"/>
      <c r="E11" s="184" t="s">
        <v>82</v>
      </c>
      <c r="F11" s="209"/>
      <c r="G11" s="209"/>
      <c r="H11" s="209"/>
      <c r="M11" s="25"/>
    </row>
    <row r="12" spans="2:46" s="1" customFormat="1">
      <c r="B12" s="25"/>
      <c r="M12" s="25"/>
    </row>
    <row r="13" spans="2:46" s="1" customFormat="1" ht="12" customHeight="1">
      <c r="B13" s="25"/>
      <c r="D13" s="22" t="s">
        <v>15</v>
      </c>
      <c r="F13" s="20" t="s">
        <v>1</v>
      </c>
      <c r="I13" s="22" t="s">
        <v>16</v>
      </c>
      <c r="J13" s="20" t="s">
        <v>1</v>
      </c>
      <c r="M13" s="25"/>
    </row>
    <row r="14" spans="2:46" s="1" customFormat="1" ht="12" customHeight="1">
      <c r="B14" s="25"/>
      <c r="D14" s="22" t="s">
        <v>17</v>
      </c>
      <c r="F14" s="20" t="s">
        <v>18</v>
      </c>
      <c r="I14" s="22" t="s">
        <v>19</v>
      </c>
      <c r="J14" s="48"/>
      <c r="M14" s="25"/>
    </row>
    <row r="15" spans="2:46" s="1" customFormat="1" ht="10.9" customHeight="1">
      <c r="B15" s="25"/>
      <c r="M15" s="25"/>
    </row>
    <row r="16" spans="2:46" s="1" customFormat="1" ht="12" customHeight="1">
      <c r="B16" s="25"/>
      <c r="D16" s="22" t="s">
        <v>20</v>
      </c>
      <c r="I16" s="22" t="s">
        <v>21</v>
      </c>
      <c r="J16" s="20" t="str">
        <f>IF('Rekapitulácia stavby'!AN10="","",'Rekapitulácia stavby'!AN10)</f>
        <v/>
      </c>
      <c r="M16" s="25"/>
    </row>
    <row r="17" spans="2:13" s="1" customFormat="1" ht="18" customHeight="1">
      <c r="B17" s="25"/>
      <c r="E17" s="20" t="str">
        <f>IF('Rekapitulácia stavby'!E11="","",'Rekapitulácia stavby'!E11)</f>
        <v xml:space="preserve"> </v>
      </c>
      <c r="I17" s="22" t="s">
        <v>22</v>
      </c>
      <c r="J17" s="20" t="str">
        <f>IF('Rekapitulácia stavby'!AN11="","",'Rekapitulácia stavby'!AN11)</f>
        <v/>
      </c>
      <c r="M17" s="25"/>
    </row>
    <row r="18" spans="2:13" s="1" customFormat="1" ht="6.95" customHeight="1">
      <c r="B18" s="25"/>
      <c r="M18" s="25"/>
    </row>
    <row r="19" spans="2:13" s="1" customFormat="1" ht="12" customHeight="1">
      <c r="B19" s="25"/>
      <c r="D19" s="22" t="s">
        <v>23</v>
      </c>
      <c r="I19" s="22" t="s">
        <v>21</v>
      </c>
      <c r="J19" s="20" t="str">
        <f>'Rekapitulácia stavby'!AN13</f>
        <v/>
      </c>
      <c r="M19" s="25"/>
    </row>
    <row r="20" spans="2:13" s="1" customFormat="1" ht="18" customHeight="1">
      <c r="B20" s="25"/>
      <c r="E20" s="203" t="str">
        <f>'Rekapitulácia stavby'!E14</f>
        <v xml:space="preserve"> </v>
      </c>
      <c r="F20" s="203"/>
      <c r="G20" s="203"/>
      <c r="H20" s="203"/>
      <c r="I20" s="22" t="s">
        <v>22</v>
      </c>
      <c r="J20" s="20" t="str">
        <f>'Rekapitulácia stavby'!AN14</f>
        <v/>
      </c>
      <c r="M20" s="25"/>
    </row>
    <row r="21" spans="2:13" s="1" customFormat="1" ht="6.95" customHeight="1">
      <c r="B21" s="25"/>
      <c r="M21" s="25"/>
    </row>
    <row r="22" spans="2:13" s="1" customFormat="1" ht="12" customHeight="1">
      <c r="B22" s="25"/>
      <c r="D22" s="22" t="s">
        <v>24</v>
      </c>
      <c r="I22" s="22" t="s">
        <v>21</v>
      </c>
      <c r="J22" s="20" t="str">
        <f>IF('Rekapitulácia stavby'!AN16="","",'Rekapitulácia stavby'!AN16)</f>
        <v/>
      </c>
      <c r="M22" s="25"/>
    </row>
    <row r="23" spans="2:13" s="1" customFormat="1" ht="18" customHeight="1">
      <c r="B23" s="25"/>
      <c r="E23" s="20" t="str">
        <f>IF('Rekapitulácia stavby'!E17="","",'Rekapitulácia stavby'!E17)</f>
        <v xml:space="preserve"> </v>
      </c>
      <c r="I23" s="22" t="s">
        <v>22</v>
      </c>
      <c r="J23" s="20" t="str">
        <f>IF('Rekapitulácia stavby'!AN17="","",'Rekapitulácia stavby'!AN17)</f>
        <v/>
      </c>
      <c r="M23" s="25"/>
    </row>
    <row r="24" spans="2:13" s="1" customFormat="1" ht="6.95" customHeight="1">
      <c r="B24" s="25"/>
      <c r="M24" s="25"/>
    </row>
    <row r="25" spans="2:13" s="1" customFormat="1" ht="12" customHeight="1">
      <c r="B25" s="25"/>
      <c r="D25" s="22" t="s">
        <v>25</v>
      </c>
      <c r="I25" s="22" t="s">
        <v>21</v>
      </c>
      <c r="J25" s="20" t="str">
        <f>IF('Rekapitulácia stavby'!AN19="","",'Rekapitulácia stavby'!AN19)</f>
        <v/>
      </c>
      <c r="M25" s="25"/>
    </row>
    <row r="26" spans="2:13" s="1" customFormat="1" ht="18" customHeight="1">
      <c r="B26" s="25"/>
      <c r="E26" s="20" t="str">
        <f>IF('Rekapitulácia stavby'!E20="","",'Rekapitulácia stavby'!E20)</f>
        <v xml:space="preserve"> </v>
      </c>
      <c r="I26" s="22" t="s">
        <v>22</v>
      </c>
      <c r="J26" s="20" t="str">
        <f>IF('Rekapitulácia stavby'!AN20="","",'Rekapitulácia stavby'!AN20)</f>
        <v/>
      </c>
      <c r="M26" s="25"/>
    </row>
    <row r="27" spans="2:13" s="1" customFormat="1" ht="6.95" customHeight="1">
      <c r="B27" s="25"/>
      <c r="M27" s="25"/>
    </row>
    <row r="28" spans="2:13" s="1" customFormat="1" ht="12" customHeight="1">
      <c r="B28" s="25"/>
      <c r="D28" s="22" t="s">
        <v>26</v>
      </c>
      <c r="M28" s="25"/>
    </row>
    <row r="29" spans="2:13" s="7" customFormat="1" ht="14.45" customHeight="1">
      <c r="B29" s="91"/>
      <c r="E29" s="205" t="s">
        <v>1</v>
      </c>
      <c r="F29" s="205"/>
      <c r="G29" s="205"/>
      <c r="H29" s="205"/>
      <c r="M29" s="91"/>
    </row>
    <row r="30" spans="2:13" s="1" customFormat="1" ht="6.95" customHeight="1">
      <c r="B30" s="25"/>
      <c r="M30" s="25"/>
    </row>
    <row r="31" spans="2:13" s="1" customFormat="1" ht="6.95" customHeight="1">
      <c r="B31" s="25"/>
      <c r="D31" s="49"/>
      <c r="E31" s="49"/>
      <c r="F31" s="49"/>
      <c r="G31" s="49"/>
      <c r="H31" s="49"/>
      <c r="I31" s="49"/>
      <c r="J31" s="49"/>
      <c r="K31" s="49"/>
      <c r="L31" s="49"/>
      <c r="M31" s="25"/>
    </row>
    <row r="32" spans="2:13" s="1" customFormat="1" ht="12.75">
      <c r="B32" s="25"/>
      <c r="E32" s="22" t="s">
        <v>88</v>
      </c>
      <c r="K32" s="83"/>
      <c r="M32" s="25"/>
    </row>
    <row r="33" spans="2:13" s="1" customFormat="1" ht="12.75">
      <c r="B33" s="25"/>
      <c r="E33" s="22" t="s">
        <v>89</v>
      </c>
      <c r="K33" s="83"/>
      <c r="M33" s="25"/>
    </row>
    <row r="34" spans="2:13" s="1" customFormat="1" ht="25.35" customHeight="1">
      <c r="B34" s="25"/>
      <c r="D34" s="92" t="s">
        <v>27</v>
      </c>
      <c r="K34" s="61"/>
      <c r="M34" s="25"/>
    </row>
    <row r="35" spans="2:13" s="1" customFormat="1" ht="6.95" customHeight="1">
      <c r="B35" s="25"/>
      <c r="D35" s="49"/>
      <c r="E35" s="49"/>
      <c r="F35" s="49"/>
      <c r="G35" s="49"/>
      <c r="H35" s="49"/>
      <c r="I35" s="49"/>
      <c r="J35" s="49"/>
      <c r="K35" s="49"/>
      <c r="L35" s="49"/>
      <c r="M35" s="25"/>
    </row>
    <row r="36" spans="2:13" s="1" customFormat="1" ht="14.45" customHeight="1">
      <c r="B36" s="25"/>
      <c r="F36" s="28" t="s">
        <v>29</v>
      </c>
      <c r="I36" s="28" t="s">
        <v>28</v>
      </c>
      <c r="K36" s="28"/>
      <c r="M36" s="25"/>
    </row>
    <row r="37" spans="2:13" s="1" customFormat="1" ht="14.45" customHeight="1">
      <c r="B37" s="25"/>
      <c r="D37" s="93" t="s">
        <v>31</v>
      </c>
      <c r="E37" s="30" t="s">
        <v>32</v>
      </c>
      <c r="F37" s="94">
        <f>ROUND((SUM(BE123:BE161)),  2)</f>
        <v>0</v>
      </c>
      <c r="G37" s="95"/>
      <c r="H37" s="95"/>
      <c r="I37" s="96">
        <v>0.2</v>
      </c>
      <c r="J37" s="95"/>
      <c r="K37" s="94"/>
      <c r="M37" s="25"/>
    </row>
    <row r="38" spans="2:13" s="1" customFormat="1" ht="14.45" customHeight="1">
      <c r="B38" s="25"/>
      <c r="E38" s="30" t="s">
        <v>33</v>
      </c>
      <c r="F38" s="83">
        <f>ROUND((SUM(BF123:BF161)),  2)</f>
        <v>0</v>
      </c>
      <c r="I38" s="97">
        <v>0.2</v>
      </c>
      <c r="K38" s="83"/>
      <c r="M38" s="25"/>
    </row>
    <row r="39" spans="2:13" s="1" customFormat="1" ht="14.45" hidden="1" customHeight="1">
      <c r="B39" s="25"/>
      <c r="E39" s="22" t="s">
        <v>34</v>
      </c>
      <c r="F39" s="83">
        <f>ROUND((SUM(BG123:BG161)),  2)</f>
        <v>0</v>
      </c>
      <c r="I39" s="97">
        <v>0.2</v>
      </c>
      <c r="K39" s="83"/>
      <c r="M39" s="25"/>
    </row>
    <row r="40" spans="2:13" s="1" customFormat="1" ht="14.45" hidden="1" customHeight="1">
      <c r="B40" s="25"/>
      <c r="E40" s="22" t="s">
        <v>35</v>
      </c>
      <c r="F40" s="83">
        <f>ROUND((SUM(BH123:BH161)),  2)</f>
        <v>0</v>
      </c>
      <c r="I40" s="97">
        <v>0.2</v>
      </c>
      <c r="K40" s="83"/>
      <c r="M40" s="25"/>
    </row>
    <row r="41" spans="2:13" s="1" customFormat="1" ht="14.45" hidden="1" customHeight="1">
      <c r="B41" s="25"/>
      <c r="E41" s="30" t="s">
        <v>36</v>
      </c>
      <c r="F41" s="94">
        <f>ROUND((SUM(BI123:BI161)),  2)</f>
        <v>0</v>
      </c>
      <c r="G41" s="95"/>
      <c r="H41" s="95"/>
      <c r="I41" s="96">
        <v>0</v>
      </c>
      <c r="J41" s="95"/>
      <c r="K41" s="94"/>
      <c r="M41" s="25"/>
    </row>
    <row r="42" spans="2:13" s="1" customFormat="1" ht="6.95" customHeight="1">
      <c r="B42" s="25"/>
      <c r="M42" s="25"/>
    </row>
    <row r="43" spans="2:13" s="1" customFormat="1" ht="25.35" customHeight="1">
      <c r="B43" s="25"/>
      <c r="C43" s="98"/>
      <c r="D43" s="99" t="s">
        <v>37</v>
      </c>
      <c r="E43" s="52"/>
      <c r="F43" s="52"/>
      <c r="G43" s="100" t="s">
        <v>38</v>
      </c>
      <c r="H43" s="101" t="s">
        <v>39</v>
      </c>
      <c r="I43" s="52"/>
      <c r="J43" s="52"/>
      <c r="K43" s="102"/>
      <c r="L43" s="103"/>
      <c r="M43" s="25"/>
    </row>
    <row r="44" spans="2:13" s="1" customFormat="1" ht="14.45" customHeight="1">
      <c r="B44" s="25"/>
      <c r="M44" s="25"/>
    </row>
    <row r="45" spans="2:13" ht="14.45" customHeight="1">
      <c r="B45" s="16"/>
      <c r="M45" s="16"/>
    </row>
    <row r="46" spans="2:13" ht="14.45" customHeight="1">
      <c r="B46" s="16"/>
      <c r="M46" s="16"/>
    </row>
    <row r="47" spans="2:13" ht="14.45" customHeight="1">
      <c r="B47" s="16"/>
      <c r="M47" s="16"/>
    </row>
    <row r="48" spans="2:13" ht="14.45" customHeight="1">
      <c r="B48" s="16"/>
      <c r="M48" s="16"/>
    </row>
    <row r="49" spans="2:13" ht="14.45" customHeight="1">
      <c r="B49" s="16"/>
      <c r="M49" s="16"/>
    </row>
    <row r="50" spans="2:13" s="1" customFormat="1" ht="14.45" customHeight="1">
      <c r="B50" s="25"/>
      <c r="D50" s="37" t="s">
        <v>40</v>
      </c>
      <c r="E50" s="38"/>
      <c r="F50" s="38"/>
      <c r="G50" s="37" t="s">
        <v>41</v>
      </c>
      <c r="H50" s="38"/>
      <c r="I50" s="38"/>
      <c r="J50" s="38"/>
      <c r="K50" s="38"/>
      <c r="L50" s="38"/>
      <c r="M50" s="25"/>
    </row>
    <row r="51" spans="2:13">
      <c r="B51" s="16"/>
      <c r="M51" s="16"/>
    </row>
    <row r="52" spans="2:13">
      <c r="B52" s="16"/>
      <c r="M52" s="16"/>
    </row>
    <row r="53" spans="2:13">
      <c r="B53" s="16"/>
      <c r="M53" s="16"/>
    </row>
    <row r="54" spans="2:13">
      <c r="B54" s="16"/>
      <c r="M54" s="16"/>
    </row>
    <row r="55" spans="2:13">
      <c r="B55" s="16"/>
      <c r="M55" s="16"/>
    </row>
    <row r="56" spans="2:13">
      <c r="B56" s="16"/>
      <c r="M56" s="16"/>
    </row>
    <row r="57" spans="2:13">
      <c r="B57" s="16"/>
      <c r="M57" s="16"/>
    </row>
    <row r="58" spans="2:13">
      <c r="B58" s="16"/>
      <c r="M58" s="16"/>
    </row>
    <row r="59" spans="2:13">
      <c r="B59" s="16"/>
      <c r="M59" s="16"/>
    </row>
    <row r="60" spans="2:13">
      <c r="B60" s="16"/>
      <c r="M60" s="16"/>
    </row>
    <row r="61" spans="2:13" s="1" customFormat="1" ht="12.75">
      <c r="B61" s="25"/>
      <c r="D61" s="39" t="s">
        <v>42</v>
      </c>
      <c r="E61" s="27"/>
      <c r="F61" s="104" t="s">
        <v>43</v>
      </c>
      <c r="G61" s="39" t="s">
        <v>42</v>
      </c>
      <c r="H61" s="27"/>
      <c r="I61" s="27"/>
      <c r="J61" s="105" t="s">
        <v>43</v>
      </c>
      <c r="K61" s="27"/>
      <c r="L61" s="27"/>
      <c r="M61" s="25"/>
    </row>
    <row r="62" spans="2:13">
      <c r="B62" s="16"/>
      <c r="M62" s="16"/>
    </row>
    <row r="63" spans="2:13">
      <c r="B63" s="16"/>
      <c r="M63" s="16"/>
    </row>
    <row r="64" spans="2:13">
      <c r="B64" s="16"/>
      <c r="M64" s="16"/>
    </row>
    <row r="65" spans="2:13" s="1" customFormat="1" ht="12.75">
      <c r="B65" s="25"/>
      <c r="D65" s="37" t="s">
        <v>44</v>
      </c>
      <c r="E65" s="38"/>
      <c r="F65" s="38"/>
      <c r="G65" s="37" t="s">
        <v>45</v>
      </c>
      <c r="H65" s="38"/>
      <c r="I65" s="38"/>
      <c r="J65" s="38"/>
      <c r="K65" s="38"/>
      <c r="L65" s="38"/>
      <c r="M65" s="25"/>
    </row>
    <row r="66" spans="2:13">
      <c r="B66" s="16"/>
      <c r="M66" s="16"/>
    </row>
    <row r="67" spans="2:13">
      <c r="B67" s="16"/>
      <c r="M67" s="16"/>
    </row>
    <row r="68" spans="2:13">
      <c r="B68" s="16"/>
      <c r="M68" s="16"/>
    </row>
    <row r="69" spans="2:13">
      <c r="B69" s="16"/>
      <c r="M69" s="16"/>
    </row>
    <row r="70" spans="2:13">
      <c r="B70" s="16"/>
      <c r="M70" s="16"/>
    </row>
    <row r="71" spans="2:13">
      <c r="B71" s="16"/>
      <c r="M71" s="16"/>
    </row>
    <row r="72" spans="2:13">
      <c r="B72" s="16"/>
      <c r="M72" s="16"/>
    </row>
    <row r="73" spans="2:13">
      <c r="B73" s="16"/>
      <c r="M73" s="16"/>
    </row>
    <row r="74" spans="2:13">
      <c r="B74" s="16"/>
      <c r="M74" s="16"/>
    </row>
    <row r="75" spans="2:13">
      <c r="B75" s="16"/>
      <c r="M75" s="16"/>
    </row>
    <row r="76" spans="2:13" s="1" customFormat="1" ht="12.75">
      <c r="B76" s="25"/>
      <c r="D76" s="39" t="s">
        <v>42</v>
      </c>
      <c r="E76" s="27"/>
      <c r="F76" s="104" t="s">
        <v>43</v>
      </c>
      <c r="G76" s="39" t="s">
        <v>42</v>
      </c>
      <c r="H76" s="27"/>
      <c r="I76" s="27"/>
      <c r="J76" s="105" t="s">
        <v>43</v>
      </c>
      <c r="K76" s="27"/>
      <c r="L76" s="27"/>
      <c r="M76" s="25"/>
    </row>
    <row r="77" spans="2:13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25"/>
    </row>
    <row r="81" spans="2:13" s="1" customFormat="1" ht="6.95" hidden="1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25"/>
    </row>
    <row r="82" spans="2:13" s="1" customFormat="1" ht="24.95" hidden="1" customHeight="1">
      <c r="B82" s="25"/>
      <c r="C82" s="17" t="s">
        <v>90</v>
      </c>
      <c r="M82" s="25"/>
    </row>
    <row r="83" spans="2:13" s="1" customFormat="1" ht="6.95" hidden="1" customHeight="1">
      <c r="B83" s="25"/>
      <c r="M83" s="25"/>
    </row>
    <row r="84" spans="2:13" s="1" customFormat="1" ht="12" hidden="1" customHeight="1">
      <c r="B84" s="25"/>
      <c r="C84" s="22" t="s">
        <v>13</v>
      </c>
      <c r="M84" s="25"/>
    </row>
    <row r="85" spans="2:13" s="1" customFormat="1" ht="14.45" hidden="1" customHeight="1">
      <c r="B85" s="25"/>
      <c r="E85" s="210" t="str">
        <f>E7</f>
        <v>Dostavba farmy dojníc - Sása</v>
      </c>
      <c r="F85" s="211"/>
      <c r="G85" s="211"/>
      <c r="H85" s="211"/>
      <c r="M85" s="25"/>
    </row>
    <row r="86" spans="2:13" ht="12" hidden="1" customHeight="1">
      <c r="B86" s="16"/>
      <c r="C86" s="22" t="s">
        <v>85</v>
      </c>
      <c r="M86" s="16"/>
    </row>
    <row r="87" spans="2:13" s="1" customFormat="1" ht="14.45" hidden="1" customHeight="1">
      <c r="B87" s="25"/>
      <c r="E87" s="210" t="s">
        <v>86</v>
      </c>
      <c r="F87" s="209"/>
      <c r="G87" s="209"/>
      <c r="H87" s="209"/>
      <c r="M87" s="25"/>
    </row>
    <row r="88" spans="2:13" s="1" customFormat="1" ht="12" hidden="1" customHeight="1">
      <c r="B88" s="25"/>
      <c r="C88" s="22" t="s">
        <v>87</v>
      </c>
      <c r="M88" s="25"/>
    </row>
    <row r="89" spans="2:13" s="1" customFormat="1" ht="15.6" hidden="1" customHeight="1">
      <c r="B89" s="25"/>
      <c r="E89" s="184" t="str">
        <f>E11</f>
        <v>Bleskozvod</v>
      </c>
      <c r="F89" s="209"/>
      <c r="G89" s="209"/>
      <c r="H89" s="209"/>
      <c r="M89" s="25"/>
    </row>
    <row r="90" spans="2:13" s="1" customFormat="1" ht="6.95" hidden="1" customHeight="1">
      <c r="B90" s="25"/>
      <c r="M90" s="25"/>
    </row>
    <row r="91" spans="2:13" s="1" customFormat="1" ht="12" hidden="1" customHeight="1">
      <c r="B91" s="25"/>
      <c r="C91" s="22" t="s">
        <v>17</v>
      </c>
      <c r="F91" s="20" t="str">
        <f>F14</f>
        <v xml:space="preserve"> </v>
      </c>
      <c r="I91" s="22" t="s">
        <v>19</v>
      </c>
      <c r="J91" s="48" t="str">
        <f>IF(J14="","",J14)</f>
        <v/>
      </c>
      <c r="M91" s="25"/>
    </row>
    <row r="92" spans="2:13" s="1" customFormat="1" ht="6.95" hidden="1" customHeight="1">
      <c r="B92" s="25"/>
      <c r="M92" s="25"/>
    </row>
    <row r="93" spans="2:13" s="1" customFormat="1" ht="15.6" hidden="1" customHeight="1">
      <c r="B93" s="25"/>
      <c r="C93" s="22" t="s">
        <v>20</v>
      </c>
      <c r="F93" s="20" t="str">
        <f>E17</f>
        <v xml:space="preserve"> </v>
      </c>
      <c r="I93" s="22" t="s">
        <v>24</v>
      </c>
      <c r="J93" s="23" t="str">
        <f>E23</f>
        <v xml:space="preserve"> </v>
      </c>
      <c r="M93" s="25"/>
    </row>
    <row r="94" spans="2:13" s="1" customFormat="1" ht="15.6" hidden="1" customHeight="1">
      <c r="B94" s="25"/>
      <c r="C94" s="22" t="s">
        <v>23</v>
      </c>
      <c r="F94" s="20" t="str">
        <f>IF(E20="","",E20)</f>
        <v xml:space="preserve"> </v>
      </c>
      <c r="I94" s="22" t="s">
        <v>25</v>
      </c>
      <c r="J94" s="23" t="str">
        <f>E26</f>
        <v xml:space="preserve"> </v>
      </c>
      <c r="M94" s="25"/>
    </row>
    <row r="95" spans="2:13" s="1" customFormat="1" ht="10.35" hidden="1" customHeight="1">
      <c r="B95" s="25"/>
      <c r="M95" s="25"/>
    </row>
    <row r="96" spans="2:13" s="1" customFormat="1" ht="29.25" hidden="1" customHeight="1">
      <c r="B96" s="25"/>
      <c r="C96" s="106" t="s">
        <v>91</v>
      </c>
      <c r="D96" s="98"/>
      <c r="E96" s="98"/>
      <c r="F96" s="98"/>
      <c r="G96" s="98"/>
      <c r="H96" s="98"/>
      <c r="I96" s="107" t="s">
        <v>92</v>
      </c>
      <c r="J96" s="107" t="s">
        <v>93</v>
      </c>
      <c r="K96" s="107" t="s">
        <v>94</v>
      </c>
      <c r="L96" s="98"/>
      <c r="M96" s="25"/>
    </row>
    <row r="97" spans="2:47" s="1" customFormat="1" ht="10.35" hidden="1" customHeight="1">
      <c r="B97" s="25"/>
      <c r="M97" s="25"/>
    </row>
    <row r="98" spans="2:47" s="1" customFormat="1" ht="22.9" hidden="1" customHeight="1">
      <c r="B98" s="25"/>
      <c r="C98" s="108" t="s">
        <v>95</v>
      </c>
      <c r="I98" s="61">
        <f t="shared" ref="I98:J100" si="0">Q123</f>
        <v>3227.0400000000004</v>
      </c>
      <c r="J98" s="61">
        <f t="shared" si="0"/>
        <v>0</v>
      </c>
      <c r="K98" s="61">
        <f>K123</f>
        <v>0</v>
      </c>
      <c r="M98" s="25"/>
      <c r="AU98" s="13" t="s">
        <v>96</v>
      </c>
    </row>
    <row r="99" spans="2:47" s="8" customFormat="1" ht="24.95" hidden="1" customHeight="1">
      <c r="B99" s="109"/>
      <c r="D99" s="110" t="s">
        <v>97</v>
      </c>
      <c r="E99" s="111"/>
      <c r="F99" s="111"/>
      <c r="G99" s="111"/>
      <c r="H99" s="111"/>
      <c r="I99" s="112">
        <f t="shared" si="0"/>
        <v>3227.0400000000004</v>
      </c>
      <c r="J99" s="112">
        <f t="shared" si="0"/>
        <v>0</v>
      </c>
      <c r="K99" s="112">
        <f>K124</f>
        <v>0</v>
      </c>
      <c r="M99" s="109"/>
    </row>
    <row r="100" spans="2:47" s="9" customFormat="1" ht="19.899999999999999" hidden="1" customHeight="1">
      <c r="B100" s="113"/>
      <c r="D100" s="114" t="s">
        <v>98</v>
      </c>
      <c r="E100" s="115"/>
      <c r="F100" s="115"/>
      <c r="G100" s="115"/>
      <c r="H100" s="115"/>
      <c r="I100" s="116">
        <f t="shared" si="0"/>
        <v>3227.0400000000004</v>
      </c>
      <c r="J100" s="116">
        <f t="shared" si="0"/>
        <v>0</v>
      </c>
      <c r="K100" s="116">
        <f>K125</f>
        <v>0</v>
      </c>
      <c r="M100" s="113"/>
    </row>
    <row r="101" spans="2:47" s="8" customFormat="1" ht="24.95" hidden="1" customHeight="1">
      <c r="B101" s="109"/>
      <c r="D101" s="110" t="s">
        <v>101</v>
      </c>
      <c r="E101" s="111"/>
      <c r="F101" s="111"/>
      <c r="G101" s="111"/>
      <c r="H101" s="111"/>
      <c r="I101" s="112">
        <f>Q160</f>
        <v>0</v>
      </c>
      <c r="J101" s="112">
        <f>R160</f>
        <v>0</v>
      </c>
      <c r="K101" s="112">
        <f>K160</f>
        <v>0</v>
      </c>
      <c r="M101" s="109"/>
    </row>
    <row r="102" spans="2:47" s="1" customFormat="1" ht="21.75" hidden="1" customHeight="1">
      <c r="B102" s="25"/>
      <c r="M102" s="25"/>
    </row>
    <row r="103" spans="2:47" s="1" customFormat="1" ht="6.95" hidden="1" customHeight="1"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41"/>
      <c r="M103" s="25"/>
    </row>
    <row r="104" spans="2:47" hidden="1"/>
    <row r="105" spans="2:47" hidden="1"/>
    <row r="106" spans="2:47" hidden="1"/>
    <row r="107" spans="2:47" s="1" customFormat="1" ht="6.95" customHeight="1">
      <c r="B107" s="42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25"/>
    </row>
    <row r="108" spans="2:47" s="1" customFormat="1" ht="24.95" customHeight="1">
      <c r="B108" s="25"/>
      <c r="C108" s="17" t="s">
        <v>102</v>
      </c>
      <c r="M108" s="25"/>
    </row>
    <row r="109" spans="2:47" s="1" customFormat="1" ht="6.95" customHeight="1">
      <c r="B109" s="25"/>
      <c r="M109" s="25"/>
    </row>
    <row r="110" spans="2:47" s="1" customFormat="1" ht="12" customHeight="1">
      <c r="B110" s="25"/>
      <c r="C110" s="22" t="s">
        <v>13</v>
      </c>
      <c r="M110" s="25"/>
    </row>
    <row r="111" spans="2:47" s="1" customFormat="1" ht="14.45" customHeight="1">
      <c r="B111" s="25"/>
      <c r="E111" s="210" t="str">
        <f>E7</f>
        <v>Dostavba farmy dojníc - Sása</v>
      </c>
      <c r="F111" s="211"/>
      <c r="G111" s="211"/>
      <c r="H111" s="211"/>
      <c r="M111" s="25"/>
    </row>
    <row r="112" spans="2:47" ht="12" customHeight="1">
      <c r="B112" s="16"/>
      <c r="C112" s="22" t="s">
        <v>85</v>
      </c>
      <c r="M112" s="16"/>
    </row>
    <row r="113" spans="2:65" s="1" customFormat="1" ht="14.45" customHeight="1">
      <c r="B113" s="25"/>
      <c r="E113" s="210" t="s">
        <v>86</v>
      </c>
      <c r="F113" s="209"/>
      <c r="G113" s="209"/>
      <c r="H113" s="209"/>
      <c r="M113" s="25"/>
    </row>
    <row r="114" spans="2:65" s="1" customFormat="1" ht="12" customHeight="1">
      <c r="B114" s="25"/>
      <c r="C114" s="22" t="s">
        <v>87</v>
      </c>
      <c r="M114" s="25"/>
    </row>
    <row r="115" spans="2:65" s="1" customFormat="1" ht="15.6" customHeight="1">
      <c r="B115" s="25"/>
      <c r="E115" s="184" t="str">
        <f>E11</f>
        <v>Bleskozvod</v>
      </c>
      <c r="F115" s="209"/>
      <c r="G115" s="209"/>
      <c r="H115" s="209"/>
      <c r="M115" s="25"/>
    </row>
    <row r="116" spans="2:65" s="1" customFormat="1" ht="6.95" customHeight="1">
      <c r="B116" s="25"/>
      <c r="M116" s="25"/>
    </row>
    <row r="117" spans="2:65" s="1" customFormat="1" ht="12" customHeight="1">
      <c r="B117" s="25"/>
      <c r="C117" s="22" t="s">
        <v>17</v>
      </c>
      <c r="F117" s="20" t="str">
        <f>F14</f>
        <v xml:space="preserve"> </v>
      </c>
      <c r="I117" s="22" t="s">
        <v>19</v>
      </c>
      <c r="J117" s="48" t="str">
        <f>IF(J14="","",J14)</f>
        <v/>
      </c>
      <c r="M117" s="25"/>
    </row>
    <row r="118" spans="2:65" s="1" customFormat="1" ht="6.95" customHeight="1">
      <c r="B118" s="25"/>
      <c r="M118" s="25"/>
    </row>
    <row r="119" spans="2:65" s="1" customFormat="1" ht="15.6" customHeight="1">
      <c r="B119" s="25"/>
      <c r="C119" s="22" t="s">
        <v>20</v>
      </c>
      <c r="F119" s="20" t="str">
        <f>E17</f>
        <v xml:space="preserve"> </v>
      </c>
      <c r="I119" s="22" t="s">
        <v>24</v>
      </c>
      <c r="J119" s="23" t="str">
        <f>E23</f>
        <v xml:space="preserve"> </v>
      </c>
      <c r="M119" s="25"/>
    </row>
    <row r="120" spans="2:65" s="1" customFormat="1" ht="15.6" customHeight="1">
      <c r="B120" s="25"/>
      <c r="C120" s="22" t="s">
        <v>23</v>
      </c>
      <c r="F120" s="20" t="str">
        <f>IF(E20="","",E20)</f>
        <v xml:space="preserve"> </v>
      </c>
      <c r="I120" s="22" t="s">
        <v>25</v>
      </c>
      <c r="J120" s="23" t="str">
        <f>E26</f>
        <v xml:space="preserve"> </v>
      </c>
      <c r="M120" s="25"/>
    </row>
    <row r="121" spans="2:65" s="1" customFormat="1" ht="10.35" customHeight="1">
      <c r="B121" s="25"/>
      <c r="M121" s="25"/>
    </row>
    <row r="122" spans="2:65" s="10" customFormat="1" ht="29.25" customHeight="1">
      <c r="B122" s="117"/>
      <c r="C122" s="118" t="s">
        <v>103</v>
      </c>
      <c r="D122" s="119" t="s">
        <v>52</v>
      </c>
      <c r="E122" s="119" t="s">
        <v>48</v>
      </c>
      <c r="F122" s="119" t="s">
        <v>49</v>
      </c>
      <c r="G122" s="119" t="s">
        <v>104</v>
      </c>
      <c r="H122" s="119" t="s">
        <v>105</v>
      </c>
      <c r="I122" s="119" t="s">
        <v>106</v>
      </c>
      <c r="J122" s="119" t="s">
        <v>107</v>
      </c>
      <c r="K122" s="120" t="s">
        <v>94</v>
      </c>
      <c r="L122" s="121" t="s">
        <v>108</v>
      </c>
      <c r="M122" s="117"/>
      <c r="N122" s="54" t="s">
        <v>1</v>
      </c>
      <c r="O122" s="55" t="s">
        <v>31</v>
      </c>
      <c r="P122" s="55" t="s">
        <v>109</v>
      </c>
      <c r="Q122" s="55" t="s">
        <v>110</v>
      </c>
      <c r="R122" s="55" t="s">
        <v>111</v>
      </c>
      <c r="S122" s="55" t="s">
        <v>112</v>
      </c>
      <c r="T122" s="55" t="s">
        <v>113</v>
      </c>
      <c r="U122" s="55" t="s">
        <v>114</v>
      </c>
      <c r="V122" s="55" t="s">
        <v>115</v>
      </c>
      <c r="W122" s="55" t="s">
        <v>116</v>
      </c>
      <c r="X122" s="56" t="s">
        <v>117</v>
      </c>
    </row>
    <row r="123" spans="2:65" s="1" customFormat="1" ht="22.9" customHeight="1">
      <c r="B123" s="25"/>
      <c r="C123" s="59" t="s">
        <v>95</v>
      </c>
      <c r="K123" s="122"/>
      <c r="M123" s="25"/>
      <c r="N123" s="57"/>
      <c r="O123" s="49"/>
      <c r="P123" s="49"/>
      <c r="Q123" s="123">
        <f>Q124+Q160</f>
        <v>3227.0400000000004</v>
      </c>
      <c r="R123" s="123">
        <f>R124+R160</f>
        <v>0</v>
      </c>
      <c r="S123" s="49"/>
      <c r="T123" s="124">
        <f>T124+T160</f>
        <v>327.75200000000007</v>
      </c>
      <c r="U123" s="49"/>
      <c r="V123" s="124">
        <f>V124+V160</f>
        <v>1.0056699999999998</v>
      </c>
      <c r="W123" s="49"/>
      <c r="X123" s="125">
        <f>X124+X160</f>
        <v>0</v>
      </c>
      <c r="AT123" s="13" t="s">
        <v>68</v>
      </c>
      <c r="AU123" s="13" t="s">
        <v>96</v>
      </c>
      <c r="BK123" s="126">
        <f>BK124+BK160</f>
        <v>3227.0400000000004</v>
      </c>
    </row>
    <row r="124" spans="2:65" s="11" customFormat="1" ht="25.9" customHeight="1">
      <c r="B124" s="127"/>
      <c r="D124" s="128" t="s">
        <v>68</v>
      </c>
      <c r="E124" s="129" t="s">
        <v>118</v>
      </c>
      <c r="F124" s="129" t="s">
        <v>119</v>
      </c>
      <c r="K124" s="130"/>
      <c r="M124" s="127"/>
      <c r="N124" s="131"/>
      <c r="Q124" s="132">
        <f>Q125</f>
        <v>3227.0400000000004</v>
      </c>
      <c r="R124" s="132">
        <f>R125</f>
        <v>0</v>
      </c>
      <c r="T124" s="133">
        <f>T125</f>
        <v>315.03200000000004</v>
      </c>
      <c r="V124" s="133">
        <f>V125</f>
        <v>1.0056699999999998</v>
      </c>
      <c r="X124" s="134">
        <f>X125</f>
        <v>0</v>
      </c>
      <c r="AR124" s="128" t="s">
        <v>120</v>
      </c>
      <c r="AT124" s="135" t="s">
        <v>68</v>
      </c>
      <c r="AU124" s="135" t="s">
        <v>69</v>
      </c>
      <c r="AY124" s="128" t="s">
        <v>121</v>
      </c>
      <c r="BK124" s="136">
        <f>BK125</f>
        <v>3227.0400000000004</v>
      </c>
    </row>
    <row r="125" spans="2:65" s="11" customFormat="1" ht="22.9" customHeight="1">
      <c r="B125" s="127"/>
      <c r="D125" s="128" t="s">
        <v>68</v>
      </c>
      <c r="E125" s="137" t="s">
        <v>122</v>
      </c>
      <c r="F125" s="137" t="s">
        <v>123</v>
      </c>
      <c r="K125" s="138"/>
      <c r="M125" s="127"/>
      <c r="N125" s="131"/>
      <c r="Q125" s="132">
        <f>SUM(Q126:Q159)</f>
        <v>3227.0400000000004</v>
      </c>
      <c r="R125" s="132">
        <f>SUM(R126:R159)</f>
        <v>0</v>
      </c>
      <c r="T125" s="133">
        <f>SUM(T126:T159)</f>
        <v>315.03200000000004</v>
      </c>
      <c r="V125" s="133">
        <f>SUM(V126:V159)</f>
        <v>1.0056699999999998</v>
      </c>
      <c r="X125" s="134">
        <f>SUM(X126:X159)</f>
        <v>0</v>
      </c>
      <c r="AR125" s="128" t="s">
        <v>120</v>
      </c>
      <c r="AT125" s="135" t="s">
        <v>68</v>
      </c>
      <c r="AU125" s="135" t="s">
        <v>75</v>
      </c>
      <c r="AY125" s="128" t="s">
        <v>121</v>
      </c>
      <c r="BK125" s="136">
        <f>SUM(BK126:BK159)</f>
        <v>3227.0400000000004</v>
      </c>
    </row>
    <row r="126" spans="2:65" s="1" customFormat="1" ht="22.15" customHeight="1">
      <c r="B126" s="139"/>
      <c r="C126" s="140" t="s">
        <v>75</v>
      </c>
      <c r="D126" s="140" t="s">
        <v>124</v>
      </c>
      <c r="E126" s="141" t="s">
        <v>520</v>
      </c>
      <c r="F126" s="142" t="s">
        <v>521</v>
      </c>
      <c r="G126" s="143" t="s">
        <v>127</v>
      </c>
      <c r="H126" s="144">
        <v>60</v>
      </c>
      <c r="I126" s="145">
        <v>0</v>
      </c>
      <c r="J126" s="145"/>
      <c r="K126" s="145"/>
      <c r="L126" s="146"/>
      <c r="M126" s="25"/>
      <c r="N126" s="147" t="s">
        <v>1</v>
      </c>
      <c r="O126" s="148" t="s">
        <v>33</v>
      </c>
      <c r="P126" s="149">
        <f t="shared" ref="P126:P159" si="1">I126+J126</f>
        <v>0</v>
      </c>
      <c r="Q126" s="149">
        <f t="shared" ref="Q126:Q159" si="2">ROUND(I126*H126,2)</f>
        <v>0</v>
      </c>
      <c r="R126" s="149">
        <f t="shared" ref="R126:R159" si="3">ROUND(J126*H126,2)</f>
        <v>0</v>
      </c>
      <c r="S126" s="150">
        <v>0.15</v>
      </c>
      <c r="T126" s="150">
        <f t="shared" ref="T126:T159" si="4">S126*H126</f>
        <v>9</v>
      </c>
      <c r="U126" s="150">
        <v>0</v>
      </c>
      <c r="V126" s="150">
        <f t="shared" ref="V126:V159" si="5">U126*H126</f>
        <v>0</v>
      </c>
      <c r="W126" s="150">
        <v>0</v>
      </c>
      <c r="X126" s="151">
        <f t="shared" ref="X126:X159" si="6">W126*H126</f>
        <v>0</v>
      </c>
      <c r="AR126" s="152" t="s">
        <v>128</v>
      </c>
      <c r="AT126" s="152" t="s">
        <v>124</v>
      </c>
      <c r="AU126" s="152" t="s">
        <v>80</v>
      </c>
      <c r="AY126" s="13" t="s">
        <v>121</v>
      </c>
      <c r="BE126" s="153">
        <f t="shared" ref="BE126:BE159" si="7">IF(O126="základná",K126,0)</f>
        <v>0</v>
      </c>
      <c r="BF126" s="153">
        <f t="shared" ref="BF126:BF159" si="8">IF(O126="znížená",K126,0)</f>
        <v>0</v>
      </c>
      <c r="BG126" s="153">
        <f t="shared" ref="BG126:BG159" si="9">IF(O126="zákl. prenesená",K126,0)</f>
        <v>0</v>
      </c>
      <c r="BH126" s="153">
        <f t="shared" ref="BH126:BH159" si="10">IF(O126="zníž. prenesená",K126,0)</f>
        <v>0</v>
      </c>
      <c r="BI126" s="153">
        <f t="shared" ref="BI126:BI159" si="11">IF(O126="nulová",K126,0)</f>
        <v>0</v>
      </c>
      <c r="BJ126" s="13" t="s">
        <v>80</v>
      </c>
      <c r="BK126" s="153">
        <f t="shared" ref="BK126:BK159" si="12">ROUND(P126*H126,2)</f>
        <v>0</v>
      </c>
      <c r="BL126" s="13" t="s">
        <v>128</v>
      </c>
      <c r="BM126" s="152" t="s">
        <v>522</v>
      </c>
    </row>
    <row r="127" spans="2:65" s="1" customFormat="1" ht="14.45" customHeight="1">
      <c r="B127" s="139"/>
      <c r="C127" s="154" t="s">
        <v>80</v>
      </c>
      <c r="D127" s="154" t="s">
        <v>118</v>
      </c>
      <c r="E127" s="155" t="s">
        <v>523</v>
      </c>
      <c r="F127" s="156" t="s">
        <v>524</v>
      </c>
      <c r="G127" s="157" t="s">
        <v>317</v>
      </c>
      <c r="H127" s="158">
        <v>37.5</v>
      </c>
      <c r="I127" s="159">
        <v>1.26</v>
      </c>
      <c r="J127" s="160"/>
      <c r="K127" s="159"/>
      <c r="L127" s="160"/>
      <c r="M127" s="161"/>
      <c r="N127" s="162" t="s">
        <v>1</v>
      </c>
      <c r="O127" s="148" t="s">
        <v>33</v>
      </c>
      <c r="P127" s="149">
        <f t="shared" si="1"/>
        <v>1.26</v>
      </c>
      <c r="Q127" s="149">
        <f t="shared" si="2"/>
        <v>47.25</v>
      </c>
      <c r="R127" s="149">
        <f t="shared" si="3"/>
        <v>0</v>
      </c>
      <c r="S127" s="150">
        <v>0</v>
      </c>
      <c r="T127" s="150">
        <f t="shared" si="4"/>
        <v>0</v>
      </c>
      <c r="U127" s="150">
        <v>1E-3</v>
      </c>
      <c r="V127" s="150">
        <f t="shared" si="5"/>
        <v>3.7499999999999999E-2</v>
      </c>
      <c r="W127" s="150">
        <v>0</v>
      </c>
      <c r="X127" s="151">
        <f t="shared" si="6"/>
        <v>0</v>
      </c>
      <c r="AR127" s="152" t="s">
        <v>132</v>
      </c>
      <c r="AT127" s="152" t="s">
        <v>118</v>
      </c>
      <c r="AU127" s="152" t="s">
        <v>80</v>
      </c>
      <c r="AY127" s="13" t="s">
        <v>121</v>
      </c>
      <c r="BE127" s="153">
        <f t="shared" si="7"/>
        <v>0</v>
      </c>
      <c r="BF127" s="153">
        <f t="shared" si="8"/>
        <v>0</v>
      </c>
      <c r="BG127" s="153">
        <f t="shared" si="9"/>
        <v>0</v>
      </c>
      <c r="BH127" s="153">
        <f t="shared" si="10"/>
        <v>0</v>
      </c>
      <c r="BI127" s="153">
        <f t="shared" si="11"/>
        <v>0</v>
      </c>
      <c r="BJ127" s="13" t="s">
        <v>80</v>
      </c>
      <c r="BK127" s="153">
        <f t="shared" si="12"/>
        <v>47.25</v>
      </c>
      <c r="BL127" s="13" t="s">
        <v>132</v>
      </c>
      <c r="BM127" s="152" t="s">
        <v>525</v>
      </c>
    </row>
    <row r="128" spans="2:65" s="1" customFormat="1" ht="22.15" customHeight="1">
      <c r="B128" s="139"/>
      <c r="C128" s="140" t="s">
        <v>120</v>
      </c>
      <c r="D128" s="140" t="s">
        <v>124</v>
      </c>
      <c r="E128" s="141" t="s">
        <v>526</v>
      </c>
      <c r="F128" s="142" t="s">
        <v>527</v>
      </c>
      <c r="G128" s="143" t="s">
        <v>127</v>
      </c>
      <c r="H128" s="144">
        <v>140</v>
      </c>
      <c r="I128" s="145">
        <v>0</v>
      </c>
      <c r="J128" s="145"/>
      <c r="K128" s="145"/>
      <c r="L128" s="146"/>
      <c r="M128" s="25"/>
      <c r="N128" s="147" t="s">
        <v>1</v>
      </c>
      <c r="O128" s="148" t="s">
        <v>33</v>
      </c>
      <c r="P128" s="149">
        <f t="shared" si="1"/>
        <v>0</v>
      </c>
      <c r="Q128" s="149">
        <f t="shared" si="2"/>
        <v>0</v>
      </c>
      <c r="R128" s="149">
        <f t="shared" si="3"/>
        <v>0</v>
      </c>
      <c r="S128" s="150">
        <v>0.08</v>
      </c>
      <c r="T128" s="150">
        <f t="shared" si="4"/>
        <v>11.200000000000001</v>
      </c>
      <c r="U128" s="150">
        <v>0</v>
      </c>
      <c r="V128" s="150">
        <f t="shared" si="5"/>
        <v>0</v>
      </c>
      <c r="W128" s="150">
        <v>0</v>
      </c>
      <c r="X128" s="151">
        <f t="shared" si="6"/>
        <v>0</v>
      </c>
      <c r="AR128" s="152" t="s">
        <v>128</v>
      </c>
      <c r="AT128" s="152" t="s">
        <v>124</v>
      </c>
      <c r="AU128" s="152" t="s">
        <v>80</v>
      </c>
      <c r="AY128" s="13" t="s">
        <v>121</v>
      </c>
      <c r="BE128" s="153">
        <f t="shared" si="7"/>
        <v>0</v>
      </c>
      <c r="BF128" s="153">
        <f t="shared" si="8"/>
        <v>0</v>
      </c>
      <c r="BG128" s="153">
        <f t="shared" si="9"/>
        <v>0</v>
      </c>
      <c r="BH128" s="153">
        <f t="shared" si="10"/>
        <v>0</v>
      </c>
      <c r="BI128" s="153">
        <f t="shared" si="11"/>
        <v>0</v>
      </c>
      <c r="BJ128" s="13" t="s">
        <v>80</v>
      </c>
      <c r="BK128" s="153">
        <f t="shared" si="12"/>
        <v>0</v>
      </c>
      <c r="BL128" s="13" t="s">
        <v>128</v>
      </c>
      <c r="BM128" s="152" t="s">
        <v>528</v>
      </c>
    </row>
    <row r="129" spans="2:65" s="1" customFormat="1" ht="14.45" customHeight="1">
      <c r="B129" s="139"/>
      <c r="C129" s="154" t="s">
        <v>138</v>
      </c>
      <c r="D129" s="154" t="s">
        <v>118</v>
      </c>
      <c r="E129" s="155" t="s">
        <v>529</v>
      </c>
      <c r="F129" s="156" t="s">
        <v>530</v>
      </c>
      <c r="G129" s="157" t="s">
        <v>317</v>
      </c>
      <c r="H129" s="158">
        <v>60</v>
      </c>
      <c r="I129" s="159">
        <v>1.66</v>
      </c>
      <c r="J129" s="160"/>
      <c r="K129" s="159"/>
      <c r="L129" s="160"/>
      <c r="M129" s="161"/>
      <c r="N129" s="162" t="s">
        <v>1</v>
      </c>
      <c r="O129" s="148" t="s">
        <v>33</v>
      </c>
      <c r="P129" s="149">
        <f t="shared" si="1"/>
        <v>1.66</v>
      </c>
      <c r="Q129" s="149">
        <f t="shared" si="2"/>
        <v>99.6</v>
      </c>
      <c r="R129" s="149">
        <f t="shared" si="3"/>
        <v>0</v>
      </c>
      <c r="S129" s="150">
        <v>0</v>
      </c>
      <c r="T129" s="150">
        <f t="shared" si="4"/>
        <v>0</v>
      </c>
      <c r="U129" s="150">
        <v>1E-3</v>
      </c>
      <c r="V129" s="150">
        <f t="shared" si="5"/>
        <v>0.06</v>
      </c>
      <c r="W129" s="150">
        <v>0</v>
      </c>
      <c r="X129" s="151">
        <f t="shared" si="6"/>
        <v>0</v>
      </c>
      <c r="AR129" s="152" t="s">
        <v>132</v>
      </c>
      <c r="AT129" s="152" t="s">
        <v>118</v>
      </c>
      <c r="AU129" s="152" t="s">
        <v>80</v>
      </c>
      <c r="AY129" s="13" t="s">
        <v>121</v>
      </c>
      <c r="BE129" s="153">
        <f t="shared" si="7"/>
        <v>0</v>
      </c>
      <c r="BF129" s="153">
        <f t="shared" si="8"/>
        <v>0</v>
      </c>
      <c r="BG129" s="153">
        <f t="shared" si="9"/>
        <v>0</v>
      </c>
      <c r="BH129" s="153">
        <f t="shared" si="10"/>
        <v>0</v>
      </c>
      <c r="BI129" s="153">
        <f t="shared" si="11"/>
        <v>0</v>
      </c>
      <c r="BJ129" s="13" t="s">
        <v>80</v>
      </c>
      <c r="BK129" s="153">
        <f t="shared" si="12"/>
        <v>99.6</v>
      </c>
      <c r="BL129" s="13" t="s">
        <v>132</v>
      </c>
      <c r="BM129" s="152" t="s">
        <v>531</v>
      </c>
    </row>
    <row r="130" spans="2:65" s="1" customFormat="1" ht="22.15" customHeight="1">
      <c r="B130" s="139"/>
      <c r="C130" s="140" t="s">
        <v>142</v>
      </c>
      <c r="D130" s="140" t="s">
        <v>124</v>
      </c>
      <c r="E130" s="141" t="s">
        <v>532</v>
      </c>
      <c r="F130" s="142" t="s">
        <v>533</v>
      </c>
      <c r="G130" s="143" t="s">
        <v>127</v>
      </c>
      <c r="H130" s="144">
        <v>500</v>
      </c>
      <c r="I130" s="145">
        <v>0</v>
      </c>
      <c r="J130" s="145"/>
      <c r="K130" s="145"/>
      <c r="L130" s="146"/>
      <c r="M130" s="25"/>
      <c r="N130" s="147" t="s">
        <v>1</v>
      </c>
      <c r="O130" s="148" t="s">
        <v>33</v>
      </c>
      <c r="P130" s="149">
        <f t="shared" si="1"/>
        <v>0</v>
      </c>
      <c r="Q130" s="149">
        <f t="shared" si="2"/>
        <v>0</v>
      </c>
      <c r="R130" s="149">
        <f t="shared" si="3"/>
        <v>0</v>
      </c>
      <c r="S130" s="150">
        <v>0.11799999999999999</v>
      </c>
      <c r="T130" s="150">
        <f t="shared" si="4"/>
        <v>59</v>
      </c>
      <c r="U130" s="150">
        <v>0</v>
      </c>
      <c r="V130" s="150">
        <f t="shared" si="5"/>
        <v>0</v>
      </c>
      <c r="W130" s="150">
        <v>0</v>
      </c>
      <c r="X130" s="151">
        <f t="shared" si="6"/>
        <v>0</v>
      </c>
      <c r="AR130" s="152" t="s">
        <v>128</v>
      </c>
      <c r="AT130" s="152" t="s">
        <v>124</v>
      </c>
      <c r="AU130" s="152" t="s">
        <v>80</v>
      </c>
      <c r="AY130" s="13" t="s">
        <v>121</v>
      </c>
      <c r="BE130" s="153">
        <f t="shared" si="7"/>
        <v>0</v>
      </c>
      <c r="BF130" s="153">
        <f t="shared" si="8"/>
        <v>0</v>
      </c>
      <c r="BG130" s="153">
        <f t="shared" si="9"/>
        <v>0</v>
      </c>
      <c r="BH130" s="153">
        <f t="shared" si="10"/>
        <v>0</v>
      </c>
      <c r="BI130" s="153">
        <f t="shared" si="11"/>
        <v>0</v>
      </c>
      <c r="BJ130" s="13" t="s">
        <v>80</v>
      </c>
      <c r="BK130" s="153">
        <f t="shared" si="12"/>
        <v>0</v>
      </c>
      <c r="BL130" s="13" t="s">
        <v>128</v>
      </c>
      <c r="BM130" s="152" t="s">
        <v>534</v>
      </c>
    </row>
    <row r="131" spans="2:65" s="1" customFormat="1" ht="14.45" customHeight="1">
      <c r="B131" s="139"/>
      <c r="C131" s="154" t="s">
        <v>146</v>
      </c>
      <c r="D131" s="154" t="s">
        <v>118</v>
      </c>
      <c r="E131" s="155" t="s">
        <v>535</v>
      </c>
      <c r="F131" s="156" t="s">
        <v>536</v>
      </c>
      <c r="G131" s="157" t="s">
        <v>317</v>
      </c>
      <c r="H131" s="158">
        <v>475</v>
      </c>
      <c r="I131" s="159">
        <v>1.26</v>
      </c>
      <c r="J131" s="160"/>
      <c r="K131" s="159"/>
      <c r="L131" s="160"/>
      <c r="M131" s="161"/>
      <c r="N131" s="162" t="s">
        <v>1</v>
      </c>
      <c r="O131" s="148" t="s">
        <v>33</v>
      </c>
      <c r="P131" s="149">
        <f t="shared" si="1"/>
        <v>1.26</v>
      </c>
      <c r="Q131" s="149">
        <f t="shared" si="2"/>
        <v>598.5</v>
      </c>
      <c r="R131" s="149">
        <f t="shared" si="3"/>
        <v>0</v>
      </c>
      <c r="S131" s="150">
        <v>0</v>
      </c>
      <c r="T131" s="150">
        <f t="shared" si="4"/>
        <v>0</v>
      </c>
      <c r="U131" s="150">
        <v>1E-3</v>
      </c>
      <c r="V131" s="150">
        <f t="shared" si="5"/>
        <v>0.47500000000000003</v>
      </c>
      <c r="W131" s="150">
        <v>0</v>
      </c>
      <c r="X131" s="151">
        <f t="shared" si="6"/>
        <v>0</v>
      </c>
      <c r="AR131" s="152" t="s">
        <v>132</v>
      </c>
      <c r="AT131" s="152" t="s">
        <v>118</v>
      </c>
      <c r="AU131" s="152" t="s">
        <v>80</v>
      </c>
      <c r="AY131" s="13" t="s">
        <v>121</v>
      </c>
      <c r="BE131" s="153">
        <f t="shared" si="7"/>
        <v>0</v>
      </c>
      <c r="BF131" s="153">
        <f t="shared" si="8"/>
        <v>0</v>
      </c>
      <c r="BG131" s="153">
        <f t="shared" si="9"/>
        <v>0</v>
      </c>
      <c r="BH131" s="153">
        <f t="shared" si="10"/>
        <v>0</v>
      </c>
      <c r="BI131" s="153">
        <f t="shared" si="11"/>
        <v>0</v>
      </c>
      <c r="BJ131" s="13" t="s">
        <v>80</v>
      </c>
      <c r="BK131" s="153">
        <f t="shared" si="12"/>
        <v>598.5</v>
      </c>
      <c r="BL131" s="13" t="s">
        <v>132</v>
      </c>
      <c r="BM131" s="152" t="s">
        <v>537</v>
      </c>
    </row>
    <row r="132" spans="2:65" s="1" customFormat="1" ht="22.15" customHeight="1">
      <c r="B132" s="139"/>
      <c r="C132" s="140" t="s">
        <v>150</v>
      </c>
      <c r="D132" s="140" t="s">
        <v>124</v>
      </c>
      <c r="E132" s="141" t="s">
        <v>311</v>
      </c>
      <c r="F132" s="142" t="s">
        <v>312</v>
      </c>
      <c r="G132" s="143" t="s">
        <v>127</v>
      </c>
      <c r="H132" s="144">
        <v>90</v>
      </c>
      <c r="I132" s="145">
        <v>0</v>
      </c>
      <c r="J132" s="145"/>
      <c r="K132" s="145"/>
      <c r="L132" s="146"/>
      <c r="M132" s="25"/>
      <c r="N132" s="147" t="s">
        <v>1</v>
      </c>
      <c r="O132" s="148" t="s">
        <v>33</v>
      </c>
      <c r="P132" s="149">
        <f t="shared" si="1"/>
        <v>0</v>
      </c>
      <c r="Q132" s="149">
        <f t="shared" si="2"/>
        <v>0</v>
      </c>
      <c r="R132" s="149">
        <f t="shared" si="3"/>
        <v>0</v>
      </c>
      <c r="S132" s="150">
        <v>8.5000000000000006E-2</v>
      </c>
      <c r="T132" s="150">
        <f t="shared" si="4"/>
        <v>7.65</v>
      </c>
      <c r="U132" s="150">
        <v>0</v>
      </c>
      <c r="V132" s="150">
        <f t="shared" si="5"/>
        <v>0</v>
      </c>
      <c r="W132" s="150">
        <v>0</v>
      </c>
      <c r="X132" s="151">
        <f t="shared" si="6"/>
        <v>0</v>
      </c>
      <c r="AR132" s="152" t="s">
        <v>128</v>
      </c>
      <c r="AT132" s="152" t="s">
        <v>124</v>
      </c>
      <c r="AU132" s="152" t="s">
        <v>80</v>
      </c>
      <c r="AY132" s="13" t="s">
        <v>121</v>
      </c>
      <c r="BE132" s="153">
        <f t="shared" si="7"/>
        <v>0</v>
      </c>
      <c r="BF132" s="153">
        <f t="shared" si="8"/>
        <v>0</v>
      </c>
      <c r="BG132" s="153">
        <f t="shared" si="9"/>
        <v>0</v>
      </c>
      <c r="BH132" s="153">
        <f t="shared" si="10"/>
        <v>0</v>
      </c>
      <c r="BI132" s="153">
        <f t="shared" si="11"/>
        <v>0</v>
      </c>
      <c r="BJ132" s="13" t="s">
        <v>80</v>
      </c>
      <c r="BK132" s="153">
        <f t="shared" si="12"/>
        <v>0</v>
      </c>
      <c r="BL132" s="13" t="s">
        <v>128</v>
      </c>
      <c r="BM132" s="152" t="s">
        <v>538</v>
      </c>
    </row>
    <row r="133" spans="2:65" s="1" customFormat="1" ht="14.45" customHeight="1">
      <c r="B133" s="139"/>
      <c r="C133" s="154" t="s">
        <v>154</v>
      </c>
      <c r="D133" s="154" t="s">
        <v>118</v>
      </c>
      <c r="E133" s="155" t="s">
        <v>523</v>
      </c>
      <c r="F133" s="156" t="s">
        <v>524</v>
      </c>
      <c r="G133" s="157" t="s">
        <v>317</v>
      </c>
      <c r="H133" s="158">
        <v>56.25</v>
      </c>
      <c r="I133" s="159">
        <v>1.26</v>
      </c>
      <c r="J133" s="160"/>
      <c r="K133" s="159"/>
      <c r="L133" s="160"/>
      <c r="M133" s="161"/>
      <c r="N133" s="162" t="s">
        <v>1</v>
      </c>
      <c r="O133" s="148" t="s">
        <v>33</v>
      </c>
      <c r="P133" s="149">
        <f t="shared" si="1"/>
        <v>1.26</v>
      </c>
      <c r="Q133" s="149">
        <f t="shared" si="2"/>
        <v>70.88</v>
      </c>
      <c r="R133" s="149">
        <f t="shared" si="3"/>
        <v>0</v>
      </c>
      <c r="S133" s="150">
        <v>0</v>
      </c>
      <c r="T133" s="150">
        <f t="shared" si="4"/>
        <v>0</v>
      </c>
      <c r="U133" s="150">
        <v>1E-3</v>
      </c>
      <c r="V133" s="150">
        <f t="shared" si="5"/>
        <v>5.6250000000000001E-2</v>
      </c>
      <c r="W133" s="150">
        <v>0</v>
      </c>
      <c r="X133" s="151">
        <f t="shared" si="6"/>
        <v>0</v>
      </c>
      <c r="AR133" s="152" t="s">
        <v>132</v>
      </c>
      <c r="AT133" s="152" t="s">
        <v>118</v>
      </c>
      <c r="AU133" s="152" t="s">
        <v>80</v>
      </c>
      <c r="AY133" s="13" t="s">
        <v>121</v>
      </c>
      <c r="BE133" s="153">
        <f t="shared" si="7"/>
        <v>0</v>
      </c>
      <c r="BF133" s="153">
        <f t="shared" si="8"/>
        <v>0</v>
      </c>
      <c r="BG133" s="153">
        <f t="shared" si="9"/>
        <v>0</v>
      </c>
      <c r="BH133" s="153">
        <f t="shared" si="10"/>
        <v>0</v>
      </c>
      <c r="BI133" s="153">
        <f t="shared" si="11"/>
        <v>0</v>
      </c>
      <c r="BJ133" s="13" t="s">
        <v>80</v>
      </c>
      <c r="BK133" s="153">
        <f t="shared" si="12"/>
        <v>70.88</v>
      </c>
      <c r="BL133" s="13" t="s">
        <v>132</v>
      </c>
      <c r="BM133" s="152" t="s">
        <v>539</v>
      </c>
    </row>
    <row r="134" spans="2:65" s="1" customFormat="1" ht="14.45" customHeight="1">
      <c r="B134" s="139"/>
      <c r="C134" s="140" t="s">
        <v>158</v>
      </c>
      <c r="D134" s="140" t="s">
        <v>124</v>
      </c>
      <c r="E134" s="141" t="s">
        <v>540</v>
      </c>
      <c r="F134" s="142" t="s">
        <v>541</v>
      </c>
      <c r="G134" s="143" t="s">
        <v>136</v>
      </c>
      <c r="H134" s="144">
        <v>18</v>
      </c>
      <c r="I134" s="145">
        <v>0</v>
      </c>
      <c r="J134" s="145"/>
      <c r="K134" s="145"/>
      <c r="L134" s="146"/>
      <c r="M134" s="25"/>
      <c r="N134" s="147" t="s">
        <v>1</v>
      </c>
      <c r="O134" s="148" t="s">
        <v>33</v>
      </c>
      <c r="P134" s="149">
        <f t="shared" si="1"/>
        <v>0</v>
      </c>
      <c r="Q134" s="149">
        <f t="shared" si="2"/>
        <v>0</v>
      </c>
      <c r="R134" s="149">
        <f t="shared" si="3"/>
        <v>0</v>
      </c>
      <c r="S134" s="150">
        <v>5.1999999999999998E-2</v>
      </c>
      <c r="T134" s="150">
        <f t="shared" si="4"/>
        <v>0.93599999999999994</v>
      </c>
      <c r="U134" s="150">
        <v>0</v>
      </c>
      <c r="V134" s="150">
        <f t="shared" si="5"/>
        <v>0</v>
      </c>
      <c r="W134" s="150">
        <v>0</v>
      </c>
      <c r="X134" s="151">
        <f t="shared" si="6"/>
        <v>0</v>
      </c>
      <c r="AR134" s="152" t="s">
        <v>128</v>
      </c>
      <c r="AT134" s="152" t="s">
        <v>124</v>
      </c>
      <c r="AU134" s="152" t="s">
        <v>80</v>
      </c>
      <c r="AY134" s="13" t="s">
        <v>121</v>
      </c>
      <c r="BE134" s="153">
        <f t="shared" si="7"/>
        <v>0</v>
      </c>
      <c r="BF134" s="153">
        <f t="shared" si="8"/>
        <v>0</v>
      </c>
      <c r="BG134" s="153">
        <f t="shared" si="9"/>
        <v>0</v>
      </c>
      <c r="BH134" s="153">
        <f t="shared" si="10"/>
        <v>0</v>
      </c>
      <c r="BI134" s="153">
        <f t="shared" si="11"/>
        <v>0</v>
      </c>
      <c r="BJ134" s="13" t="s">
        <v>80</v>
      </c>
      <c r="BK134" s="153">
        <f t="shared" si="12"/>
        <v>0</v>
      </c>
      <c r="BL134" s="13" t="s">
        <v>128</v>
      </c>
      <c r="BM134" s="152" t="s">
        <v>542</v>
      </c>
    </row>
    <row r="135" spans="2:65" s="1" customFormat="1" ht="14.45" customHeight="1">
      <c r="B135" s="139"/>
      <c r="C135" s="154" t="s">
        <v>162</v>
      </c>
      <c r="D135" s="154" t="s">
        <v>118</v>
      </c>
      <c r="E135" s="155" t="s">
        <v>543</v>
      </c>
      <c r="F135" s="156" t="s">
        <v>544</v>
      </c>
      <c r="G135" s="157" t="s">
        <v>136</v>
      </c>
      <c r="H135" s="158">
        <v>18</v>
      </c>
      <c r="I135" s="159">
        <v>0.8</v>
      </c>
      <c r="J135" s="160"/>
      <c r="K135" s="159"/>
      <c r="L135" s="160"/>
      <c r="M135" s="161"/>
      <c r="N135" s="162" t="s">
        <v>1</v>
      </c>
      <c r="O135" s="148" t="s">
        <v>33</v>
      </c>
      <c r="P135" s="149">
        <f t="shared" si="1"/>
        <v>0.8</v>
      </c>
      <c r="Q135" s="149">
        <f t="shared" si="2"/>
        <v>14.4</v>
      </c>
      <c r="R135" s="149">
        <f t="shared" si="3"/>
        <v>0</v>
      </c>
      <c r="S135" s="150">
        <v>0</v>
      </c>
      <c r="T135" s="150">
        <f t="shared" si="4"/>
        <v>0</v>
      </c>
      <c r="U135" s="150">
        <v>3.0000000000000001E-5</v>
      </c>
      <c r="V135" s="150">
        <f t="shared" si="5"/>
        <v>5.4000000000000001E-4</v>
      </c>
      <c r="W135" s="150">
        <v>0</v>
      </c>
      <c r="X135" s="151">
        <f t="shared" si="6"/>
        <v>0</v>
      </c>
      <c r="AR135" s="152" t="s">
        <v>132</v>
      </c>
      <c r="AT135" s="152" t="s">
        <v>118</v>
      </c>
      <c r="AU135" s="152" t="s">
        <v>80</v>
      </c>
      <c r="AY135" s="13" t="s">
        <v>121</v>
      </c>
      <c r="BE135" s="153">
        <f t="shared" si="7"/>
        <v>0</v>
      </c>
      <c r="BF135" s="153">
        <f t="shared" si="8"/>
        <v>0</v>
      </c>
      <c r="BG135" s="153">
        <f t="shared" si="9"/>
        <v>0</v>
      </c>
      <c r="BH135" s="153">
        <f t="shared" si="10"/>
        <v>0</v>
      </c>
      <c r="BI135" s="153">
        <f t="shared" si="11"/>
        <v>0</v>
      </c>
      <c r="BJ135" s="13" t="s">
        <v>80</v>
      </c>
      <c r="BK135" s="153">
        <f t="shared" si="12"/>
        <v>14.4</v>
      </c>
      <c r="BL135" s="13" t="s">
        <v>132</v>
      </c>
      <c r="BM135" s="152" t="s">
        <v>545</v>
      </c>
    </row>
    <row r="136" spans="2:65" s="1" customFormat="1" ht="19.899999999999999" customHeight="1">
      <c r="B136" s="139"/>
      <c r="C136" s="140" t="s">
        <v>166</v>
      </c>
      <c r="D136" s="140" t="s">
        <v>124</v>
      </c>
      <c r="E136" s="141" t="s">
        <v>546</v>
      </c>
      <c r="F136" s="142" t="s">
        <v>547</v>
      </c>
      <c r="G136" s="143" t="s">
        <v>136</v>
      </c>
      <c r="H136" s="144">
        <v>490</v>
      </c>
      <c r="I136" s="145">
        <v>0</v>
      </c>
      <c r="J136" s="145"/>
      <c r="K136" s="145"/>
      <c r="L136" s="146"/>
      <c r="M136" s="25"/>
      <c r="N136" s="147" t="s">
        <v>1</v>
      </c>
      <c r="O136" s="148" t="s">
        <v>33</v>
      </c>
      <c r="P136" s="149">
        <f t="shared" si="1"/>
        <v>0</v>
      </c>
      <c r="Q136" s="149">
        <f t="shared" si="2"/>
        <v>0</v>
      </c>
      <c r="R136" s="149">
        <f t="shared" si="3"/>
        <v>0</v>
      </c>
      <c r="S136" s="150">
        <v>0.11700000000000001</v>
      </c>
      <c r="T136" s="150">
        <f t="shared" si="4"/>
        <v>57.330000000000005</v>
      </c>
      <c r="U136" s="150">
        <v>0</v>
      </c>
      <c r="V136" s="150">
        <f t="shared" si="5"/>
        <v>0</v>
      </c>
      <c r="W136" s="150">
        <v>0</v>
      </c>
      <c r="X136" s="151">
        <f t="shared" si="6"/>
        <v>0</v>
      </c>
      <c r="AR136" s="152" t="s">
        <v>128</v>
      </c>
      <c r="AT136" s="152" t="s">
        <v>124</v>
      </c>
      <c r="AU136" s="152" t="s">
        <v>80</v>
      </c>
      <c r="AY136" s="13" t="s">
        <v>121</v>
      </c>
      <c r="BE136" s="153">
        <f t="shared" si="7"/>
        <v>0</v>
      </c>
      <c r="BF136" s="153">
        <f t="shared" si="8"/>
        <v>0</v>
      </c>
      <c r="BG136" s="153">
        <f t="shared" si="9"/>
        <v>0</v>
      </c>
      <c r="BH136" s="153">
        <f t="shared" si="10"/>
        <v>0</v>
      </c>
      <c r="BI136" s="153">
        <f t="shared" si="11"/>
        <v>0</v>
      </c>
      <c r="BJ136" s="13" t="s">
        <v>80</v>
      </c>
      <c r="BK136" s="153">
        <f t="shared" si="12"/>
        <v>0</v>
      </c>
      <c r="BL136" s="13" t="s">
        <v>128</v>
      </c>
      <c r="BM136" s="152" t="s">
        <v>548</v>
      </c>
    </row>
    <row r="137" spans="2:65" s="1" customFormat="1" ht="22.15" customHeight="1">
      <c r="B137" s="139"/>
      <c r="C137" s="154" t="s">
        <v>170</v>
      </c>
      <c r="D137" s="154" t="s">
        <v>118</v>
      </c>
      <c r="E137" s="155" t="s">
        <v>549</v>
      </c>
      <c r="F137" s="156" t="s">
        <v>550</v>
      </c>
      <c r="G137" s="157" t="s">
        <v>136</v>
      </c>
      <c r="H137" s="158">
        <v>490</v>
      </c>
      <c r="I137" s="159">
        <v>0.49</v>
      </c>
      <c r="J137" s="160"/>
      <c r="K137" s="159"/>
      <c r="L137" s="160"/>
      <c r="M137" s="161"/>
      <c r="N137" s="162" t="s">
        <v>1</v>
      </c>
      <c r="O137" s="148" t="s">
        <v>33</v>
      </c>
      <c r="P137" s="149">
        <f t="shared" si="1"/>
        <v>0.49</v>
      </c>
      <c r="Q137" s="149">
        <f t="shared" si="2"/>
        <v>240.1</v>
      </c>
      <c r="R137" s="149">
        <f t="shared" si="3"/>
        <v>0</v>
      </c>
      <c r="S137" s="150">
        <v>0</v>
      </c>
      <c r="T137" s="150">
        <f t="shared" si="4"/>
        <v>0</v>
      </c>
      <c r="U137" s="150">
        <v>1.9000000000000001E-4</v>
      </c>
      <c r="V137" s="150">
        <f t="shared" si="5"/>
        <v>9.3100000000000002E-2</v>
      </c>
      <c r="W137" s="150">
        <v>0</v>
      </c>
      <c r="X137" s="151">
        <f t="shared" si="6"/>
        <v>0</v>
      </c>
      <c r="AR137" s="152" t="s">
        <v>132</v>
      </c>
      <c r="AT137" s="152" t="s">
        <v>118</v>
      </c>
      <c r="AU137" s="152" t="s">
        <v>80</v>
      </c>
      <c r="AY137" s="13" t="s">
        <v>121</v>
      </c>
      <c r="BE137" s="153">
        <f t="shared" si="7"/>
        <v>0</v>
      </c>
      <c r="BF137" s="153">
        <f t="shared" si="8"/>
        <v>0</v>
      </c>
      <c r="BG137" s="153">
        <f t="shared" si="9"/>
        <v>0</v>
      </c>
      <c r="BH137" s="153">
        <f t="shared" si="10"/>
        <v>0</v>
      </c>
      <c r="BI137" s="153">
        <f t="shared" si="11"/>
        <v>0</v>
      </c>
      <c r="BJ137" s="13" t="s">
        <v>80</v>
      </c>
      <c r="BK137" s="153">
        <f t="shared" si="12"/>
        <v>240.1</v>
      </c>
      <c r="BL137" s="13" t="s">
        <v>132</v>
      </c>
      <c r="BM137" s="152" t="s">
        <v>551</v>
      </c>
    </row>
    <row r="138" spans="2:65" s="1" customFormat="1" ht="14.45" customHeight="1">
      <c r="B138" s="139"/>
      <c r="C138" s="154" t="s">
        <v>174</v>
      </c>
      <c r="D138" s="154" t="s">
        <v>118</v>
      </c>
      <c r="E138" s="155" t="s">
        <v>552</v>
      </c>
      <c r="F138" s="156" t="s">
        <v>553</v>
      </c>
      <c r="G138" s="157" t="s">
        <v>136</v>
      </c>
      <c r="H138" s="158">
        <v>800</v>
      </c>
      <c r="I138" s="159">
        <v>1.3</v>
      </c>
      <c r="J138" s="160"/>
      <c r="K138" s="159"/>
      <c r="L138" s="160"/>
      <c r="M138" s="161"/>
      <c r="N138" s="162" t="s">
        <v>1</v>
      </c>
      <c r="O138" s="148" t="s">
        <v>33</v>
      </c>
      <c r="P138" s="149">
        <f t="shared" si="1"/>
        <v>1.3</v>
      </c>
      <c r="Q138" s="149">
        <f t="shared" si="2"/>
        <v>1040</v>
      </c>
      <c r="R138" s="149">
        <f t="shared" si="3"/>
        <v>0</v>
      </c>
      <c r="S138" s="150">
        <v>0</v>
      </c>
      <c r="T138" s="150">
        <f t="shared" si="4"/>
        <v>0</v>
      </c>
      <c r="U138" s="150">
        <v>5.0000000000000002E-5</v>
      </c>
      <c r="V138" s="150">
        <f t="shared" si="5"/>
        <v>0.04</v>
      </c>
      <c r="W138" s="150">
        <v>0</v>
      </c>
      <c r="X138" s="151">
        <f t="shared" si="6"/>
        <v>0</v>
      </c>
      <c r="AR138" s="152" t="s">
        <v>132</v>
      </c>
      <c r="AT138" s="152" t="s">
        <v>118</v>
      </c>
      <c r="AU138" s="152" t="s">
        <v>80</v>
      </c>
      <c r="AY138" s="13" t="s">
        <v>121</v>
      </c>
      <c r="BE138" s="153">
        <f t="shared" si="7"/>
        <v>0</v>
      </c>
      <c r="BF138" s="153">
        <f t="shared" si="8"/>
        <v>0</v>
      </c>
      <c r="BG138" s="153">
        <f t="shared" si="9"/>
        <v>0</v>
      </c>
      <c r="BH138" s="153">
        <f t="shared" si="10"/>
        <v>0</v>
      </c>
      <c r="BI138" s="153">
        <f t="shared" si="11"/>
        <v>0</v>
      </c>
      <c r="BJ138" s="13" t="s">
        <v>80</v>
      </c>
      <c r="BK138" s="153">
        <f t="shared" si="12"/>
        <v>1040</v>
      </c>
      <c r="BL138" s="13" t="s">
        <v>132</v>
      </c>
      <c r="BM138" s="152" t="s">
        <v>554</v>
      </c>
    </row>
    <row r="139" spans="2:65" s="1" customFormat="1" ht="22.15" customHeight="1">
      <c r="B139" s="139"/>
      <c r="C139" s="140" t="s">
        <v>178</v>
      </c>
      <c r="D139" s="140" t="s">
        <v>124</v>
      </c>
      <c r="E139" s="141" t="s">
        <v>555</v>
      </c>
      <c r="F139" s="142" t="s">
        <v>556</v>
      </c>
      <c r="G139" s="143" t="s">
        <v>136</v>
      </c>
      <c r="H139" s="144">
        <v>270</v>
      </c>
      <c r="I139" s="145">
        <v>0</v>
      </c>
      <c r="J139" s="145"/>
      <c r="K139" s="145"/>
      <c r="L139" s="146"/>
      <c r="M139" s="25"/>
      <c r="N139" s="147" t="s">
        <v>1</v>
      </c>
      <c r="O139" s="148" t="s">
        <v>33</v>
      </c>
      <c r="P139" s="149">
        <f t="shared" si="1"/>
        <v>0</v>
      </c>
      <c r="Q139" s="149">
        <f t="shared" si="2"/>
        <v>0</v>
      </c>
      <c r="R139" s="149">
        <f t="shared" si="3"/>
        <v>0</v>
      </c>
      <c r="S139" s="150">
        <v>0.17</v>
      </c>
      <c r="T139" s="150">
        <f t="shared" si="4"/>
        <v>45.900000000000006</v>
      </c>
      <c r="U139" s="150">
        <v>0</v>
      </c>
      <c r="V139" s="150">
        <f t="shared" si="5"/>
        <v>0</v>
      </c>
      <c r="W139" s="150">
        <v>0</v>
      </c>
      <c r="X139" s="151">
        <f t="shared" si="6"/>
        <v>0</v>
      </c>
      <c r="AR139" s="152" t="s">
        <v>128</v>
      </c>
      <c r="AT139" s="152" t="s">
        <v>124</v>
      </c>
      <c r="AU139" s="152" t="s">
        <v>80</v>
      </c>
      <c r="AY139" s="13" t="s">
        <v>121</v>
      </c>
      <c r="BE139" s="153">
        <f t="shared" si="7"/>
        <v>0</v>
      </c>
      <c r="BF139" s="153">
        <f t="shared" si="8"/>
        <v>0</v>
      </c>
      <c r="BG139" s="153">
        <f t="shared" si="9"/>
        <v>0</v>
      </c>
      <c r="BH139" s="153">
        <f t="shared" si="10"/>
        <v>0</v>
      </c>
      <c r="BI139" s="153">
        <f t="shared" si="11"/>
        <v>0</v>
      </c>
      <c r="BJ139" s="13" t="s">
        <v>80</v>
      </c>
      <c r="BK139" s="153">
        <f t="shared" si="12"/>
        <v>0</v>
      </c>
      <c r="BL139" s="13" t="s">
        <v>128</v>
      </c>
      <c r="BM139" s="152" t="s">
        <v>557</v>
      </c>
    </row>
    <row r="140" spans="2:65" s="1" customFormat="1" ht="19.899999999999999" customHeight="1">
      <c r="B140" s="139"/>
      <c r="C140" s="154" t="s">
        <v>182</v>
      </c>
      <c r="D140" s="154" t="s">
        <v>118</v>
      </c>
      <c r="E140" s="155" t="s">
        <v>558</v>
      </c>
      <c r="F140" s="156" t="s">
        <v>559</v>
      </c>
      <c r="G140" s="157" t="s">
        <v>136</v>
      </c>
      <c r="H140" s="158">
        <v>270</v>
      </c>
      <c r="I140" s="159">
        <v>0.87</v>
      </c>
      <c r="J140" s="160"/>
      <c r="K140" s="159"/>
      <c r="L140" s="160"/>
      <c r="M140" s="161"/>
      <c r="N140" s="162" t="s">
        <v>1</v>
      </c>
      <c r="O140" s="148" t="s">
        <v>33</v>
      </c>
      <c r="P140" s="149">
        <f t="shared" si="1"/>
        <v>0.87</v>
      </c>
      <c r="Q140" s="149">
        <f t="shared" si="2"/>
        <v>234.9</v>
      </c>
      <c r="R140" s="149">
        <f t="shared" si="3"/>
        <v>0</v>
      </c>
      <c r="S140" s="150">
        <v>0</v>
      </c>
      <c r="T140" s="150">
        <f t="shared" si="4"/>
        <v>0</v>
      </c>
      <c r="U140" s="150">
        <v>3.1E-4</v>
      </c>
      <c r="V140" s="150">
        <f t="shared" si="5"/>
        <v>8.3699999999999997E-2</v>
      </c>
      <c r="W140" s="150">
        <v>0</v>
      </c>
      <c r="X140" s="151">
        <f t="shared" si="6"/>
        <v>0</v>
      </c>
      <c r="AR140" s="152" t="s">
        <v>132</v>
      </c>
      <c r="AT140" s="152" t="s">
        <v>118</v>
      </c>
      <c r="AU140" s="152" t="s">
        <v>80</v>
      </c>
      <c r="AY140" s="13" t="s">
        <v>121</v>
      </c>
      <c r="BE140" s="153">
        <f t="shared" si="7"/>
        <v>0</v>
      </c>
      <c r="BF140" s="153">
        <f t="shared" si="8"/>
        <v>0</v>
      </c>
      <c r="BG140" s="153">
        <f t="shared" si="9"/>
        <v>0</v>
      </c>
      <c r="BH140" s="153">
        <f t="shared" si="10"/>
        <v>0</v>
      </c>
      <c r="BI140" s="153">
        <f t="shared" si="11"/>
        <v>0</v>
      </c>
      <c r="BJ140" s="13" t="s">
        <v>80</v>
      </c>
      <c r="BK140" s="153">
        <f t="shared" si="12"/>
        <v>234.9</v>
      </c>
      <c r="BL140" s="13" t="s">
        <v>132</v>
      </c>
      <c r="BM140" s="152" t="s">
        <v>560</v>
      </c>
    </row>
    <row r="141" spans="2:65" s="1" customFormat="1" ht="14.45" customHeight="1">
      <c r="B141" s="139"/>
      <c r="C141" s="140" t="s">
        <v>186</v>
      </c>
      <c r="D141" s="140" t="s">
        <v>124</v>
      </c>
      <c r="E141" s="141" t="s">
        <v>561</v>
      </c>
      <c r="F141" s="142" t="s">
        <v>562</v>
      </c>
      <c r="G141" s="143" t="s">
        <v>136</v>
      </c>
      <c r="H141" s="144">
        <v>14</v>
      </c>
      <c r="I141" s="145">
        <v>0</v>
      </c>
      <c r="J141" s="145"/>
      <c r="K141" s="145"/>
      <c r="L141" s="146"/>
      <c r="M141" s="25"/>
      <c r="N141" s="147" t="s">
        <v>1</v>
      </c>
      <c r="O141" s="148" t="s">
        <v>33</v>
      </c>
      <c r="P141" s="149">
        <f t="shared" si="1"/>
        <v>0</v>
      </c>
      <c r="Q141" s="149">
        <f t="shared" si="2"/>
        <v>0</v>
      </c>
      <c r="R141" s="149">
        <f t="shared" si="3"/>
        <v>0</v>
      </c>
      <c r="S141" s="150">
        <v>0.16700000000000001</v>
      </c>
      <c r="T141" s="150">
        <f t="shared" si="4"/>
        <v>2.3380000000000001</v>
      </c>
      <c r="U141" s="150">
        <v>0</v>
      </c>
      <c r="V141" s="150">
        <f t="shared" si="5"/>
        <v>0</v>
      </c>
      <c r="W141" s="150">
        <v>0</v>
      </c>
      <c r="X141" s="151">
        <f t="shared" si="6"/>
        <v>0</v>
      </c>
      <c r="AR141" s="152" t="s">
        <v>128</v>
      </c>
      <c r="AT141" s="152" t="s">
        <v>124</v>
      </c>
      <c r="AU141" s="152" t="s">
        <v>80</v>
      </c>
      <c r="AY141" s="13" t="s">
        <v>121</v>
      </c>
      <c r="BE141" s="153">
        <f t="shared" si="7"/>
        <v>0</v>
      </c>
      <c r="BF141" s="153">
        <f t="shared" si="8"/>
        <v>0</v>
      </c>
      <c r="BG141" s="153">
        <f t="shared" si="9"/>
        <v>0</v>
      </c>
      <c r="BH141" s="153">
        <f t="shared" si="10"/>
        <v>0</v>
      </c>
      <c r="BI141" s="153">
        <f t="shared" si="11"/>
        <v>0</v>
      </c>
      <c r="BJ141" s="13" t="s">
        <v>80</v>
      </c>
      <c r="BK141" s="153">
        <f t="shared" si="12"/>
        <v>0</v>
      </c>
      <c r="BL141" s="13" t="s">
        <v>128</v>
      </c>
      <c r="BM141" s="152" t="s">
        <v>563</v>
      </c>
    </row>
    <row r="142" spans="2:65" s="1" customFormat="1" ht="14.45" customHeight="1">
      <c r="B142" s="139"/>
      <c r="C142" s="154" t="s">
        <v>190</v>
      </c>
      <c r="D142" s="154" t="s">
        <v>118</v>
      </c>
      <c r="E142" s="155" t="s">
        <v>564</v>
      </c>
      <c r="F142" s="156" t="s">
        <v>565</v>
      </c>
      <c r="G142" s="157" t="s">
        <v>136</v>
      </c>
      <c r="H142" s="158">
        <v>14</v>
      </c>
      <c r="I142" s="159">
        <v>1.1200000000000001</v>
      </c>
      <c r="J142" s="160"/>
      <c r="K142" s="159"/>
      <c r="L142" s="160"/>
      <c r="M142" s="161"/>
      <c r="N142" s="162" t="s">
        <v>1</v>
      </c>
      <c r="O142" s="148" t="s">
        <v>33</v>
      </c>
      <c r="P142" s="149">
        <f t="shared" si="1"/>
        <v>1.1200000000000001</v>
      </c>
      <c r="Q142" s="149">
        <f t="shared" si="2"/>
        <v>15.68</v>
      </c>
      <c r="R142" s="149">
        <f t="shared" si="3"/>
        <v>0</v>
      </c>
      <c r="S142" s="150">
        <v>0</v>
      </c>
      <c r="T142" s="150">
        <f t="shared" si="4"/>
        <v>0</v>
      </c>
      <c r="U142" s="150">
        <v>2.9E-4</v>
      </c>
      <c r="V142" s="150">
        <f t="shared" si="5"/>
        <v>4.0600000000000002E-3</v>
      </c>
      <c r="W142" s="150">
        <v>0</v>
      </c>
      <c r="X142" s="151">
        <f t="shared" si="6"/>
        <v>0</v>
      </c>
      <c r="AR142" s="152" t="s">
        <v>132</v>
      </c>
      <c r="AT142" s="152" t="s">
        <v>118</v>
      </c>
      <c r="AU142" s="152" t="s">
        <v>80</v>
      </c>
      <c r="AY142" s="13" t="s">
        <v>121</v>
      </c>
      <c r="BE142" s="153">
        <f t="shared" si="7"/>
        <v>0</v>
      </c>
      <c r="BF142" s="153">
        <f t="shared" si="8"/>
        <v>0</v>
      </c>
      <c r="BG142" s="153">
        <f t="shared" si="9"/>
        <v>0</v>
      </c>
      <c r="BH142" s="153">
        <f t="shared" si="10"/>
        <v>0</v>
      </c>
      <c r="BI142" s="153">
        <f t="shared" si="11"/>
        <v>0</v>
      </c>
      <c r="BJ142" s="13" t="s">
        <v>80</v>
      </c>
      <c r="BK142" s="153">
        <f t="shared" si="12"/>
        <v>15.68</v>
      </c>
      <c r="BL142" s="13" t="s">
        <v>132</v>
      </c>
      <c r="BM142" s="152" t="s">
        <v>566</v>
      </c>
    </row>
    <row r="143" spans="2:65" s="1" customFormat="1" ht="14.45" customHeight="1">
      <c r="B143" s="139"/>
      <c r="C143" s="140" t="s">
        <v>194</v>
      </c>
      <c r="D143" s="140" t="s">
        <v>124</v>
      </c>
      <c r="E143" s="141" t="s">
        <v>567</v>
      </c>
      <c r="F143" s="142" t="s">
        <v>568</v>
      </c>
      <c r="G143" s="143" t="s">
        <v>136</v>
      </c>
      <c r="H143" s="144">
        <v>18</v>
      </c>
      <c r="I143" s="145">
        <v>0</v>
      </c>
      <c r="J143" s="145"/>
      <c r="K143" s="145"/>
      <c r="L143" s="146"/>
      <c r="M143" s="25"/>
      <c r="N143" s="147" t="s">
        <v>1</v>
      </c>
      <c r="O143" s="148" t="s">
        <v>33</v>
      </c>
      <c r="P143" s="149">
        <f t="shared" si="1"/>
        <v>0</v>
      </c>
      <c r="Q143" s="149">
        <f t="shared" si="2"/>
        <v>0</v>
      </c>
      <c r="R143" s="149">
        <f t="shared" si="3"/>
        <v>0</v>
      </c>
      <c r="S143" s="150">
        <v>0.16700000000000001</v>
      </c>
      <c r="T143" s="150">
        <f t="shared" si="4"/>
        <v>3.0060000000000002</v>
      </c>
      <c r="U143" s="150">
        <v>0</v>
      </c>
      <c r="V143" s="150">
        <f t="shared" si="5"/>
        <v>0</v>
      </c>
      <c r="W143" s="150">
        <v>0</v>
      </c>
      <c r="X143" s="151">
        <f t="shared" si="6"/>
        <v>0</v>
      </c>
      <c r="AR143" s="152" t="s">
        <v>128</v>
      </c>
      <c r="AT143" s="152" t="s">
        <v>124</v>
      </c>
      <c r="AU143" s="152" t="s">
        <v>80</v>
      </c>
      <c r="AY143" s="13" t="s">
        <v>121</v>
      </c>
      <c r="BE143" s="153">
        <f t="shared" si="7"/>
        <v>0</v>
      </c>
      <c r="BF143" s="153">
        <f t="shared" si="8"/>
        <v>0</v>
      </c>
      <c r="BG143" s="153">
        <f t="shared" si="9"/>
        <v>0</v>
      </c>
      <c r="BH143" s="153">
        <f t="shared" si="10"/>
        <v>0</v>
      </c>
      <c r="BI143" s="153">
        <f t="shared" si="11"/>
        <v>0</v>
      </c>
      <c r="BJ143" s="13" t="s">
        <v>80</v>
      </c>
      <c r="BK143" s="153">
        <f t="shared" si="12"/>
        <v>0</v>
      </c>
      <c r="BL143" s="13" t="s">
        <v>128</v>
      </c>
      <c r="BM143" s="152" t="s">
        <v>569</v>
      </c>
    </row>
    <row r="144" spans="2:65" s="1" customFormat="1" ht="14.45" customHeight="1">
      <c r="B144" s="139"/>
      <c r="C144" s="154" t="s">
        <v>198</v>
      </c>
      <c r="D144" s="154" t="s">
        <v>118</v>
      </c>
      <c r="E144" s="155" t="s">
        <v>570</v>
      </c>
      <c r="F144" s="156" t="s">
        <v>571</v>
      </c>
      <c r="G144" s="157" t="s">
        <v>136</v>
      </c>
      <c r="H144" s="158">
        <v>18</v>
      </c>
      <c r="I144" s="159">
        <v>1.31</v>
      </c>
      <c r="J144" s="160"/>
      <c r="K144" s="159"/>
      <c r="L144" s="160"/>
      <c r="M144" s="161"/>
      <c r="N144" s="162" t="s">
        <v>1</v>
      </c>
      <c r="O144" s="148" t="s">
        <v>33</v>
      </c>
      <c r="P144" s="149">
        <f t="shared" si="1"/>
        <v>1.31</v>
      </c>
      <c r="Q144" s="149">
        <f t="shared" si="2"/>
        <v>23.58</v>
      </c>
      <c r="R144" s="149">
        <f t="shared" si="3"/>
        <v>0</v>
      </c>
      <c r="S144" s="150">
        <v>0</v>
      </c>
      <c r="T144" s="150">
        <f t="shared" si="4"/>
        <v>0</v>
      </c>
      <c r="U144" s="150">
        <v>1.7000000000000001E-4</v>
      </c>
      <c r="V144" s="150">
        <f t="shared" si="5"/>
        <v>3.0600000000000002E-3</v>
      </c>
      <c r="W144" s="150">
        <v>0</v>
      </c>
      <c r="X144" s="151">
        <f t="shared" si="6"/>
        <v>0</v>
      </c>
      <c r="AR144" s="152" t="s">
        <v>132</v>
      </c>
      <c r="AT144" s="152" t="s">
        <v>118</v>
      </c>
      <c r="AU144" s="152" t="s">
        <v>80</v>
      </c>
      <c r="AY144" s="13" t="s">
        <v>121</v>
      </c>
      <c r="BE144" s="153">
        <f t="shared" si="7"/>
        <v>0</v>
      </c>
      <c r="BF144" s="153">
        <f t="shared" si="8"/>
        <v>0</v>
      </c>
      <c r="BG144" s="153">
        <f t="shared" si="9"/>
        <v>0</v>
      </c>
      <c r="BH144" s="153">
        <f t="shared" si="10"/>
        <v>0</v>
      </c>
      <c r="BI144" s="153">
        <f t="shared" si="11"/>
        <v>0</v>
      </c>
      <c r="BJ144" s="13" t="s">
        <v>80</v>
      </c>
      <c r="BK144" s="153">
        <f t="shared" si="12"/>
        <v>23.58</v>
      </c>
      <c r="BL144" s="13" t="s">
        <v>132</v>
      </c>
      <c r="BM144" s="152" t="s">
        <v>572</v>
      </c>
    </row>
    <row r="145" spans="2:65" s="1" customFormat="1" ht="14.45" customHeight="1">
      <c r="B145" s="139"/>
      <c r="C145" s="140" t="s">
        <v>8</v>
      </c>
      <c r="D145" s="140" t="s">
        <v>124</v>
      </c>
      <c r="E145" s="141" t="s">
        <v>328</v>
      </c>
      <c r="F145" s="142" t="s">
        <v>329</v>
      </c>
      <c r="G145" s="143" t="s">
        <v>136</v>
      </c>
      <c r="H145" s="144">
        <v>40</v>
      </c>
      <c r="I145" s="145">
        <v>0</v>
      </c>
      <c r="J145" s="145"/>
      <c r="K145" s="145"/>
      <c r="L145" s="146"/>
      <c r="M145" s="25"/>
      <c r="N145" s="147" t="s">
        <v>1</v>
      </c>
      <c r="O145" s="148" t="s">
        <v>33</v>
      </c>
      <c r="P145" s="149">
        <f t="shared" si="1"/>
        <v>0</v>
      </c>
      <c r="Q145" s="149">
        <f t="shared" si="2"/>
        <v>0</v>
      </c>
      <c r="R145" s="149">
        <f t="shared" si="3"/>
        <v>0</v>
      </c>
      <c r="S145" s="150">
        <v>0.11700000000000001</v>
      </c>
      <c r="T145" s="150">
        <f t="shared" si="4"/>
        <v>4.6800000000000006</v>
      </c>
      <c r="U145" s="150">
        <v>0</v>
      </c>
      <c r="V145" s="150">
        <f t="shared" si="5"/>
        <v>0</v>
      </c>
      <c r="W145" s="150">
        <v>0</v>
      </c>
      <c r="X145" s="151">
        <f t="shared" si="6"/>
        <v>0</v>
      </c>
      <c r="AR145" s="152" t="s">
        <v>128</v>
      </c>
      <c r="AT145" s="152" t="s">
        <v>124</v>
      </c>
      <c r="AU145" s="152" t="s">
        <v>80</v>
      </c>
      <c r="AY145" s="13" t="s">
        <v>121</v>
      </c>
      <c r="BE145" s="153">
        <f t="shared" si="7"/>
        <v>0</v>
      </c>
      <c r="BF145" s="153">
        <f t="shared" si="8"/>
        <v>0</v>
      </c>
      <c r="BG145" s="153">
        <f t="shared" si="9"/>
        <v>0</v>
      </c>
      <c r="BH145" s="153">
        <f t="shared" si="10"/>
        <v>0</v>
      </c>
      <c r="BI145" s="153">
        <f t="shared" si="11"/>
        <v>0</v>
      </c>
      <c r="BJ145" s="13" t="s">
        <v>80</v>
      </c>
      <c r="BK145" s="153">
        <f t="shared" si="12"/>
        <v>0</v>
      </c>
      <c r="BL145" s="13" t="s">
        <v>128</v>
      </c>
      <c r="BM145" s="152" t="s">
        <v>573</v>
      </c>
    </row>
    <row r="146" spans="2:65" s="1" customFormat="1" ht="14.45" customHeight="1">
      <c r="B146" s="139"/>
      <c r="C146" s="154" t="s">
        <v>205</v>
      </c>
      <c r="D146" s="154" t="s">
        <v>118</v>
      </c>
      <c r="E146" s="155" t="s">
        <v>332</v>
      </c>
      <c r="F146" s="156" t="s">
        <v>333</v>
      </c>
      <c r="G146" s="157" t="s">
        <v>136</v>
      </c>
      <c r="H146" s="158">
        <v>40</v>
      </c>
      <c r="I146" s="159">
        <v>0.66</v>
      </c>
      <c r="J146" s="160"/>
      <c r="K146" s="159"/>
      <c r="L146" s="160"/>
      <c r="M146" s="161"/>
      <c r="N146" s="162" t="s">
        <v>1</v>
      </c>
      <c r="O146" s="148" t="s">
        <v>33</v>
      </c>
      <c r="P146" s="149">
        <f t="shared" si="1"/>
        <v>0.66</v>
      </c>
      <c r="Q146" s="149">
        <f t="shared" si="2"/>
        <v>26.4</v>
      </c>
      <c r="R146" s="149">
        <f t="shared" si="3"/>
        <v>0</v>
      </c>
      <c r="S146" s="150">
        <v>0</v>
      </c>
      <c r="T146" s="150">
        <f t="shared" si="4"/>
        <v>0</v>
      </c>
      <c r="U146" s="150">
        <v>1.7000000000000001E-4</v>
      </c>
      <c r="V146" s="150">
        <f t="shared" si="5"/>
        <v>6.8000000000000005E-3</v>
      </c>
      <c r="W146" s="150">
        <v>0</v>
      </c>
      <c r="X146" s="151">
        <f t="shared" si="6"/>
        <v>0</v>
      </c>
      <c r="AR146" s="152" t="s">
        <v>132</v>
      </c>
      <c r="AT146" s="152" t="s">
        <v>118</v>
      </c>
      <c r="AU146" s="152" t="s">
        <v>80</v>
      </c>
      <c r="AY146" s="13" t="s">
        <v>121</v>
      </c>
      <c r="BE146" s="153">
        <f t="shared" si="7"/>
        <v>0</v>
      </c>
      <c r="BF146" s="153">
        <f t="shared" si="8"/>
        <v>0</v>
      </c>
      <c r="BG146" s="153">
        <f t="shared" si="9"/>
        <v>0</v>
      </c>
      <c r="BH146" s="153">
        <f t="shared" si="10"/>
        <v>0</v>
      </c>
      <c r="BI146" s="153">
        <f t="shared" si="11"/>
        <v>0</v>
      </c>
      <c r="BJ146" s="13" t="s">
        <v>80</v>
      </c>
      <c r="BK146" s="153">
        <f t="shared" si="12"/>
        <v>26.4</v>
      </c>
      <c r="BL146" s="13" t="s">
        <v>132</v>
      </c>
      <c r="BM146" s="152" t="s">
        <v>574</v>
      </c>
    </row>
    <row r="147" spans="2:65" s="1" customFormat="1" ht="22.15" customHeight="1">
      <c r="B147" s="139"/>
      <c r="C147" s="140" t="s">
        <v>209</v>
      </c>
      <c r="D147" s="140" t="s">
        <v>124</v>
      </c>
      <c r="E147" s="141" t="s">
        <v>575</v>
      </c>
      <c r="F147" s="142" t="s">
        <v>576</v>
      </c>
      <c r="G147" s="143" t="s">
        <v>136</v>
      </c>
      <c r="H147" s="144">
        <v>16</v>
      </c>
      <c r="I147" s="145">
        <v>0</v>
      </c>
      <c r="J147" s="145"/>
      <c r="K147" s="145"/>
      <c r="L147" s="146"/>
      <c r="M147" s="25"/>
      <c r="N147" s="147" t="s">
        <v>1</v>
      </c>
      <c r="O147" s="148" t="s">
        <v>33</v>
      </c>
      <c r="P147" s="149">
        <f t="shared" si="1"/>
        <v>0</v>
      </c>
      <c r="Q147" s="149">
        <f t="shared" si="2"/>
        <v>0</v>
      </c>
      <c r="R147" s="149">
        <f t="shared" si="3"/>
        <v>0</v>
      </c>
      <c r="S147" s="150">
        <v>0.16700000000000001</v>
      </c>
      <c r="T147" s="150">
        <f t="shared" si="4"/>
        <v>2.6720000000000002</v>
      </c>
      <c r="U147" s="150">
        <v>0</v>
      </c>
      <c r="V147" s="150">
        <f t="shared" si="5"/>
        <v>0</v>
      </c>
      <c r="W147" s="150">
        <v>0</v>
      </c>
      <c r="X147" s="151">
        <f t="shared" si="6"/>
        <v>0</v>
      </c>
      <c r="AR147" s="152" t="s">
        <v>128</v>
      </c>
      <c r="AT147" s="152" t="s">
        <v>124</v>
      </c>
      <c r="AU147" s="152" t="s">
        <v>80</v>
      </c>
      <c r="AY147" s="13" t="s">
        <v>121</v>
      </c>
      <c r="BE147" s="153">
        <f t="shared" si="7"/>
        <v>0</v>
      </c>
      <c r="BF147" s="153">
        <f t="shared" si="8"/>
        <v>0</v>
      </c>
      <c r="BG147" s="153">
        <f t="shared" si="9"/>
        <v>0</v>
      </c>
      <c r="BH147" s="153">
        <f t="shared" si="10"/>
        <v>0</v>
      </c>
      <c r="BI147" s="153">
        <f t="shared" si="11"/>
        <v>0</v>
      </c>
      <c r="BJ147" s="13" t="s">
        <v>80</v>
      </c>
      <c r="BK147" s="153">
        <f t="shared" si="12"/>
        <v>0</v>
      </c>
      <c r="BL147" s="13" t="s">
        <v>128</v>
      </c>
      <c r="BM147" s="152" t="s">
        <v>577</v>
      </c>
    </row>
    <row r="148" spans="2:65" s="1" customFormat="1" ht="22.15" customHeight="1">
      <c r="B148" s="139"/>
      <c r="C148" s="154" t="s">
        <v>213</v>
      </c>
      <c r="D148" s="154" t="s">
        <v>118</v>
      </c>
      <c r="E148" s="155" t="s">
        <v>578</v>
      </c>
      <c r="F148" s="156" t="s">
        <v>579</v>
      </c>
      <c r="G148" s="157" t="s">
        <v>136</v>
      </c>
      <c r="H148" s="158">
        <v>16</v>
      </c>
      <c r="I148" s="159">
        <v>0.55000000000000004</v>
      </c>
      <c r="J148" s="160"/>
      <c r="K148" s="159"/>
      <c r="L148" s="160"/>
      <c r="M148" s="161"/>
      <c r="N148" s="162" t="s">
        <v>1</v>
      </c>
      <c r="O148" s="148" t="s">
        <v>33</v>
      </c>
      <c r="P148" s="149">
        <f t="shared" si="1"/>
        <v>0.55000000000000004</v>
      </c>
      <c r="Q148" s="149">
        <f t="shared" si="2"/>
        <v>8.8000000000000007</v>
      </c>
      <c r="R148" s="149">
        <f t="shared" si="3"/>
        <v>0</v>
      </c>
      <c r="S148" s="150">
        <v>0</v>
      </c>
      <c r="T148" s="150">
        <f t="shared" si="4"/>
        <v>0</v>
      </c>
      <c r="U148" s="150">
        <v>1.8000000000000001E-4</v>
      </c>
      <c r="V148" s="150">
        <f t="shared" si="5"/>
        <v>2.8800000000000002E-3</v>
      </c>
      <c r="W148" s="150">
        <v>0</v>
      </c>
      <c r="X148" s="151">
        <f t="shared" si="6"/>
        <v>0</v>
      </c>
      <c r="AR148" s="152" t="s">
        <v>132</v>
      </c>
      <c r="AT148" s="152" t="s">
        <v>118</v>
      </c>
      <c r="AU148" s="152" t="s">
        <v>80</v>
      </c>
      <c r="AY148" s="13" t="s">
        <v>121</v>
      </c>
      <c r="BE148" s="153">
        <f t="shared" si="7"/>
        <v>0</v>
      </c>
      <c r="BF148" s="153">
        <f t="shared" si="8"/>
        <v>0</v>
      </c>
      <c r="BG148" s="153">
        <f t="shared" si="9"/>
        <v>0</v>
      </c>
      <c r="BH148" s="153">
        <f t="shared" si="10"/>
        <v>0</v>
      </c>
      <c r="BI148" s="153">
        <f t="shared" si="11"/>
        <v>0</v>
      </c>
      <c r="BJ148" s="13" t="s">
        <v>80</v>
      </c>
      <c r="BK148" s="153">
        <f t="shared" si="12"/>
        <v>8.8000000000000007</v>
      </c>
      <c r="BL148" s="13" t="s">
        <v>132</v>
      </c>
      <c r="BM148" s="152" t="s">
        <v>580</v>
      </c>
    </row>
    <row r="149" spans="2:65" s="1" customFormat="1" ht="14.45" customHeight="1">
      <c r="B149" s="139"/>
      <c r="C149" s="140" t="s">
        <v>217</v>
      </c>
      <c r="D149" s="140" t="s">
        <v>124</v>
      </c>
      <c r="E149" s="141" t="s">
        <v>581</v>
      </c>
      <c r="F149" s="142" t="s">
        <v>582</v>
      </c>
      <c r="G149" s="143" t="s">
        <v>136</v>
      </c>
      <c r="H149" s="144">
        <v>40</v>
      </c>
      <c r="I149" s="145">
        <v>0</v>
      </c>
      <c r="J149" s="145"/>
      <c r="K149" s="145"/>
      <c r="L149" s="146"/>
      <c r="M149" s="25"/>
      <c r="N149" s="147" t="s">
        <v>1</v>
      </c>
      <c r="O149" s="148" t="s">
        <v>33</v>
      </c>
      <c r="P149" s="149">
        <f t="shared" si="1"/>
        <v>0</v>
      </c>
      <c r="Q149" s="149">
        <f t="shared" si="2"/>
        <v>0</v>
      </c>
      <c r="R149" s="149">
        <f t="shared" si="3"/>
        <v>0</v>
      </c>
      <c r="S149" s="150">
        <v>0.11700000000000001</v>
      </c>
      <c r="T149" s="150">
        <f t="shared" si="4"/>
        <v>4.6800000000000006</v>
      </c>
      <c r="U149" s="150">
        <v>0</v>
      </c>
      <c r="V149" s="150">
        <f t="shared" si="5"/>
        <v>0</v>
      </c>
      <c r="W149" s="150">
        <v>0</v>
      </c>
      <c r="X149" s="151">
        <f t="shared" si="6"/>
        <v>0</v>
      </c>
      <c r="AR149" s="152" t="s">
        <v>128</v>
      </c>
      <c r="AT149" s="152" t="s">
        <v>124</v>
      </c>
      <c r="AU149" s="152" t="s">
        <v>80</v>
      </c>
      <c r="AY149" s="13" t="s">
        <v>121</v>
      </c>
      <c r="BE149" s="153">
        <f t="shared" si="7"/>
        <v>0</v>
      </c>
      <c r="BF149" s="153">
        <f t="shared" si="8"/>
        <v>0</v>
      </c>
      <c r="BG149" s="153">
        <f t="shared" si="9"/>
        <v>0</v>
      </c>
      <c r="BH149" s="153">
        <f t="shared" si="10"/>
        <v>0</v>
      </c>
      <c r="BI149" s="153">
        <f t="shared" si="11"/>
        <v>0</v>
      </c>
      <c r="BJ149" s="13" t="s">
        <v>80</v>
      </c>
      <c r="BK149" s="153">
        <f t="shared" si="12"/>
        <v>0</v>
      </c>
      <c r="BL149" s="13" t="s">
        <v>128</v>
      </c>
      <c r="BM149" s="152" t="s">
        <v>583</v>
      </c>
    </row>
    <row r="150" spans="2:65" s="1" customFormat="1" ht="14.45" customHeight="1">
      <c r="B150" s="139"/>
      <c r="C150" s="154" t="s">
        <v>221</v>
      </c>
      <c r="D150" s="154" t="s">
        <v>118</v>
      </c>
      <c r="E150" s="155" t="s">
        <v>584</v>
      </c>
      <c r="F150" s="156" t="s">
        <v>585</v>
      </c>
      <c r="G150" s="157" t="s">
        <v>136</v>
      </c>
      <c r="H150" s="158">
        <v>40</v>
      </c>
      <c r="I150" s="159">
        <v>0.91</v>
      </c>
      <c r="J150" s="160"/>
      <c r="K150" s="159"/>
      <c r="L150" s="160"/>
      <c r="M150" s="161"/>
      <c r="N150" s="162" t="s">
        <v>1</v>
      </c>
      <c r="O150" s="148" t="s">
        <v>33</v>
      </c>
      <c r="P150" s="149">
        <f t="shared" si="1"/>
        <v>0.91</v>
      </c>
      <c r="Q150" s="149">
        <f t="shared" si="2"/>
        <v>36.4</v>
      </c>
      <c r="R150" s="149">
        <f t="shared" si="3"/>
        <v>0</v>
      </c>
      <c r="S150" s="150">
        <v>0</v>
      </c>
      <c r="T150" s="150">
        <f t="shared" si="4"/>
        <v>0</v>
      </c>
      <c r="U150" s="150">
        <v>2.1000000000000001E-4</v>
      </c>
      <c r="V150" s="150">
        <f t="shared" si="5"/>
        <v>8.4000000000000012E-3</v>
      </c>
      <c r="W150" s="150">
        <v>0</v>
      </c>
      <c r="X150" s="151">
        <f t="shared" si="6"/>
        <v>0</v>
      </c>
      <c r="AR150" s="152" t="s">
        <v>132</v>
      </c>
      <c r="AT150" s="152" t="s">
        <v>118</v>
      </c>
      <c r="AU150" s="152" t="s">
        <v>80</v>
      </c>
      <c r="AY150" s="13" t="s">
        <v>121</v>
      </c>
      <c r="BE150" s="153">
        <f t="shared" si="7"/>
        <v>0</v>
      </c>
      <c r="BF150" s="153">
        <f t="shared" si="8"/>
        <v>0</v>
      </c>
      <c r="BG150" s="153">
        <f t="shared" si="9"/>
        <v>0</v>
      </c>
      <c r="BH150" s="153">
        <f t="shared" si="10"/>
        <v>0</v>
      </c>
      <c r="BI150" s="153">
        <f t="shared" si="11"/>
        <v>0</v>
      </c>
      <c r="BJ150" s="13" t="s">
        <v>80</v>
      </c>
      <c r="BK150" s="153">
        <f t="shared" si="12"/>
        <v>36.4</v>
      </c>
      <c r="BL150" s="13" t="s">
        <v>132</v>
      </c>
      <c r="BM150" s="152" t="s">
        <v>586</v>
      </c>
    </row>
    <row r="151" spans="2:65" s="1" customFormat="1" ht="14.45" customHeight="1">
      <c r="B151" s="139"/>
      <c r="C151" s="140" t="s">
        <v>225</v>
      </c>
      <c r="D151" s="140" t="s">
        <v>124</v>
      </c>
      <c r="E151" s="141" t="s">
        <v>587</v>
      </c>
      <c r="F151" s="142" t="s">
        <v>588</v>
      </c>
      <c r="G151" s="143" t="s">
        <v>136</v>
      </c>
      <c r="H151" s="144">
        <v>18</v>
      </c>
      <c r="I151" s="145">
        <v>0</v>
      </c>
      <c r="J151" s="145"/>
      <c r="K151" s="145"/>
      <c r="L151" s="146"/>
      <c r="M151" s="25"/>
      <c r="N151" s="147" t="s">
        <v>1</v>
      </c>
      <c r="O151" s="148" t="s">
        <v>33</v>
      </c>
      <c r="P151" s="149">
        <f t="shared" si="1"/>
        <v>0</v>
      </c>
      <c r="Q151" s="149">
        <f t="shared" si="2"/>
        <v>0</v>
      </c>
      <c r="R151" s="149">
        <f t="shared" si="3"/>
        <v>0</v>
      </c>
      <c r="S151" s="150">
        <v>0.71</v>
      </c>
      <c r="T151" s="150">
        <f t="shared" si="4"/>
        <v>12.78</v>
      </c>
      <c r="U151" s="150">
        <v>0</v>
      </c>
      <c r="V151" s="150">
        <f t="shared" si="5"/>
        <v>0</v>
      </c>
      <c r="W151" s="150">
        <v>0</v>
      </c>
      <c r="X151" s="151">
        <f t="shared" si="6"/>
        <v>0</v>
      </c>
      <c r="AR151" s="152" t="s">
        <v>128</v>
      </c>
      <c r="AT151" s="152" t="s">
        <v>124</v>
      </c>
      <c r="AU151" s="152" t="s">
        <v>80</v>
      </c>
      <c r="AY151" s="13" t="s">
        <v>121</v>
      </c>
      <c r="BE151" s="153">
        <f t="shared" si="7"/>
        <v>0</v>
      </c>
      <c r="BF151" s="153">
        <f t="shared" si="8"/>
        <v>0</v>
      </c>
      <c r="BG151" s="153">
        <f t="shared" si="9"/>
        <v>0</v>
      </c>
      <c r="BH151" s="153">
        <f t="shared" si="10"/>
        <v>0</v>
      </c>
      <c r="BI151" s="153">
        <f t="shared" si="11"/>
        <v>0</v>
      </c>
      <c r="BJ151" s="13" t="s">
        <v>80</v>
      </c>
      <c r="BK151" s="153">
        <f t="shared" si="12"/>
        <v>0</v>
      </c>
      <c r="BL151" s="13" t="s">
        <v>128</v>
      </c>
      <c r="BM151" s="152" t="s">
        <v>589</v>
      </c>
    </row>
    <row r="152" spans="2:65" s="1" customFormat="1" ht="14.45" customHeight="1">
      <c r="B152" s="139"/>
      <c r="C152" s="154" t="s">
        <v>229</v>
      </c>
      <c r="D152" s="154" t="s">
        <v>118</v>
      </c>
      <c r="E152" s="155" t="s">
        <v>590</v>
      </c>
      <c r="F152" s="156" t="s">
        <v>591</v>
      </c>
      <c r="G152" s="157" t="s">
        <v>136</v>
      </c>
      <c r="H152" s="158">
        <v>18</v>
      </c>
      <c r="I152" s="159">
        <v>4.71</v>
      </c>
      <c r="J152" s="160"/>
      <c r="K152" s="159"/>
      <c r="L152" s="160"/>
      <c r="M152" s="161"/>
      <c r="N152" s="162" t="s">
        <v>1</v>
      </c>
      <c r="O152" s="148" t="s">
        <v>33</v>
      </c>
      <c r="P152" s="149">
        <f t="shared" si="1"/>
        <v>4.71</v>
      </c>
      <c r="Q152" s="149">
        <f t="shared" si="2"/>
        <v>84.78</v>
      </c>
      <c r="R152" s="149">
        <f t="shared" si="3"/>
        <v>0</v>
      </c>
      <c r="S152" s="150">
        <v>0</v>
      </c>
      <c r="T152" s="150">
        <f t="shared" si="4"/>
        <v>0</v>
      </c>
      <c r="U152" s="150">
        <v>1.7700000000000001E-3</v>
      </c>
      <c r="V152" s="150">
        <f t="shared" si="5"/>
        <v>3.1859999999999999E-2</v>
      </c>
      <c r="W152" s="150">
        <v>0</v>
      </c>
      <c r="X152" s="151">
        <f t="shared" si="6"/>
        <v>0</v>
      </c>
      <c r="AR152" s="152" t="s">
        <v>132</v>
      </c>
      <c r="AT152" s="152" t="s">
        <v>118</v>
      </c>
      <c r="AU152" s="152" t="s">
        <v>80</v>
      </c>
      <c r="AY152" s="13" t="s">
        <v>121</v>
      </c>
      <c r="BE152" s="153">
        <f t="shared" si="7"/>
        <v>0</v>
      </c>
      <c r="BF152" s="153">
        <f t="shared" si="8"/>
        <v>0</v>
      </c>
      <c r="BG152" s="153">
        <f t="shared" si="9"/>
        <v>0</v>
      </c>
      <c r="BH152" s="153">
        <f t="shared" si="10"/>
        <v>0</v>
      </c>
      <c r="BI152" s="153">
        <f t="shared" si="11"/>
        <v>0</v>
      </c>
      <c r="BJ152" s="13" t="s">
        <v>80</v>
      </c>
      <c r="BK152" s="153">
        <f t="shared" si="12"/>
        <v>84.78</v>
      </c>
      <c r="BL152" s="13" t="s">
        <v>132</v>
      </c>
      <c r="BM152" s="152" t="s">
        <v>592</v>
      </c>
    </row>
    <row r="153" spans="2:65" s="1" customFormat="1" ht="14.45" customHeight="1">
      <c r="B153" s="139"/>
      <c r="C153" s="140" t="s">
        <v>233</v>
      </c>
      <c r="D153" s="140" t="s">
        <v>124</v>
      </c>
      <c r="E153" s="141" t="s">
        <v>593</v>
      </c>
      <c r="F153" s="142" t="s">
        <v>594</v>
      </c>
      <c r="G153" s="143" t="s">
        <v>136</v>
      </c>
      <c r="H153" s="144">
        <v>36</v>
      </c>
      <c r="I153" s="145">
        <v>0</v>
      </c>
      <c r="J153" s="145"/>
      <c r="K153" s="145"/>
      <c r="L153" s="146"/>
      <c r="M153" s="25"/>
      <c r="N153" s="147" t="s">
        <v>1</v>
      </c>
      <c r="O153" s="148" t="s">
        <v>33</v>
      </c>
      <c r="P153" s="149">
        <f t="shared" si="1"/>
        <v>0</v>
      </c>
      <c r="Q153" s="149">
        <f t="shared" si="2"/>
        <v>0</v>
      </c>
      <c r="R153" s="149">
        <f t="shared" si="3"/>
        <v>0</v>
      </c>
      <c r="S153" s="150">
        <v>0.26</v>
      </c>
      <c r="T153" s="150">
        <f t="shared" si="4"/>
        <v>9.36</v>
      </c>
      <c r="U153" s="150">
        <v>0</v>
      </c>
      <c r="V153" s="150">
        <f t="shared" si="5"/>
        <v>0</v>
      </c>
      <c r="W153" s="150">
        <v>0</v>
      </c>
      <c r="X153" s="151">
        <f t="shared" si="6"/>
        <v>0</v>
      </c>
      <c r="AR153" s="152" t="s">
        <v>128</v>
      </c>
      <c r="AT153" s="152" t="s">
        <v>124</v>
      </c>
      <c r="AU153" s="152" t="s">
        <v>80</v>
      </c>
      <c r="AY153" s="13" t="s">
        <v>121</v>
      </c>
      <c r="BE153" s="153">
        <f t="shared" si="7"/>
        <v>0</v>
      </c>
      <c r="BF153" s="153">
        <f t="shared" si="8"/>
        <v>0</v>
      </c>
      <c r="BG153" s="153">
        <f t="shared" si="9"/>
        <v>0</v>
      </c>
      <c r="BH153" s="153">
        <f t="shared" si="10"/>
        <v>0</v>
      </c>
      <c r="BI153" s="153">
        <f t="shared" si="11"/>
        <v>0</v>
      </c>
      <c r="BJ153" s="13" t="s">
        <v>80</v>
      </c>
      <c r="BK153" s="153">
        <f t="shared" si="12"/>
        <v>0</v>
      </c>
      <c r="BL153" s="13" t="s">
        <v>128</v>
      </c>
      <c r="BM153" s="152" t="s">
        <v>595</v>
      </c>
    </row>
    <row r="154" spans="2:65" s="1" customFormat="1" ht="22.15" customHeight="1">
      <c r="B154" s="139"/>
      <c r="C154" s="154" t="s">
        <v>237</v>
      </c>
      <c r="D154" s="154" t="s">
        <v>118</v>
      </c>
      <c r="E154" s="155" t="s">
        <v>596</v>
      </c>
      <c r="F154" s="156" t="s">
        <v>597</v>
      </c>
      <c r="G154" s="157" t="s">
        <v>136</v>
      </c>
      <c r="H154" s="158">
        <v>36</v>
      </c>
      <c r="I154" s="159">
        <v>1.1200000000000001</v>
      </c>
      <c r="J154" s="160"/>
      <c r="K154" s="159"/>
      <c r="L154" s="160"/>
      <c r="M154" s="161"/>
      <c r="N154" s="162" t="s">
        <v>1</v>
      </c>
      <c r="O154" s="148" t="s">
        <v>33</v>
      </c>
      <c r="P154" s="149">
        <f t="shared" si="1"/>
        <v>1.1200000000000001</v>
      </c>
      <c r="Q154" s="149">
        <f t="shared" si="2"/>
        <v>40.32</v>
      </c>
      <c r="R154" s="149">
        <f t="shared" si="3"/>
        <v>0</v>
      </c>
      <c r="S154" s="150">
        <v>0</v>
      </c>
      <c r="T154" s="150">
        <f t="shared" si="4"/>
        <v>0</v>
      </c>
      <c r="U154" s="150">
        <v>3.2000000000000003E-4</v>
      </c>
      <c r="V154" s="150">
        <f t="shared" si="5"/>
        <v>1.1520000000000001E-2</v>
      </c>
      <c r="W154" s="150">
        <v>0</v>
      </c>
      <c r="X154" s="151">
        <f t="shared" si="6"/>
        <v>0</v>
      </c>
      <c r="AR154" s="152" t="s">
        <v>132</v>
      </c>
      <c r="AT154" s="152" t="s">
        <v>118</v>
      </c>
      <c r="AU154" s="152" t="s">
        <v>80</v>
      </c>
      <c r="AY154" s="13" t="s">
        <v>121</v>
      </c>
      <c r="BE154" s="153">
        <f t="shared" si="7"/>
        <v>0</v>
      </c>
      <c r="BF154" s="153">
        <f t="shared" si="8"/>
        <v>0</v>
      </c>
      <c r="BG154" s="153">
        <f t="shared" si="9"/>
        <v>0</v>
      </c>
      <c r="BH154" s="153">
        <f t="shared" si="10"/>
        <v>0</v>
      </c>
      <c r="BI154" s="153">
        <f t="shared" si="11"/>
        <v>0</v>
      </c>
      <c r="BJ154" s="13" t="s">
        <v>80</v>
      </c>
      <c r="BK154" s="153">
        <f t="shared" si="12"/>
        <v>40.32</v>
      </c>
      <c r="BL154" s="13" t="s">
        <v>132</v>
      </c>
      <c r="BM154" s="152" t="s">
        <v>598</v>
      </c>
    </row>
    <row r="155" spans="2:65" s="1" customFormat="1" ht="22.15" customHeight="1">
      <c r="B155" s="139"/>
      <c r="C155" s="140" t="s">
        <v>241</v>
      </c>
      <c r="D155" s="140" t="s">
        <v>124</v>
      </c>
      <c r="E155" s="141" t="s">
        <v>344</v>
      </c>
      <c r="F155" s="142" t="s">
        <v>345</v>
      </c>
      <c r="G155" s="143" t="s">
        <v>127</v>
      </c>
      <c r="H155" s="144">
        <v>650</v>
      </c>
      <c r="I155" s="145">
        <v>0</v>
      </c>
      <c r="J155" s="145"/>
      <c r="K155" s="145"/>
      <c r="L155" s="146"/>
      <c r="M155" s="25"/>
      <c r="N155" s="147" t="s">
        <v>1</v>
      </c>
      <c r="O155" s="148" t="s">
        <v>33</v>
      </c>
      <c r="P155" s="149">
        <f t="shared" si="1"/>
        <v>0</v>
      </c>
      <c r="Q155" s="149">
        <f t="shared" si="2"/>
        <v>0</v>
      </c>
      <c r="R155" s="149">
        <f t="shared" si="3"/>
        <v>0</v>
      </c>
      <c r="S155" s="150">
        <v>0.13</v>
      </c>
      <c r="T155" s="150">
        <f t="shared" si="4"/>
        <v>84.5</v>
      </c>
      <c r="U155" s="150">
        <v>0</v>
      </c>
      <c r="V155" s="150">
        <f t="shared" si="5"/>
        <v>0</v>
      </c>
      <c r="W155" s="150">
        <v>0</v>
      </c>
      <c r="X155" s="151">
        <f t="shared" si="6"/>
        <v>0</v>
      </c>
      <c r="AR155" s="152" t="s">
        <v>128</v>
      </c>
      <c r="AT155" s="152" t="s">
        <v>124</v>
      </c>
      <c r="AU155" s="152" t="s">
        <v>80</v>
      </c>
      <c r="AY155" s="13" t="s">
        <v>121</v>
      </c>
      <c r="BE155" s="153">
        <f t="shared" si="7"/>
        <v>0</v>
      </c>
      <c r="BF155" s="153">
        <f t="shared" si="8"/>
        <v>0</v>
      </c>
      <c r="BG155" s="153">
        <f t="shared" si="9"/>
        <v>0</v>
      </c>
      <c r="BH155" s="153">
        <f t="shared" si="10"/>
        <v>0</v>
      </c>
      <c r="BI155" s="153">
        <f t="shared" si="11"/>
        <v>0</v>
      </c>
      <c r="BJ155" s="13" t="s">
        <v>80</v>
      </c>
      <c r="BK155" s="153">
        <f t="shared" si="12"/>
        <v>0</v>
      </c>
      <c r="BL155" s="13" t="s">
        <v>128</v>
      </c>
      <c r="BM155" s="152" t="s">
        <v>599</v>
      </c>
    </row>
    <row r="156" spans="2:65" s="1" customFormat="1" ht="14.45" customHeight="1">
      <c r="B156" s="139"/>
      <c r="C156" s="154" t="s">
        <v>245</v>
      </c>
      <c r="D156" s="154" t="s">
        <v>118</v>
      </c>
      <c r="E156" s="155" t="s">
        <v>348</v>
      </c>
      <c r="F156" s="156" t="s">
        <v>349</v>
      </c>
      <c r="G156" s="157" t="s">
        <v>317</v>
      </c>
      <c r="H156" s="158">
        <v>91</v>
      </c>
      <c r="I156" s="159">
        <v>6.06</v>
      </c>
      <c r="J156" s="160"/>
      <c r="K156" s="159"/>
      <c r="L156" s="160"/>
      <c r="M156" s="161"/>
      <c r="N156" s="162" t="s">
        <v>1</v>
      </c>
      <c r="O156" s="148" t="s">
        <v>33</v>
      </c>
      <c r="P156" s="149">
        <f t="shared" si="1"/>
        <v>6.06</v>
      </c>
      <c r="Q156" s="149">
        <f t="shared" si="2"/>
        <v>551.46</v>
      </c>
      <c r="R156" s="149">
        <f t="shared" si="3"/>
        <v>0</v>
      </c>
      <c r="S156" s="150">
        <v>0</v>
      </c>
      <c r="T156" s="150">
        <f t="shared" si="4"/>
        <v>0</v>
      </c>
      <c r="U156" s="150">
        <v>1E-3</v>
      </c>
      <c r="V156" s="150">
        <f t="shared" si="5"/>
        <v>9.0999999999999998E-2</v>
      </c>
      <c r="W156" s="150">
        <v>0</v>
      </c>
      <c r="X156" s="151">
        <f t="shared" si="6"/>
        <v>0</v>
      </c>
      <c r="AR156" s="152" t="s">
        <v>132</v>
      </c>
      <c r="AT156" s="152" t="s">
        <v>118</v>
      </c>
      <c r="AU156" s="152" t="s">
        <v>80</v>
      </c>
      <c r="AY156" s="13" t="s">
        <v>121</v>
      </c>
      <c r="BE156" s="153">
        <f t="shared" si="7"/>
        <v>0</v>
      </c>
      <c r="BF156" s="153">
        <f t="shared" si="8"/>
        <v>0</v>
      </c>
      <c r="BG156" s="153">
        <f t="shared" si="9"/>
        <v>0</v>
      </c>
      <c r="BH156" s="153">
        <f t="shared" si="10"/>
        <v>0</v>
      </c>
      <c r="BI156" s="153">
        <f t="shared" si="11"/>
        <v>0</v>
      </c>
      <c r="BJ156" s="13" t="s">
        <v>80</v>
      </c>
      <c r="BK156" s="153">
        <f t="shared" si="12"/>
        <v>551.46</v>
      </c>
      <c r="BL156" s="13" t="s">
        <v>132</v>
      </c>
      <c r="BM156" s="152" t="s">
        <v>600</v>
      </c>
    </row>
    <row r="157" spans="2:65" s="1" customFormat="1" ht="14.45" customHeight="1">
      <c r="B157" s="139"/>
      <c r="C157" s="140" t="s">
        <v>249</v>
      </c>
      <c r="D157" s="140" t="s">
        <v>124</v>
      </c>
      <c r="E157" s="141" t="s">
        <v>448</v>
      </c>
      <c r="F157" s="142" t="s">
        <v>449</v>
      </c>
      <c r="G157" s="143" t="s">
        <v>445</v>
      </c>
      <c r="H157" s="144">
        <v>84.507999999999996</v>
      </c>
      <c r="I157" s="145">
        <v>0</v>
      </c>
      <c r="J157" s="145"/>
      <c r="K157" s="145"/>
      <c r="L157" s="146"/>
      <c r="M157" s="25"/>
      <c r="N157" s="147" t="s">
        <v>1</v>
      </c>
      <c r="O157" s="148" t="s">
        <v>33</v>
      </c>
      <c r="P157" s="149">
        <f t="shared" si="1"/>
        <v>0</v>
      </c>
      <c r="Q157" s="149">
        <f t="shared" si="2"/>
        <v>0</v>
      </c>
      <c r="R157" s="149">
        <f t="shared" si="3"/>
        <v>0</v>
      </c>
      <c r="S157" s="150">
        <v>0</v>
      </c>
      <c r="T157" s="150">
        <f t="shared" si="4"/>
        <v>0</v>
      </c>
      <c r="U157" s="150">
        <v>0</v>
      </c>
      <c r="V157" s="150">
        <f t="shared" si="5"/>
        <v>0</v>
      </c>
      <c r="W157" s="150">
        <v>0</v>
      </c>
      <c r="X157" s="151">
        <f t="shared" si="6"/>
        <v>0</v>
      </c>
      <c r="AR157" s="152" t="s">
        <v>128</v>
      </c>
      <c r="AT157" s="152" t="s">
        <v>124</v>
      </c>
      <c r="AU157" s="152" t="s">
        <v>80</v>
      </c>
      <c r="AY157" s="13" t="s">
        <v>121</v>
      </c>
      <c r="BE157" s="153">
        <f t="shared" si="7"/>
        <v>0</v>
      </c>
      <c r="BF157" s="153">
        <f t="shared" si="8"/>
        <v>0</v>
      </c>
      <c r="BG157" s="153">
        <f t="shared" si="9"/>
        <v>0</v>
      </c>
      <c r="BH157" s="153">
        <f t="shared" si="10"/>
        <v>0</v>
      </c>
      <c r="BI157" s="153">
        <f t="shared" si="11"/>
        <v>0</v>
      </c>
      <c r="BJ157" s="13" t="s">
        <v>80</v>
      </c>
      <c r="BK157" s="153">
        <f t="shared" si="12"/>
        <v>0</v>
      </c>
      <c r="BL157" s="13" t="s">
        <v>128</v>
      </c>
      <c r="BM157" s="152" t="s">
        <v>601</v>
      </c>
    </row>
    <row r="158" spans="2:65" s="1" customFormat="1" ht="14.45" customHeight="1">
      <c r="B158" s="139"/>
      <c r="C158" s="140" t="s">
        <v>253</v>
      </c>
      <c r="D158" s="140" t="s">
        <v>124</v>
      </c>
      <c r="E158" s="141" t="s">
        <v>456</v>
      </c>
      <c r="F158" s="142" t="s">
        <v>457</v>
      </c>
      <c r="G158" s="143" t="s">
        <v>445</v>
      </c>
      <c r="H158" s="144">
        <v>31.331</v>
      </c>
      <c r="I158" s="145">
        <v>3</v>
      </c>
      <c r="J158" s="145"/>
      <c r="K158" s="145"/>
      <c r="L158" s="146"/>
      <c r="M158" s="25"/>
      <c r="N158" s="147" t="s">
        <v>1</v>
      </c>
      <c r="O158" s="148" t="s">
        <v>33</v>
      </c>
      <c r="P158" s="149">
        <f t="shared" si="1"/>
        <v>3</v>
      </c>
      <c r="Q158" s="149">
        <f t="shared" si="2"/>
        <v>93.99</v>
      </c>
      <c r="R158" s="149">
        <f t="shared" si="3"/>
        <v>0</v>
      </c>
      <c r="S158" s="150">
        <v>0</v>
      </c>
      <c r="T158" s="150">
        <f t="shared" si="4"/>
        <v>0</v>
      </c>
      <c r="U158" s="150">
        <v>0</v>
      </c>
      <c r="V158" s="150">
        <f t="shared" si="5"/>
        <v>0</v>
      </c>
      <c r="W158" s="150">
        <v>0</v>
      </c>
      <c r="X158" s="151">
        <f t="shared" si="6"/>
        <v>0</v>
      </c>
      <c r="AR158" s="152" t="s">
        <v>132</v>
      </c>
      <c r="AT158" s="152" t="s">
        <v>124</v>
      </c>
      <c r="AU158" s="152" t="s">
        <v>80</v>
      </c>
      <c r="AY158" s="13" t="s">
        <v>121</v>
      </c>
      <c r="BE158" s="153">
        <f t="shared" si="7"/>
        <v>0</v>
      </c>
      <c r="BF158" s="153">
        <f t="shared" si="8"/>
        <v>0</v>
      </c>
      <c r="BG158" s="153">
        <f t="shared" si="9"/>
        <v>0</v>
      </c>
      <c r="BH158" s="153">
        <f t="shared" si="10"/>
        <v>0</v>
      </c>
      <c r="BI158" s="153">
        <f t="shared" si="11"/>
        <v>0</v>
      </c>
      <c r="BJ158" s="13" t="s">
        <v>80</v>
      </c>
      <c r="BK158" s="153">
        <f t="shared" si="12"/>
        <v>93.99</v>
      </c>
      <c r="BL158" s="13" t="s">
        <v>132</v>
      </c>
      <c r="BM158" s="152" t="s">
        <v>602</v>
      </c>
    </row>
    <row r="159" spans="2:65" s="1" customFormat="1" ht="14.45" customHeight="1">
      <c r="B159" s="139"/>
      <c r="C159" s="140" t="s">
        <v>257</v>
      </c>
      <c r="D159" s="140" t="s">
        <v>124</v>
      </c>
      <c r="E159" s="141" t="s">
        <v>460</v>
      </c>
      <c r="F159" s="142" t="s">
        <v>461</v>
      </c>
      <c r="G159" s="143" t="s">
        <v>445</v>
      </c>
      <c r="H159" s="144">
        <v>84.507999999999996</v>
      </c>
      <c r="I159" s="145">
        <v>0</v>
      </c>
      <c r="J159" s="145"/>
      <c r="K159" s="145"/>
      <c r="L159" s="146"/>
      <c r="M159" s="25"/>
      <c r="N159" s="147" t="s">
        <v>1</v>
      </c>
      <c r="O159" s="148" t="s">
        <v>33</v>
      </c>
      <c r="P159" s="149">
        <f t="shared" si="1"/>
        <v>0</v>
      </c>
      <c r="Q159" s="149">
        <f t="shared" si="2"/>
        <v>0</v>
      </c>
      <c r="R159" s="149">
        <f t="shared" si="3"/>
        <v>0</v>
      </c>
      <c r="S159" s="150">
        <v>0</v>
      </c>
      <c r="T159" s="150">
        <f t="shared" si="4"/>
        <v>0</v>
      </c>
      <c r="U159" s="150">
        <v>0</v>
      </c>
      <c r="V159" s="150">
        <f t="shared" si="5"/>
        <v>0</v>
      </c>
      <c r="W159" s="150">
        <v>0</v>
      </c>
      <c r="X159" s="151">
        <f t="shared" si="6"/>
        <v>0</v>
      </c>
      <c r="AR159" s="152" t="s">
        <v>128</v>
      </c>
      <c r="AT159" s="152" t="s">
        <v>124</v>
      </c>
      <c r="AU159" s="152" t="s">
        <v>80</v>
      </c>
      <c r="AY159" s="13" t="s">
        <v>121</v>
      </c>
      <c r="BE159" s="153">
        <f t="shared" si="7"/>
        <v>0</v>
      </c>
      <c r="BF159" s="153">
        <f t="shared" si="8"/>
        <v>0</v>
      </c>
      <c r="BG159" s="153">
        <f t="shared" si="9"/>
        <v>0</v>
      </c>
      <c r="BH159" s="153">
        <f t="shared" si="10"/>
        <v>0</v>
      </c>
      <c r="BI159" s="153">
        <f t="shared" si="11"/>
        <v>0</v>
      </c>
      <c r="BJ159" s="13" t="s">
        <v>80</v>
      </c>
      <c r="BK159" s="153">
        <f t="shared" si="12"/>
        <v>0</v>
      </c>
      <c r="BL159" s="13" t="s">
        <v>128</v>
      </c>
      <c r="BM159" s="152" t="s">
        <v>603</v>
      </c>
    </row>
    <row r="160" spans="2:65" s="11" customFormat="1" ht="25.9" customHeight="1">
      <c r="B160" s="127"/>
      <c r="D160" s="128" t="s">
        <v>68</v>
      </c>
      <c r="E160" s="129" t="s">
        <v>512</v>
      </c>
      <c r="F160" s="129" t="s">
        <v>513</v>
      </c>
      <c r="K160" s="130"/>
      <c r="M160" s="127"/>
      <c r="N160" s="131"/>
      <c r="Q160" s="132">
        <f>Q161</f>
        <v>0</v>
      </c>
      <c r="R160" s="132">
        <f>R161</f>
        <v>0</v>
      </c>
      <c r="T160" s="133">
        <f>T161</f>
        <v>12.72</v>
      </c>
      <c r="V160" s="133">
        <f>V161</f>
        <v>0</v>
      </c>
      <c r="X160" s="134">
        <f>X161</f>
        <v>0</v>
      </c>
      <c r="AR160" s="128" t="s">
        <v>138</v>
      </c>
      <c r="AT160" s="135" t="s">
        <v>68</v>
      </c>
      <c r="AU160" s="135" t="s">
        <v>69</v>
      </c>
      <c r="AY160" s="128" t="s">
        <v>121</v>
      </c>
      <c r="BK160" s="136">
        <f>BK161</f>
        <v>0</v>
      </c>
    </row>
    <row r="161" spans="2:65" s="1" customFormat="1" ht="34.9" customHeight="1">
      <c r="B161" s="139"/>
      <c r="C161" s="140" t="s">
        <v>261</v>
      </c>
      <c r="D161" s="140" t="s">
        <v>124</v>
      </c>
      <c r="E161" s="141" t="s">
        <v>515</v>
      </c>
      <c r="F161" s="142" t="s">
        <v>516</v>
      </c>
      <c r="G161" s="143" t="s">
        <v>517</v>
      </c>
      <c r="H161" s="144">
        <v>12</v>
      </c>
      <c r="I161" s="145">
        <v>0</v>
      </c>
      <c r="J161" s="145"/>
      <c r="K161" s="145"/>
      <c r="L161" s="146"/>
      <c r="M161" s="25"/>
      <c r="N161" s="163" t="s">
        <v>1</v>
      </c>
      <c r="O161" s="164" t="s">
        <v>33</v>
      </c>
      <c r="P161" s="165">
        <f>I161+J161</f>
        <v>0</v>
      </c>
      <c r="Q161" s="165">
        <f>ROUND(I161*H161,2)</f>
        <v>0</v>
      </c>
      <c r="R161" s="165">
        <f>ROUND(J161*H161,2)</f>
        <v>0</v>
      </c>
      <c r="S161" s="166">
        <v>1.06</v>
      </c>
      <c r="T161" s="166">
        <f>S161*H161</f>
        <v>12.72</v>
      </c>
      <c r="U161" s="166">
        <v>0</v>
      </c>
      <c r="V161" s="166">
        <f>U161*H161</f>
        <v>0</v>
      </c>
      <c r="W161" s="166">
        <v>0</v>
      </c>
      <c r="X161" s="167">
        <f>W161*H161</f>
        <v>0</v>
      </c>
      <c r="AR161" s="152" t="s">
        <v>518</v>
      </c>
      <c r="AT161" s="152" t="s">
        <v>124</v>
      </c>
      <c r="AU161" s="152" t="s">
        <v>75</v>
      </c>
      <c r="AY161" s="13" t="s">
        <v>121</v>
      </c>
      <c r="BE161" s="153">
        <f>IF(O161="základná",K161,0)</f>
        <v>0</v>
      </c>
      <c r="BF161" s="153">
        <f>IF(O161="znížená",K161,0)</f>
        <v>0</v>
      </c>
      <c r="BG161" s="153">
        <f>IF(O161="zákl. prenesená",K161,0)</f>
        <v>0</v>
      </c>
      <c r="BH161" s="153">
        <f>IF(O161="zníž. prenesená",K161,0)</f>
        <v>0</v>
      </c>
      <c r="BI161" s="153">
        <f>IF(O161="nulová",K161,0)</f>
        <v>0</v>
      </c>
      <c r="BJ161" s="13" t="s">
        <v>80</v>
      </c>
      <c r="BK161" s="153">
        <f>ROUND(P161*H161,2)</f>
        <v>0</v>
      </c>
      <c r="BL161" s="13" t="s">
        <v>518</v>
      </c>
      <c r="BM161" s="152" t="s">
        <v>519</v>
      </c>
    </row>
    <row r="162" spans="2:65" s="1" customFormat="1" ht="6.95" customHeight="1">
      <c r="B162" s="40"/>
      <c r="C162" s="41"/>
      <c r="D162" s="41"/>
      <c r="E162" s="41"/>
      <c r="F162" s="41"/>
      <c r="G162" s="41"/>
      <c r="H162" s="41"/>
      <c r="I162" s="41"/>
      <c r="J162" s="41"/>
      <c r="K162" s="41"/>
      <c r="L162" s="41"/>
      <c r="M162" s="25"/>
    </row>
  </sheetData>
  <autoFilter ref="C122:L161" xr:uid="{00000000-0009-0000-0000-000002000000}"/>
  <mergeCells count="12">
    <mergeCell ref="E115:H115"/>
    <mergeCell ref="M2:Z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6</vt:i4>
      </vt:variant>
    </vt:vector>
  </HeadingPairs>
  <TitlesOfParts>
    <vt:vector size="9" baseType="lpstr">
      <vt:lpstr>Rekapitulácia stavby</vt:lpstr>
      <vt:lpstr>Elektroinštalácia</vt:lpstr>
      <vt:lpstr>Bleskozvod</vt:lpstr>
      <vt:lpstr>Bleskozvod!Názvy_tlače</vt:lpstr>
      <vt:lpstr>Elektroinštalácia!Názvy_tlače</vt:lpstr>
      <vt:lpstr>'Rekapitulácia stavby'!Názvy_tlače</vt:lpstr>
      <vt:lpstr>Bleskozvod!Oblasť_tlače</vt:lpstr>
      <vt:lpstr>Elektroinštalácia!Oblasť_tlače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PC-JOZEF\Jozef Patráš</dc:creator>
  <cp:lastModifiedBy>Jaromír Oťahel</cp:lastModifiedBy>
  <dcterms:created xsi:type="dcterms:W3CDTF">2023-08-02T12:34:16Z</dcterms:created>
  <dcterms:modified xsi:type="dcterms:W3CDTF">2025-03-10T13:55:55Z</dcterms:modified>
</cp:coreProperties>
</file>