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IGON\Downloads\"/>
    </mc:Choice>
  </mc:AlternateContent>
  <xr:revisionPtr revIDLastSave="0" documentId="13_ncr:1_{242EEA66-A3C1-426F-8A83-3B6BED59871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kapitulácia stavby" sheetId="1" r:id="rId1"/>
    <sheet name="01 - strecha" sheetId="2" r:id="rId2"/>
  </sheets>
  <definedNames>
    <definedName name="_xlnm._FilterDatabase" localSheetId="1" hidden="1">'01 - strecha'!$C$129:$K$199</definedName>
    <definedName name="_xlnm.Print_Titles" localSheetId="1">'01 - strecha'!$129:$129</definedName>
    <definedName name="_xlnm.Print_Titles" localSheetId="0">'Rekapitulácia stavby'!$92:$92</definedName>
    <definedName name="_xlnm.Print_Area" localSheetId="1">'01 - strecha'!$C$4:$J$76,'01 - strecha'!$C$117:$J$199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12" i="2" l="1"/>
  <c r="J124" i="2" s="1"/>
  <c r="J37" i="2" l="1"/>
  <c r="J36" i="2"/>
  <c r="AY95" i="1"/>
  <c r="J35" i="2"/>
  <c r="AX95" i="1" s="1"/>
  <c r="BI199" i="2"/>
  <c r="BH199" i="2"/>
  <c r="BG199" i="2"/>
  <c r="BE199" i="2"/>
  <c r="BI197" i="2"/>
  <c r="BH197" i="2"/>
  <c r="BG197" i="2"/>
  <c r="BE197" i="2"/>
  <c r="BI196" i="2"/>
  <c r="BH196" i="2"/>
  <c r="BG196" i="2"/>
  <c r="BE196" i="2"/>
  <c r="BI195" i="2"/>
  <c r="BH195" i="2"/>
  <c r="BG195" i="2"/>
  <c r="BE195" i="2"/>
  <c r="BI194" i="2"/>
  <c r="BH194" i="2"/>
  <c r="BG194" i="2"/>
  <c r="BE194" i="2"/>
  <c r="BI193" i="2"/>
  <c r="BH193" i="2"/>
  <c r="BG193" i="2"/>
  <c r="BE193" i="2"/>
  <c r="BI190" i="2"/>
  <c r="BH190" i="2"/>
  <c r="BG190" i="2"/>
  <c r="BE190" i="2"/>
  <c r="BI189" i="2"/>
  <c r="BH189" i="2"/>
  <c r="BG189" i="2"/>
  <c r="BE189" i="2"/>
  <c r="BI188" i="2"/>
  <c r="BH188" i="2"/>
  <c r="BG188" i="2"/>
  <c r="BE188" i="2"/>
  <c r="BI186" i="2"/>
  <c r="BH186" i="2"/>
  <c r="BG186" i="2"/>
  <c r="BE186" i="2"/>
  <c r="BI185" i="2"/>
  <c r="BH185" i="2"/>
  <c r="BG185" i="2"/>
  <c r="BE185" i="2"/>
  <c r="BI184" i="2"/>
  <c r="BH184" i="2"/>
  <c r="BG184" i="2"/>
  <c r="BE184" i="2"/>
  <c r="BI183" i="2"/>
  <c r="BH183" i="2"/>
  <c r="BG183" i="2"/>
  <c r="BE183" i="2"/>
  <c r="BI182" i="2"/>
  <c r="BH182" i="2"/>
  <c r="BG182" i="2"/>
  <c r="BE182" i="2"/>
  <c r="BI181" i="2"/>
  <c r="BH181" i="2"/>
  <c r="BG181" i="2"/>
  <c r="BE181" i="2"/>
  <c r="BI180" i="2"/>
  <c r="BH180" i="2"/>
  <c r="BG180" i="2"/>
  <c r="BE180" i="2"/>
  <c r="BI179" i="2"/>
  <c r="BH179" i="2"/>
  <c r="BG179" i="2"/>
  <c r="BE179" i="2"/>
  <c r="BI177" i="2"/>
  <c r="BH177" i="2"/>
  <c r="BG177" i="2"/>
  <c r="BE177" i="2"/>
  <c r="BI176" i="2"/>
  <c r="BH176" i="2"/>
  <c r="BG176" i="2"/>
  <c r="BE176" i="2"/>
  <c r="BI175" i="2"/>
  <c r="BH175" i="2"/>
  <c r="BG175" i="2"/>
  <c r="BE175" i="2"/>
  <c r="BI174" i="2"/>
  <c r="BH174" i="2"/>
  <c r="BG174" i="2"/>
  <c r="BE174" i="2"/>
  <c r="BI172" i="2"/>
  <c r="BH172" i="2"/>
  <c r="BG172" i="2"/>
  <c r="BE172" i="2"/>
  <c r="BI171" i="2"/>
  <c r="BH171" i="2"/>
  <c r="BG171" i="2"/>
  <c r="BE171" i="2"/>
  <c r="BI170" i="2"/>
  <c r="BH170" i="2"/>
  <c r="BG170" i="2"/>
  <c r="BE170" i="2"/>
  <c r="BI169" i="2"/>
  <c r="BH169" i="2"/>
  <c r="BG169" i="2"/>
  <c r="BE169" i="2"/>
  <c r="BI168" i="2"/>
  <c r="BH168" i="2"/>
  <c r="BG168" i="2"/>
  <c r="BE168" i="2"/>
  <c r="BI167" i="2"/>
  <c r="BH167" i="2"/>
  <c r="BG167" i="2"/>
  <c r="BE167" i="2"/>
  <c r="BI166" i="2"/>
  <c r="BH166" i="2"/>
  <c r="BG166" i="2"/>
  <c r="BE166" i="2"/>
  <c r="BI164" i="2"/>
  <c r="BH164" i="2"/>
  <c r="BG164" i="2"/>
  <c r="BE164" i="2"/>
  <c r="BI163" i="2"/>
  <c r="BH163" i="2"/>
  <c r="BG163" i="2"/>
  <c r="BE163" i="2"/>
  <c r="BI162" i="2"/>
  <c r="BH162" i="2"/>
  <c r="BG162" i="2"/>
  <c r="BE162" i="2"/>
  <c r="BI159" i="2"/>
  <c r="BH159" i="2"/>
  <c r="BG159" i="2"/>
  <c r="BE159" i="2"/>
  <c r="BI157" i="2"/>
  <c r="BH157" i="2"/>
  <c r="BG157" i="2"/>
  <c r="BE157" i="2"/>
  <c r="BI155" i="2"/>
  <c r="BH155" i="2"/>
  <c r="BG155" i="2"/>
  <c r="BE155" i="2"/>
  <c r="BI154" i="2"/>
  <c r="BH154" i="2"/>
  <c r="BG154" i="2"/>
  <c r="BE154" i="2"/>
  <c r="BI151" i="2"/>
  <c r="BH151" i="2"/>
  <c r="BG151" i="2"/>
  <c r="BE151" i="2"/>
  <c r="BI149" i="2"/>
  <c r="BH149" i="2"/>
  <c r="BG149" i="2"/>
  <c r="BE149" i="2"/>
  <c r="BI148" i="2"/>
  <c r="BH148" i="2"/>
  <c r="BG148" i="2"/>
  <c r="BE148" i="2"/>
  <c r="BI147" i="2"/>
  <c r="BH147" i="2"/>
  <c r="BG147" i="2"/>
  <c r="BE147" i="2"/>
  <c r="BI146" i="2"/>
  <c r="BH146" i="2"/>
  <c r="BG146" i="2"/>
  <c r="BE146" i="2"/>
  <c r="BI145" i="2"/>
  <c r="BH145" i="2"/>
  <c r="BG145" i="2"/>
  <c r="BE145" i="2"/>
  <c r="BI144" i="2"/>
  <c r="BH144" i="2"/>
  <c r="BG144" i="2"/>
  <c r="BE144" i="2"/>
  <c r="BI143" i="2"/>
  <c r="BH143" i="2"/>
  <c r="BG143" i="2"/>
  <c r="BE143" i="2"/>
  <c r="BI142" i="2"/>
  <c r="BH142" i="2"/>
  <c r="BG142" i="2"/>
  <c r="BE142" i="2"/>
  <c r="BI141" i="2"/>
  <c r="BH141" i="2"/>
  <c r="BG141" i="2"/>
  <c r="BE141" i="2"/>
  <c r="BI140" i="2"/>
  <c r="BH140" i="2"/>
  <c r="BG140" i="2"/>
  <c r="BE140" i="2"/>
  <c r="BI139" i="2"/>
  <c r="BH139" i="2"/>
  <c r="BG139" i="2"/>
  <c r="BE139" i="2"/>
  <c r="BI138" i="2"/>
  <c r="BH138" i="2"/>
  <c r="BG138" i="2"/>
  <c r="BE138" i="2"/>
  <c r="BI137" i="2"/>
  <c r="BH137" i="2"/>
  <c r="BG137" i="2"/>
  <c r="BE137" i="2"/>
  <c r="BI135" i="2"/>
  <c r="BH135" i="2"/>
  <c r="BG135" i="2"/>
  <c r="BE135" i="2"/>
  <c r="BI134" i="2"/>
  <c r="BH134" i="2"/>
  <c r="BG134" i="2"/>
  <c r="BE134" i="2"/>
  <c r="BI133" i="2"/>
  <c r="BH133" i="2"/>
  <c r="BG133" i="2"/>
  <c r="BE133" i="2"/>
  <c r="F124" i="2"/>
  <c r="E122" i="2"/>
  <c r="F89" i="2"/>
  <c r="E87" i="2"/>
  <c r="J24" i="2"/>
  <c r="E24" i="2"/>
  <c r="J92" i="2" s="1"/>
  <c r="J23" i="2"/>
  <c r="J21" i="2"/>
  <c r="E21" i="2"/>
  <c r="J126" i="2" s="1"/>
  <c r="J20" i="2"/>
  <c r="J18" i="2"/>
  <c r="E18" i="2"/>
  <c r="F92" i="2" s="1"/>
  <c r="J17" i="2"/>
  <c r="E15" i="2"/>
  <c r="F126" i="2" s="1"/>
  <c r="J89" i="2"/>
  <c r="E7" i="2"/>
  <c r="E120" i="2" s="1"/>
  <c r="L90" i="1"/>
  <c r="AM90" i="1"/>
  <c r="AM89" i="1"/>
  <c r="L89" i="1"/>
  <c r="AM87" i="1"/>
  <c r="L87" i="1"/>
  <c r="L85" i="1"/>
  <c r="L84" i="1"/>
  <c r="BK190" i="2"/>
  <c r="J172" i="2"/>
  <c r="BK170" i="2"/>
  <c r="J167" i="2"/>
  <c r="J162" i="2"/>
  <c r="J155" i="2"/>
  <c r="J147" i="2"/>
  <c r="J143" i="2"/>
  <c r="J139" i="2"/>
  <c r="J133" i="2"/>
  <c r="BK197" i="2"/>
  <c r="J196" i="2"/>
  <c r="J194" i="2"/>
  <c r="BK188" i="2"/>
  <c r="BK185" i="2"/>
  <c r="BK182" i="2"/>
  <c r="J179" i="2"/>
  <c r="J176" i="2"/>
  <c r="J154" i="2"/>
  <c r="BK147" i="2"/>
  <c r="J144" i="2"/>
  <c r="J140" i="2"/>
  <c r="J190" i="2"/>
  <c r="BK179" i="2"/>
  <c r="BK164" i="2"/>
  <c r="BK159" i="2"/>
  <c r="BK137" i="2"/>
  <c r="BK133" i="2"/>
  <c r="BK174" i="2"/>
  <c r="BK171" i="2"/>
  <c r="J169" i="2"/>
  <c r="J166" i="2"/>
  <c r="J159" i="2"/>
  <c r="BK154" i="2"/>
  <c r="BK145" i="2"/>
  <c r="J142" i="2"/>
  <c r="J137" i="2"/>
  <c r="BK199" i="2"/>
  <c r="J197" i="2"/>
  <c r="J195" i="2"/>
  <c r="J188" i="2"/>
  <c r="J185" i="2"/>
  <c r="BK183" i="2"/>
  <c r="BK180" i="2"/>
  <c r="J177" i="2"/>
  <c r="BK175" i="2"/>
  <c r="J149" i="2"/>
  <c r="J145" i="2"/>
  <c r="J141" i="2"/>
  <c r="BK134" i="2"/>
  <c r="J182" i="2"/>
  <c r="BK169" i="2"/>
  <c r="BK163" i="2"/>
  <c r="J151" i="2"/>
  <c r="J193" i="2"/>
  <c r="BK172" i="2"/>
  <c r="J171" i="2"/>
  <c r="BK168" i="2"/>
  <c r="BK157" i="2"/>
  <c r="BK149" i="2"/>
  <c r="BK146" i="2"/>
  <c r="BK141" i="2"/>
  <c r="BK138" i="2"/>
  <c r="BK195" i="2"/>
  <c r="BK193" i="2"/>
  <c r="BK186" i="2"/>
  <c r="BK184" i="2"/>
  <c r="J181" i="2"/>
  <c r="BK177" i="2"/>
  <c r="J174" i="2"/>
  <c r="J148" i="2"/>
  <c r="BK142" i="2"/>
  <c r="J138" i="2"/>
  <c r="BK189" i="2"/>
  <c r="J168" i="2"/>
  <c r="J163" i="2"/>
  <c r="J157" i="2"/>
  <c r="J134" i="2"/>
  <c r="J175" i="2"/>
  <c r="J170" i="2"/>
  <c r="BK166" i="2"/>
  <c r="J164" i="2"/>
  <c r="BK155" i="2"/>
  <c r="BK148" i="2"/>
  <c r="BK144" i="2"/>
  <c r="BK140" i="2"/>
  <c r="J135" i="2"/>
  <c r="J199" i="2"/>
  <c r="BK196" i="2"/>
  <c r="BK194" i="2"/>
  <c r="J189" i="2"/>
  <c r="J186" i="2"/>
  <c r="J184" i="2"/>
  <c r="J183" i="2"/>
  <c r="J180" i="2"/>
  <c r="BK176" i="2"/>
  <c r="BK151" i="2"/>
  <c r="J146" i="2"/>
  <c r="BK143" i="2"/>
  <c r="BK139" i="2"/>
  <c r="BK181" i="2"/>
  <c r="BK167" i="2"/>
  <c r="BK162" i="2"/>
  <c r="BK135" i="2"/>
  <c r="AS94" i="1"/>
  <c r="BK173" i="2" l="1"/>
  <c r="J173" i="2" s="1"/>
  <c r="J105" i="2" s="1"/>
  <c r="BK178" i="2"/>
  <c r="J178" i="2" s="1"/>
  <c r="J106" i="2" s="1"/>
  <c r="BK187" i="2"/>
  <c r="J187" i="2" s="1"/>
  <c r="J107" i="2" s="1"/>
  <c r="BK192" i="2"/>
  <c r="BK191" i="2" s="1"/>
  <c r="J191" i="2" s="1"/>
  <c r="J108" i="2" s="1"/>
  <c r="BK132" i="2"/>
  <c r="J132" i="2" s="1"/>
  <c r="J98" i="2" s="1"/>
  <c r="BK136" i="2"/>
  <c r="J136" i="2" s="1"/>
  <c r="J99" i="2" s="1"/>
  <c r="BK153" i="2"/>
  <c r="J153" i="2"/>
  <c r="J102" i="2" s="1"/>
  <c r="BK165" i="2"/>
  <c r="J165" i="2" s="1"/>
  <c r="J104" i="2" s="1"/>
  <c r="P131" i="2"/>
  <c r="BK161" i="2"/>
  <c r="J161" i="2" s="1"/>
  <c r="J103" i="2" s="1"/>
  <c r="BK150" i="2"/>
  <c r="J150" i="2" s="1"/>
  <c r="J100" i="2" s="1"/>
  <c r="BK198" i="2"/>
  <c r="J198" i="2" s="1"/>
  <c r="J110" i="2" s="1"/>
  <c r="F127" i="2"/>
  <c r="BF159" i="2"/>
  <c r="BF162" i="2"/>
  <c r="BF166" i="2"/>
  <c r="BF167" i="2"/>
  <c r="BF181" i="2"/>
  <c r="BF189" i="2"/>
  <c r="BF199" i="2"/>
  <c r="E85" i="2"/>
  <c r="F91" i="2"/>
  <c r="J127" i="2"/>
  <c r="BF134" i="2"/>
  <c r="BF137" i="2"/>
  <c r="BF139" i="2"/>
  <c r="BF140" i="2"/>
  <c r="BF143" i="2"/>
  <c r="BF144" i="2"/>
  <c r="BF145" i="2"/>
  <c r="BF147" i="2"/>
  <c r="BF148" i="2"/>
  <c r="BF151" i="2"/>
  <c r="BF174" i="2"/>
  <c r="BF176" i="2"/>
  <c r="BF177" i="2"/>
  <c r="BF179" i="2"/>
  <c r="BF180" i="2"/>
  <c r="BF182" i="2"/>
  <c r="BF183" i="2"/>
  <c r="BF184" i="2"/>
  <c r="BF185" i="2"/>
  <c r="BF186" i="2"/>
  <c r="BF188" i="2"/>
  <c r="BF193" i="2"/>
  <c r="BF194" i="2"/>
  <c r="BF195" i="2"/>
  <c r="BF196" i="2"/>
  <c r="BF197" i="2"/>
  <c r="J91" i="2"/>
  <c r="BF133" i="2"/>
  <c r="BF135" i="2"/>
  <c r="BF138" i="2"/>
  <c r="BF141" i="2"/>
  <c r="BF142" i="2"/>
  <c r="BF146" i="2"/>
  <c r="BF149" i="2"/>
  <c r="BF154" i="2"/>
  <c r="BF155" i="2"/>
  <c r="BF157" i="2"/>
  <c r="BF163" i="2"/>
  <c r="BF164" i="2"/>
  <c r="BF168" i="2"/>
  <c r="BF169" i="2"/>
  <c r="BF170" i="2"/>
  <c r="BF171" i="2"/>
  <c r="BF172" i="2"/>
  <c r="BF175" i="2"/>
  <c r="BF190" i="2"/>
  <c r="AZ95" i="1"/>
  <c r="AZ94" i="1" s="1"/>
  <c r="AV95" i="1"/>
  <c r="F37" i="2"/>
  <c r="BD95" i="1" s="1"/>
  <c r="BD94" i="1" s="1"/>
  <c r="W33" i="1" s="1"/>
  <c r="F35" i="2"/>
  <c r="BB95" i="1" s="1"/>
  <c r="BB94" i="1" s="1"/>
  <c r="W31" i="1" s="1"/>
  <c r="F36" i="2"/>
  <c r="BC95" i="1" s="1"/>
  <c r="BC94" i="1" s="1"/>
  <c r="W32" i="1" s="1"/>
  <c r="P130" i="2" l="1"/>
  <c r="AU95" i="1" s="1"/>
  <c r="AU94" i="1" s="1"/>
  <c r="R131" i="2"/>
  <c r="T131" i="2"/>
  <c r="T130" i="2" s="1"/>
  <c r="BK131" i="2"/>
  <c r="J131" i="2" s="1"/>
  <c r="J97" i="2" s="1"/>
  <c r="J192" i="2"/>
  <c r="J109" i="2"/>
  <c r="BK152" i="2"/>
  <c r="J152" i="2" s="1"/>
  <c r="J101" i="2" s="1"/>
  <c r="AX94" i="1"/>
  <c r="BA95" i="1"/>
  <c r="BA94" i="1" s="1"/>
  <c r="AY94" i="1"/>
  <c r="AV94" i="1"/>
  <c r="R130" i="2" l="1"/>
  <c r="BK130" i="2"/>
  <c r="J130" i="2" s="1"/>
  <c r="J96" i="2" s="1"/>
  <c r="AW94" i="1"/>
  <c r="J30" i="2" l="1"/>
  <c r="AT94" i="1"/>
  <c r="AG95" i="1" l="1"/>
  <c r="J39" i="2"/>
  <c r="J34" i="2" s="1"/>
  <c r="AW95" i="1" s="1"/>
  <c r="AT95" i="1" s="1"/>
  <c r="AG94" i="1" l="1"/>
  <c r="AN95" i="1"/>
  <c r="AK26" i="1" l="1"/>
  <c r="AK35" i="1" s="1"/>
  <c r="AK30" i="1" s="1"/>
  <c r="AN94" i="1"/>
</calcChain>
</file>

<file path=xl/sharedStrings.xml><?xml version="1.0" encoding="utf-8"?>
<sst xmlns="http://schemas.openxmlformats.org/spreadsheetml/2006/main" count="996" uniqueCount="351">
  <si>
    <t>Export Komplet</t>
  </si>
  <si>
    <t/>
  </si>
  <si>
    <t>2.0</t>
  </si>
  <si>
    <t>False</t>
  </si>
  <si>
    <t>{61718b19-58be-4d28-a3cf-9125bfcd3852}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</si>
  <si>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</si>
  <si>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</si>
  <si>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</si>
  <si>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</si>
  <si>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</si>
  <si>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</si>
  <si>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</si>
  <si>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01</t>
  </si>
  <si>
    <t>Stavba:</t>
  </si>
  <si>
    <t>Hospodárska budova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</si>
  <si>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</si>
  <si>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</si>
  <si>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</si>
  <si>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</si>
  <si>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</si>
  <si>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</si>
  <si>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</si>
  <si>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</si>
  <si>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</si>
  <si>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</si>
  <si>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</si>
  <si>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</si>
  <si>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</si>
  <si>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</si>
  <si>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</si>
  <si>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</si>
  <si>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</si>
  <si>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</si>
  <si>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</si>
  <si>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</si>
  <si>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</si>
  <si>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</si>
  <si>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</si>
  <si>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</si>
  <si>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</si>
  <si>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</si>
  <si>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</si>
  <si>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</si>
  <si>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</si>
  <si>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</si>
  <si>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</si>
  <si>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</si>
  <si>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</si>
  <si>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</si>
  <si>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</si>
  <si>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</si>
  <si>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</si>
  <si>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</si>
  <si>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</si>
  <si>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</si>
  <si>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</si>
  <si>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</si>
  <si>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</si>
  <si>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</si>
  <si>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</si>
  <si>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</si>
  <si>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</si>
  <si>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</si>
  <si>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</si>
  <si>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</si>
  <si>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</si>
  <si>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</si>
  <si>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</si>
  <si>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</si>
  <si>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</si>
  <si>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</si>
  <si>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strecha</t>
  </si>
  <si>
    <t>STA</t>
  </si>
  <si>
    <t>1</t>
  </si>
  <si>
    <t>{4b9c285d-91b6-4e6f-8fe1-65f70685f275}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</si>
  <si>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</si>
  <si>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</si>
  <si>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</si>
  <si>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</si>
  <si>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</si>
  <si>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</si>
  <si>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</si>
  <si>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</si>
  <si>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4 - Vodorovné konštrukcie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</si>
  <si>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</si>
  <si>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</si>
  <si>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</si>
  <si>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</si>
  <si>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</si>
  <si>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</si>
  <si>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</si>
  <si>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</si>
  <si>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</si>
  <si>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</si>
  <si>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</si>
  <si>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</si>
  <si>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</si>
  <si>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</si>
  <si>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</si>
  <si>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</si>
  <si>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</si>
  <si>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</si>
  <si>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</si>
  <si>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</si>
  <si>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</si>
  <si>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</si>
  <si>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</si>
  <si>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</si>
  <si>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</si>
  <si>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</si>
  <si>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</si>
  <si>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4</t>
  </si>
  <si>
    <t>Vodorovné konštrukcie</t>
  </si>
  <si>
    <t>37</t>
  </si>
  <si>
    <t>K</t>
  </si>
  <si>
    <t>413321616.S</t>
  </si>
  <si>
    <t>Betón nosníkov, železový tr. C 30/37</t>
  </si>
  <si>
    <t>m3</t>
  </si>
  <si>
    <t>2</t>
  </si>
  <si>
    <t>1431173531</t>
  </si>
  <si>
    <t>35</t>
  </si>
  <si>
    <t>417351115.S</t>
  </si>
  <si>
    <t>Debnenie bočníc stužujúcich pásov a vencov zhotovenie</t>
  </si>
  <si>
    <t>m2</t>
  </si>
  <si>
    <t>-1184822829</t>
  </si>
  <si>
    <t>36</t>
  </si>
  <si>
    <t>417351116.S</t>
  </si>
  <si>
    <t>Debnenie bočníc stužujúcich pásov a vencov odstránenie</t>
  </si>
  <si>
    <t>998440294</t>
  </si>
  <si>
    <t>9</t>
  </si>
  <si>
    <t>Ostatné konštrukcie a práce-búranie</t>
  </si>
  <si>
    <t>38</t>
  </si>
  <si>
    <t>413361821.S</t>
  </si>
  <si>
    <t>Výstuž nosníkov a trámov, bez rozdielu tvaru a uloženia, B500 (10505)</t>
  </si>
  <si>
    <t>t</t>
  </si>
  <si>
    <t>-731721478</t>
  </si>
  <si>
    <t>21</t>
  </si>
  <si>
    <t>941941031.S</t>
  </si>
  <si>
    <t>Montáž lešenia ľahkého pracovného radového s podlahami šírky od 0,80 do 1,00 m, výšky do 10 m</t>
  </si>
  <si>
    <t>-500453898</t>
  </si>
  <si>
    <t>22</t>
  </si>
  <si>
    <t>941941191.S</t>
  </si>
  <si>
    <t>Príplatok za prvý a každý ďalší i začatý mesiac použitia lešenia ľahkého pracovného radového s podlahami šírky od 0,80 do 1,00 m, výšky do 10 m</t>
  </si>
  <si>
    <t>-1204547584</t>
  </si>
  <si>
    <t>23</t>
  </si>
  <si>
    <t>941941831.S</t>
  </si>
  <si>
    <t>Demontáž lešenia ľahkého pracovného radového s podlahami šírky nad 0,80 do 1,00 m, výšky do 10 m</t>
  </si>
  <si>
    <t>-1449607638</t>
  </si>
  <si>
    <t>24</t>
  </si>
  <si>
    <t>941955004.S</t>
  </si>
  <si>
    <t>Lešenie ľahké pracovné pomocné s výškou lešeňovej podlahy nad 2,50 do 3,5 m</t>
  </si>
  <si>
    <t>-333821813</t>
  </si>
  <si>
    <t>34</t>
  </si>
  <si>
    <t>962086121.S</t>
  </si>
  <si>
    <t>Búranie muriva  z pórobetónu hr. do 300 mm,  -0,15000t</t>
  </si>
  <si>
    <t>-1629512546</t>
  </si>
  <si>
    <t>14</t>
  </si>
  <si>
    <t>979011111.S</t>
  </si>
  <si>
    <t>Zvislá doprava sutiny a vybúraných hmôt za prvé podlažie nad alebo pod základným podlažím</t>
  </si>
  <si>
    <t>1148122193</t>
  </si>
  <si>
    <t>17</t>
  </si>
  <si>
    <t>979081111.S</t>
  </si>
  <si>
    <t>Odvoz sutiny a vybúraných hmôt na skládku do 1 km</t>
  </si>
  <si>
    <t>463961796</t>
  </si>
  <si>
    <t>18</t>
  </si>
  <si>
    <t>979081121.S</t>
  </si>
  <si>
    <t>Odvoz sutiny a vybúraných hmôt na skládku za každý ďalší 1 km</t>
  </si>
  <si>
    <t>493079946</t>
  </si>
  <si>
    <t>15</t>
  </si>
  <si>
    <t>979082111.S</t>
  </si>
  <si>
    <t>Vnútrostavenisková doprava sutiny a vybúraných hmôt do 10 m</t>
  </si>
  <si>
    <t>-385175492</t>
  </si>
  <si>
    <t>979089012.S</t>
  </si>
  <si>
    <t>Poplatok za skladovanie - betón, tehly, dlaždice (17 01) ostatné</t>
  </si>
  <si>
    <t>-693894688</t>
  </si>
  <si>
    <t>3</t>
  </si>
  <si>
    <t>979089411.S</t>
  </si>
  <si>
    <t>Poplatok za skladovanie - izolačné materiály a materiály obsahujúce azbest (17 06 ), nebezpečné</t>
  </si>
  <si>
    <t>-455904528</t>
  </si>
  <si>
    <t>19</t>
  </si>
  <si>
    <t>979089714.S</t>
  </si>
  <si>
    <t>Prenájom kontajneru 10 m3</t>
  </si>
  <si>
    <t>ks</t>
  </si>
  <si>
    <t>-1659324883</t>
  </si>
  <si>
    <t>99</t>
  </si>
  <si>
    <t>Presun hmôt HSV</t>
  </si>
  <si>
    <t>32</t>
  </si>
  <si>
    <t>999281111.S</t>
  </si>
  <si>
    <t>Presun hmôt pre opravy a údržbu objektov vrátane vonkajších plášťov výšky do 25 m</t>
  </si>
  <si>
    <t>-1860072284</t>
  </si>
  <si>
    <t>PSV</t>
  </si>
  <si>
    <t>Práce a dodávky PSV</t>
  </si>
  <si>
    <t>762</t>
  </si>
  <si>
    <t>Konštrukcie tesárske</t>
  </si>
  <si>
    <t>39</t>
  </si>
  <si>
    <t>762341201.S</t>
  </si>
  <si>
    <t>Montáž latovania jednoduchých striech pre sklon do 60°</t>
  </si>
  <si>
    <t>m</t>
  </si>
  <si>
    <t>16</t>
  </si>
  <si>
    <t>754725937</t>
  </si>
  <si>
    <t>40</t>
  </si>
  <si>
    <t>M</t>
  </si>
  <si>
    <t>605120000200.S</t>
  </si>
  <si>
    <t>Hranoly zo smreku neopracované hranené akosť II, prierez 25-75 cm2, dĺ. 2000-3750 mm</t>
  </si>
  <si>
    <t>1211236293</t>
  </si>
  <si>
    <t>VV</t>
  </si>
  <si>
    <t>1200*0,0022 'Prepočítané koeficientom množstva</t>
  </si>
  <si>
    <t>41</t>
  </si>
  <si>
    <t>762341251.S</t>
  </si>
  <si>
    <t>Montáž kontralát pre sklon do 22°</t>
  </si>
  <si>
    <t>-2111946661</t>
  </si>
  <si>
    <t>434</t>
  </si>
  <si>
    <t>42</t>
  </si>
  <si>
    <t>734183766</t>
  </si>
  <si>
    <t>394,545454545455*0,0022 'Prepočítané koeficientom množstva</t>
  </si>
  <si>
    <t>763</t>
  </si>
  <si>
    <t>Konštrukcie - drevostavby</t>
  </si>
  <si>
    <t>11</t>
  </si>
  <si>
    <t>763734112.S</t>
  </si>
  <si>
    <t>Montáž strešnej konštrukcie z ostatných prvkov prierezovej plochy 50-150 cm2</t>
  </si>
  <si>
    <t>2121913842</t>
  </si>
  <si>
    <t>605120007000.S</t>
  </si>
  <si>
    <t>Hranoly zo smrekovca neopracované hranené akosť I dĺ. 2000-3750 mm, hr. 100 mm, š. 120, 140 mm</t>
  </si>
  <si>
    <t>256</t>
  </si>
  <si>
    <t>64</t>
  </si>
  <si>
    <t>-2017408300</t>
  </si>
  <si>
    <t>10</t>
  </si>
  <si>
    <t>763739112.S</t>
  </si>
  <si>
    <t>Demontáž strešnej konštrukcie z ostatných prvkov prierezovej plochy 50-150 cm2</t>
  </si>
  <si>
    <t>1609095843</t>
  </si>
  <si>
    <t>764</t>
  </si>
  <si>
    <t>Konštrukcie klampiarske</t>
  </si>
  <si>
    <t>45</t>
  </si>
  <si>
    <t>764171231.S</t>
  </si>
  <si>
    <t>Záveterná lišta pozink farebný, r.š. do 370 mm, sklon strechy do 30°</t>
  </si>
  <si>
    <t>173683907</t>
  </si>
  <si>
    <t>44</t>
  </si>
  <si>
    <t>764171263.S</t>
  </si>
  <si>
    <t>Odkvapové lemovanie pozink farebný, r.š. do 250 mm, sklon strechy do 30°</t>
  </si>
  <si>
    <t>1090061003</t>
  </si>
  <si>
    <t>5</t>
  </si>
  <si>
    <t>764313282.S</t>
  </si>
  <si>
    <t>Krytiny hladké z pozinkovaného farbeného PZf plechu, zo zvitkov šírky 670 mm, sklon nad 30° do 45°</t>
  </si>
  <si>
    <t>-605261603</t>
  </si>
  <si>
    <t>6</t>
  </si>
  <si>
    <t>764352423.S</t>
  </si>
  <si>
    <t>Žľaby z pozinkovaného farbeného PZf plechu, pododkvapové polkruhové r.š. 250 mm</t>
  </si>
  <si>
    <t>742039861</t>
  </si>
  <si>
    <t>7</t>
  </si>
  <si>
    <t>764393420.S</t>
  </si>
  <si>
    <t>Hrebeň strechy z pozinkovaného farbeného PZf plechu, r.š. 330 mm</t>
  </si>
  <si>
    <t>777336862</t>
  </si>
  <si>
    <t>8</t>
  </si>
  <si>
    <t>764454454.S</t>
  </si>
  <si>
    <t>Zvodové rúry z pozinkovaného farbeného PZf plechu, kruhové priemer 120 mm</t>
  </si>
  <si>
    <t>-33553745</t>
  </si>
  <si>
    <t>31</t>
  </si>
  <si>
    <t>998764101.S</t>
  </si>
  <si>
    <t>Presun hmôt pre konštrukcie klampiarske v objektoch výšky do 6 m</t>
  </si>
  <si>
    <t>316683597</t>
  </si>
  <si>
    <t>765</t>
  </si>
  <si>
    <t>Konštrukcie - krytiny tvrdé</t>
  </si>
  <si>
    <t>26</t>
  </si>
  <si>
    <t>Vybavenie príslušných povolení na ORZP a hygiene</t>
  </si>
  <si>
    <t>kpl</t>
  </si>
  <si>
    <t>-1181309552</t>
  </si>
  <si>
    <t>765321811.S</t>
  </si>
  <si>
    <t>Demontáž azbestocementovej krytiny zo štvorcov alebo šablón do sutiny, na latovaní, sklon do 45°, -0,01300 t</t>
  </si>
  <si>
    <t>-2073757997</t>
  </si>
  <si>
    <t>765328811.S</t>
  </si>
  <si>
    <t>Demontáž azbestocementových hrebeňov a nároží do sute krytiny hladkej, sklon do 45°, -0,00200 t</t>
  </si>
  <si>
    <t>-244893564</t>
  </si>
  <si>
    <t>43</t>
  </si>
  <si>
    <t>765901145</t>
  </si>
  <si>
    <t>Strešná fólia JUTA Jutadach 135 A.P. od 22° do 35°, na krokvy</t>
  </si>
  <si>
    <t>-1811872459</t>
  </si>
  <si>
    <t>767</t>
  </si>
  <si>
    <t>Konštrukcie doplnkové kovové</t>
  </si>
  <si>
    <t>46</t>
  </si>
  <si>
    <t>Montáž kŕmnych zábran</t>
  </si>
  <si>
    <t>-1530314266</t>
  </si>
  <si>
    <t>47</t>
  </si>
  <si>
    <t>621581958</t>
  </si>
  <si>
    <t>50</t>
  </si>
  <si>
    <t>767651220.S</t>
  </si>
  <si>
    <t>Montáž vrát otočných, osadených do oceľovej zárubne z dielov, s plochou nad 6 do 9 m2</t>
  </si>
  <si>
    <t>168633462</t>
  </si>
  <si>
    <t>51</t>
  </si>
  <si>
    <t>553510010700.S</t>
  </si>
  <si>
    <t>Oceľové vráta trubkové, priemer trubiek 60mm, rozmer 4100x1800 mm</t>
  </si>
  <si>
    <t>-1663700979</t>
  </si>
  <si>
    <t>48</t>
  </si>
  <si>
    <t>767651230.S</t>
  </si>
  <si>
    <t>Montáž vrát otočných, osadených do oceľovej zárubne z dielov, s plochou nad 9 do 13 m2</t>
  </si>
  <si>
    <t>537865735</t>
  </si>
  <si>
    <t>49</t>
  </si>
  <si>
    <t>553510010600.S</t>
  </si>
  <si>
    <t>Oceľové vráta 4100x3000 mm</t>
  </si>
  <si>
    <t>-1364357234</t>
  </si>
  <si>
    <t>52</t>
  </si>
  <si>
    <t>Kŕmidlo kruhové pre dobytok, priemer 1800 mm, vrátane montáže</t>
  </si>
  <si>
    <t>-1176992755</t>
  </si>
  <si>
    <t>53</t>
  </si>
  <si>
    <t>-1350494446</t>
  </si>
  <si>
    <t>783</t>
  </si>
  <si>
    <t>Nátery</t>
  </si>
  <si>
    <t>25</t>
  </si>
  <si>
    <t>783201812.S</t>
  </si>
  <si>
    <t>Odstránenie starých náterov z kovových stavebných doplnkových konštrukcií oceľovou kefou</t>
  </si>
  <si>
    <t>1487722863</t>
  </si>
  <si>
    <t>13</t>
  </si>
  <si>
    <t>783225600.S</t>
  </si>
  <si>
    <t>Nátery kov.stav.doplnk.konštr. syntetické na vzduchu schnúce 2x emailovaním - 70µm</t>
  </si>
  <si>
    <t>1220845348</t>
  </si>
  <si>
    <t>12</t>
  </si>
  <si>
    <t>783226100.S</t>
  </si>
  <si>
    <t>Nátery kov.stav.doplnk.konštr. syntetické na vzduchu schnúce základný - 35µm</t>
  </si>
  <si>
    <t>-890068191</t>
  </si>
  <si>
    <t>Práce a dodávky M</t>
  </si>
  <si>
    <t>21-M</t>
  </si>
  <si>
    <t>Elektromontáže</t>
  </si>
  <si>
    <t>27</t>
  </si>
  <si>
    <t>D+M bleskozvodovej sústavy na streche</t>
  </si>
  <si>
    <t>-976269054</t>
  </si>
  <si>
    <t>28</t>
  </si>
  <si>
    <t>Bleskozvod - zvody vrátane príslušenstva</t>
  </si>
  <si>
    <t>-1345348846</t>
  </si>
  <si>
    <t>29</t>
  </si>
  <si>
    <t xml:space="preserve">Vyhotovenie zemnenia vrátane výkopových prác </t>
  </si>
  <si>
    <t>bm</t>
  </si>
  <si>
    <t>674109205</t>
  </si>
  <si>
    <t>30</t>
  </si>
  <si>
    <t>Revízna správa - bleskozvod</t>
  </si>
  <si>
    <t>786312705</t>
  </si>
  <si>
    <t>33</t>
  </si>
  <si>
    <t>Projekt skutočného vyhotovenia - bleskozvod</t>
  </si>
  <si>
    <t>hod</t>
  </si>
  <si>
    <t>1122757297</t>
  </si>
  <si>
    <t>OST</t>
  </si>
  <si>
    <t>Ostatné</t>
  </si>
  <si>
    <t>54</t>
  </si>
  <si>
    <t>Loptová napájačka dvojitá</t>
  </si>
  <si>
    <t>512</t>
  </si>
  <si>
    <t>320535501</t>
  </si>
  <si>
    <t>Kŕmna zábran, šikmé stánie</t>
  </si>
  <si>
    <t>Kŕmny žľab 3m,vrátane montáže</t>
  </si>
  <si>
    <t>FOLDES s.r.o</t>
  </si>
  <si>
    <t>SK2023447613</t>
  </si>
  <si>
    <t>Hlavná ulica 235/24, 01852 Bohunice</t>
  </si>
  <si>
    <t>01 - Hospodárska budova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</si>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</sst>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sz val="10"/>
      <name val="Arial CE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5" borderId="0" xfId="0" applyFill="1" applyAlignment="1">
      <alignment vertical="center"/>
    </xf>
    <xf numFmtId="0" fontId="0" fillId="5" borderId="3" xfId="0" applyFill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165" fontId="2" fillId="5" borderId="0" xfId="0" applyNumberFormat="1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" fontId="22" fillId="5" borderId="0" xfId="0" applyNumberFormat="1" applyFont="1" applyFill="1"/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166" fontId="30" fillId="5" borderId="12" xfId="0" applyNumberFormat="1" applyFont="1" applyFill="1" applyBorder="1"/>
    <xf numFmtId="166" fontId="30" fillId="5" borderId="13" xfId="0" applyNumberFormat="1" applyFont="1" applyFill="1" applyBorder="1"/>
    <xf numFmtId="0" fontId="6" fillId="5" borderId="0" xfId="0" applyFont="1" applyFill="1" applyAlignment="1">
      <alignment horizontal="left"/>
    </xf>
    <xf numFmtId="0" fontId="8" fillId="5" borderId="0" xfId="0" applyFont="1" applyFill="1"/>
    <xf numFmtId="4" fontId="6" fillId="5" borderId="0" xfId="0" applyNumberFormat="1" applyFont="1" applyFill="1"/>
    <xf numFmtId="0" fontId="8" fillId="5" borderId="3" xfId="0" applyFont="1" applyFill="1" applyBorder="1"/>
    <xf numFmtId="0" fontId="8" fillId="5" borderId="14" xfId="0" applyFont="1" applyFill="1" applyBorder="1"/>
    <xf numFmtId="166" fontId="8" fillId="5" borderId="0" xfId="0" applyNumberFormat="1" applyFont="1" applyFill="1"/>
    <xf numFmtId="166" fontId="8" fillId="5" borderId="15" xfId="0" applyNumberFormat="1" applyFont="1" applyFill="1" applyBorder="1"/>
    <xf numFmtId="0" fontId="7" fillId="5" borderId="0" xfId="0" applyFont="1" applyFill="1" applyAlignment="1">
      <alignment horizontal="left"/>
    </xf>
    <xf numFmtId="4" fontId="7" fillId="5" borderId="0" xfId="0" applyNumberFormat="1" applyFont="1" applyFill="1"/>
    <xf numFmtId="49" fontId="20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22" xfId="0" applyFont="1" applyFill="1" applyBorder="1" applyAlignment="1" applyProtection="1">
      <alignment horizontal="left" vertical="center" wrapText="1"/>
      <protection locked="0"/>
    </xf>
    <xf numFmtId="0" fontId="20" fillId="5" borderId="22" xfId="0" applyFont="1" applyFill="1" applyBorder="1" applyAlignment="1" applyProtection="1">
      <alignment horizontal="center" vertical="center" wrapText="1"/>
      <protection locked="0"/>
    </xf>
    <xf numFmtId="167" fontId="20" fillId="5" borderId="22" xfId="0" applyNumberFormat="1" applyFont="1" applyFill="1" applyBorder="1" applyAlignment="1" applyProtection="1">
      <alignment vertical="center"/>
      <protection locked="0"/>
    </xf>
    <xf numFmtId="4" fontId="20" fillId="5" borderId="22" xfId="0" applyNumberFormat="1" applyFont="1" applyFill="1" applyBorder="1" applyAlignment="1" applyProtection="1">
      <alignment vertical="center"/>
      <protection locked="0"/>
    </xf>
    <xf numFmtId="0" fontId="0" fillId="5" borderId="22" xfId="0" applyFill="1" applyBorder="1" applyAlignment="1" applyProtection="1">
      <alignment vertical="center"/>
      <protection locked="0"/>
    </xf>
    <xf numFmtId="0" fontId="21" fillId="5" borderId="14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166" fontId="21" fillId="5" borderId="0" xfId="0" applyNumberFormat="1" applyFont="1" applyFill="1" applyAlignment="1">
      <alignment vertical="center"/>
    </xf>
    <xf numFmtId="166" fontId="21" fillId="5" borderId="15" xfId="0" applyNumberFormat="1" applyFont="1" applyFill="1" applyBorder="1" applyAlignment="1">
      <alignment vertical="center"/>
    </xf>
    <xf numFmtId="49" fontId="32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32" fillId="5" borderId="22" xfId="0" applyFont="1" applyFill="1" applyBorder="1" applyAlignment="1" applyProtection="1">
      <alignment horizontal="left" vertical="center" wrapText="1"/>
      <protection locked="0"/>
    </xf>
    <xf numFmtId="0" fontId="32" fillId="5" borderId="22" xfId="0" applyFont="1" applyFill="1" applyBorder="1" applyAlignment="1" applyProtection="1">
      <alignment horizontal="center" vertical="center" wrapText="1"/>
      <protection locked="0"/>
    </xf>
    <xf numFmtId="167" fontId="32" fillId="5" borderId="22" xfId="0" applyNumberFormat="1" applyFont="1" applyFill="1" applyBorder="1" applyAlignment="1" applyProtection="1">
      <alignment vertical="center"/>
      <protection locked="0"/>
    </xf>
    <xf numFmtId="4" fontId="32" fillId="5" borderId="22" xfId="0" applyNumberFormat="1" applyFont="1" applyFill="1" applyBorder="1" applyAlignment="1" applyProtection="1">
      <alignment vertical="center"/>
      <protection locked="0"/>
    </xf>
    <xf numFmtId="0" fontId="33" fillId="5" borderId="22" xfId="0" applyFont="1" applyFill="1" applyBorder="1" applyAlignment="1" applyProtection="1">
      <alignment vertical="center"/>
      <protection locked="0"/>
    </xf>
    <xf numFmtId="0" fontId="33" fillId="5" borderId="3" xfId="0" applyFont="1" applyFill="1" applyBorder="1" applyAlignment="1">
      <alignment vertical="center"/>
    </xf>
    <xf numFmtId="0" fontId="32" fillId="5" borderId="14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left" vertical="center" wrapText="1"/>
    </xf>
    <xf numFmtId="167" fontId="9" fillId="5" borderId="0" xfId="0" applyNumberFormat="1" applyFont="1" applyFill="1" applyAlignment="1">
      <alignment vertical="center"/>
    </xf>
    <xf numFmtId="0" fontId="9" fillId="5" borderId="3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5" borderId="0" xfId="0" applyFont="1" applyFill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center" vertical="center"/>
    </xf>
    <xf numFmtId="166" fontId="21" fillId="5" borderId="20" xfId="0" applyNumberFormat="1" applyFont="1" applyFill="1" applyBorder="1" applyAlignment="1">
      <alignment vertical="center"/>
    </xf>
    <xf numFmtId="166" fontId="21" fillId="5" borderId="21" xfId="0" applyNumberFormat="1" applyFont="1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0" xfId="0" applyFill="1"/>
    <xf numFmtId="0" fontId="36" fillId="0" borderId="0" xfId="0" applyFont="1" applyAlignment="1">
      <alignment vertical="center"/>
    </xf>
    <xf numFmtId="0" fontId="37" fillId="0" borderId="0" xfId="0" applyFont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0" fontId="0" fillId="5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ht="36.950000000000003" customHeight="1">
      <c r="AR2" s="205" t="s">
        <v>5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ht="12" customHeight="1">
      <c r="B5" s="17"/>
      <c r="D5" s="20" t="s">
        <v>11</v>
      </c>
      <c r="K5" s="187" t="s">
        <v>12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R5" s="17"/>
      <c r="BS5" s="14" t="s">
        <v>6</v>
      </c>
    </row>
    <row r="6" spans="1:74" ht="36.950000000000003" customHeight="1">
      <c r="B6" s="17"/>
      <c r="D6" s="22" t="s">
        <v>13</v>
      </c>
      <c r="K6" s="189" t="s">
        <v>14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R6" s="17"/>
      <c r="BS6" s="14" t="s">
        <v>6</v>
      </c>
    </row>
    <row r="7" spans="1:74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ht="12" customHeight="1">
      <c r="B8" s="17"/>
      <c r="D8" s="23" t="s">
        <v>17</v>
      </c>
      <c r="K8" s="21" t="s">
        <v>18</v>
      </c>
      <c r="AK8" s="23" t="s">
        <v>19</v>
      </c>
      <c r="AN8" s="124"/>
      <c r="AR8" s="17"/>
      <c r="BS8" s="14" t="s">
        <v>6</v>
      </c>
    </row>
    <row r="9" spans="1:74" ht="14.45" customHeight="1">
      <c r="B9" s="17"/>
      <c r="AR9" s="17"/>
      <c r="BS9" s="14" t="s">
        <v>6</v>
      </c>
    </row>
    <row r="10" spans="1:74" ht="12" customHeight="1">
      <c r="B10" s="17"/>
      <c r="D10" s="23" t="s">
        <v>20</v>
      </c>
      <c r="I10" s="185" t="s">
        <v>346</v>
      </c>
      <c r="AK10" s="23" t="s">
        <v>21</v>
      </c>
      <c r="AN10" s="21">
        <v>46582312</v>
      </c>
      <c r="AR10" s="17"/>
      <c r="BS10" s="14" t="s">
        <v>6</v>
      </c>
    </row>
    <row r="11" spans="1:74" ht="18.399999999999999" customHeight="1">
      <c r="B11" s="17"/>
      <c r="E11" s="21" t="s">
        <v>18</v>
      </c>
      <c r="I11" s="185" t="s">
        <v>348</v>
      </c>
      <c r="AK11" s="23" t="s">
        <v>22</v>
      </c>
      <c r="AN11" s="21" t="s">
        <v>347</v>
      </c>
      <c r="AR11" s="17"/>
      <c r="BS11" s="14" t="s">
        <v>6</v>
      </c>
    </row>
    <row r="12" spans="1:74" ht="6.95" customHeight="1">
      <c r="B12" s="17"/>
      <c r="AR12" s="17"/>
      <c r="BS12" s="14" t="s">
        <v>6</v>
      </c>
    </row>
    <row r="13" spans="1:74" ht="12" customHeight="1">
      <c r="B13" s="17"/>
      <c r="D13" s="23" t="s">
        <v>23</v>
      </c>
      <c r="AK13" s="23" t="s">
        <v>21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18</v>
      </c>
      <c r="AK14" s="23" t="s">
        <v>22</v>
      </c>
      <c r="AN14" s="21" t="s">
        <v>1</v>
      </c>
      <c r="AR14" s="17"/>
      <c r="BS14" s="14" t="s">
        <v>6</v>
      </c>
    </row>
    <row r="15" spans="1:74" ht="6.95" customHeight="1">
      <c r="B15" s="17"/>
      <c r="AR15" s="17"/>
      <c r="BS15" s="14" t="s">
        <v>3</v>
      </c>
    </row>
    <row r="16" spans="1:74" ht="12" customHeight="1">
      <c r="B16" s="17"/>
      <c r="D16" s="23" t="s">
        <v>24</v>
      </c>
      <c r="H16" s="186"/>
      <c r="I16" s="186"/>
      <c r="J16" s="186"/>
      <c r="K16" s="186"/>
      <c r="L16" s="186"/>
      <c r="M16" s="186"/>
      <c r="N16" s="186"/>
      <c r="AK16" s="23" t="s">
        <v>21</v>
      </c>
      <c r="AN16" s="21" t="s">
        <v>1</v>
      </c>
      <c r="AR16" s="17"/>
      <c r="BS16" s="14" t="s">
        <v>3</v>
      </c>
    </row>
    <row r="17" spans="2:71" ht="18.399999999999999" customHeight="1">
      <c r="B17" s="17"/>
      <c r="E17" s="21" t="s">
        <v>18</v>
      </c>
      <c r="AK17" s="23" t="s">
        <v>22</v>
      </c>
      <c r="AN17" s="21" t="s">
        <v>1</v>
      </c>
      <c r="AR17" s="17"/>
      <c r="BS17" s="14" t="s">
        <v>3</v>
      </c>
    </row>
    <row r="18" spans="2:71" ht="6.95" customHeight="1">
      <c r="B18" s="17"/>
      <c r="AR18" s="17"/>
      <c r="BS18" s="14" t="s">
        <v>6</v>
      </c>
    </row>
    <row r="19" spans="2:71" ht="12" customHeight="1">
      <c r="B19" s="17"/>
      <c r="D19" s="23" t="s">
        <v>25</v>
      </c>
      <c r="AK19" s="23" t="s">
        <v>21</v>
      </c>
      <c r="AN19" s="21" t="s">
        <v>1</v>
      </c>
      <c r="AR19" s="17"/>
      <c r="BS19" s="14" t="s">
        <v>6</v>
      </c>
    </row>
    <row r="20" spans="2:71" ht="18.399999999999999" customHeight="1">
      <c r="B20" s="17"/>
      <c r="E20" s="21" t="s">
        <v>18</v>
      </c>
      <c r="AK20" s="23" t="s">
        <v>22</v>
      </c>
      <c r="AN20" s="21" t="s">
        <v>1</v>
      </c>
      <c r="AR20" s="17"/>
      <c r="BS20" s="14" t="s">
        <v>26</v>
      </c>
    </row>
    <row r="21" spans="2:71" ht="6.95" customHeight="1">
      <c r="B21" s="17"/>
      <c r="AR21" s="17"/>
    </row>
    <row r="22" spans="2:71" ht="12" customHeight="1">
      <c r="B22" s="17"/>
      <c r="D22" s="23" t="s">
        <v>27</v>
      </c>
      <c r="AR22" s="17"/>
    </row>
    <row r="23" spans="2:71" ht="16.5" customHeight="1">
      <c r="B23" s="17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7"/>
    </row>
    <row r="24" spans="2:71" ht="6.95" customHeight="1">
      <c r="B24" s="17"/>
      <c r="AR24" s="17"/>
    </row>
    <row r="25" spans="2:7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2:71" s="1" customFormat="1" ht="25.9" customHeight="1">
      <c r="B26" s="26"/>
      <c r="D26" s="27" t="s">
        <v>28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191">
        <f>ROUND(AG94,2)</f>
        <v>0</v>
      </c>
      <c r="AL26" s="192"/>
      <c r="AM26" s="192"/>
      <c r="AN26" s="192"/>
      <c r="AO26" s="192"/>
      <c r="AR26" s="26"/>
    </row>
    <row r="27" spans="2:71" s="1" customFormat="1" ht="6.95" customHeight="1">
      <c r="B27" s="26"/>
      <c r="AR27" s="26"/>
    </row>
    <row r="28" spans="2:71" s="1" customFormat="1" ht="12.75">
      <c r="B28" s="26"/>
      <c r="L28" s="193" t="s">
        <v>29</v>
      </c>
      <c r="M28" s="193"/>
      <c r="N28" s="193"/>
      <c r="O28" s="193"/>
      <c r="P28" s="193"/>
      <c r="W28" s="193" t="s">
        <v>30</v>
      </c>
      <c r="X28" s="193"/>
      <c r="Y28" s="193"/>
      <c r="Z28" s="193"/>
      <c r="AA28" s="193"/>
      <c r="AB28" s="193"/>
      <c r="AC28" s="193"/>
      <c r="AD28" s="193"/>
      <c r="AE28" s="193"/>
      <c r="AK28" s="193" t="s">
        <v>31</v>
      </c>
      <c r="AL28" s="193"/>
      <c r="AM28" s="193"/>
      <c r="AN28" s="193"/>
      <c r="AO28" s="193"/>
      <c r="AR28" s="26"/>
    </row>
    <row r="29" spans="2:71" s="2" customFormat="1" ht="14.45" customHeight="1">
      <c r="B29" s="30"/>
      <c r="D29" s="23"/>
      <c r="F29" s="31"/>
      <c r="L29" s="196"/>
      <c r="M29" s="195"/>
      <c r="N29" s="195"/>
      <c r="O29" s="195"/>
      <c r="P29" s="195"/>
      <c r="Q29" s="32"/>
      <c r="R29" s="32"/>
      <c r="S29" s="32"/>
      <c r="T29" s="32"/>
      <c r="U29" s="32"/>
      <c r="V29" s="32"/>
      <c r="W29" s="194"/>
      <c r="X29" s="195"/>
      <c r="Y29" s="195"/>
      <c r="Z29" s="195"/>
      <c r="AA29" s="195"/>
      <c r="AB29" s="195"/>
      <c r="AC29" s="195"/>
      <c r="AD29" s="195"/>
      <c r="AE29" s="195"/>
      <c r="AF29" s="32"/>
      <c r="AG29" s="32"/>
      <c r="AH29" s="32"/>
      <c r="AI29" s="32"/>
      <c r="AJ29" s="32"/>
      <c r="AK29" s="194"/>
      <c r="AL29" s="195"/>
      <c r="AM29" s="195"/>
      <c r="AN29" s="195"/>
      <c r="AO29" s="195"/>
      <c r="AP29" s="32"/>
      <c r="AQ29" s="32"/>
      <c r="AR29" s="33"/>
      <c r="AS29" s="32"/>
      <c r="AT29" s="32"/>
      <c r="AU29" s="32"/>
      <c r="AV29" s="32"/>
      <c r="AW29" s="32"/>
      <c r="AX29" s="32"/>
      <c r="AY29" s="32"/>
      <c r="AZ29" s="32"/>
    </row>
    <row r="30" spans="2:71" s="2" customFormat="1" ht="14.45" customHeight="1">
      <c r="B30" s="30"/>
      <c r="D30" s="2" t="s">
        <v>32</v>
      </c>
      <c r="F30" s="31"/>
      <c r="L30" s="199">
        <v>0.23</v>
      </c>
      <c r="M30" s="198"/>
      <c r="N30" s="198"/>
      <c r="O30" s="198"/>
      <c r="P30" s="198"/>
      <c r="W30" s="197"/>
      <c r="X30" s="198"/>
      <c r="Y30" s="198"/>
      <c r="Z30" s="198"/>
      <c r="AA30" s="198"/>
      <c r="AB30" s="198"/>
      <c r="AC30" s="198"/>
      <c r="AD30" s="198"/>
      <c r="AE30" s="198"/>
      <c r="AK30" s="197">
        <f>AK35-AK26</f>
        <v>0</v>
      </c>
      <c r="AL30" s="198"/>
      <c r="AM30" s="198"/>
      <c r="AN30" s="198"/>
      <c r="AO30" s="198"/>
      <c r="AR30" s="30"/>
    </row>
    <row r="31" spans="2:71" s="2" customFormat="1" ht="14.45" hidden="1" customHeight="1">
      <c r="B31" s="30"/>
      <c r="F31" s="23" t="s">
        <v>33</v>
      </c>
      <c r="L31" s="199">
        <v>0.2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0"/>
    </row>
    <row r="32" spans="2:71" s="2" customFormat="1" ht="14.45" hidden="1" customHeight="1">
      <c r="B32" s="30"/>
      <c r="F32" s="23" t="s">
        <v>34</v>
      </c>
      <c r="L32" s="199">
        <v>0.2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0"/>
    </row>
    <row r="33" spans="2:52" s="2" customFormat="1" ht="14.45" hidden="1" customHeight="1">
      <c r="B33" s="30"/>
      <c r="F33" s="31" t="s">
        <v>35</v>
      </c>
      <c r="L33" s="196">
        <v>0</v>
      </c>
      <c r="M33" s="195"/>
      <c r="N33" s="195"/>
      <c r="O33" s="195"/>
      <c r="P33" s="195"/>
      <c r="Q33" s="32"/>
      <c r="R33" s="32"/>
      <c r="S33" s="32"/>
      <c r="T33" s="32"/>
      <c r="U33" s="32"/>
      <c r="V33" s="32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F33" s="32"/>
      <c r="AG33" s="32"/>
      <c r="AH33" s="32"/>
      <c r="AI33" s="32"/>
      <c r="AJ33" s="32"/>
      <c r="AK33" s="194">
        <v>0</v>
      </c>
      <c r="AL33" s="195"/>
      <c r="AM33" s="195"/>
      <c r="AN33" s="195"/>
      <c r="AO33" s="195"/>
      <c r="AP33" s="32"/>
      <c r="AQ33" s="32"/>
      <c r="AR33" s="33"/>
      <c r="AS33" s="32"/>
      <c r="AT33" s="32"/>
      <c r="AU33" s="32"/>
      <c r="AV33" s="32"/>
      <c r="AW33" s="32"/>
      <c r="AX33" s="32"/>
      <c r="AY33" s="32"/>
      <c r="AZ33" s="32"/>
    </row>
    <row r="34" spans="2:52" s="1" customFormat="1" ht="6.95" customHeight="1">
      <c r="B34" s="26"/>
      <c r="AR34" s="26"/>
    </row>
    <row r="35" spans="2:52" s="1" customFormat="1" ht="25.9" customHeight="1">
      <c r="B35" s="26"/>
      <c r="C35" s="34"/>
      <c r="D35" s="35" t="s">
        <v>36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37</v>
      </c>
      <c r="U35" s="36"/>
      <c r="V35" s="36"/>
      <c r="W35" s="36"/>
      <c r="X35" s="220" t="s">
        <v>38</v>
      </c>
      <c r="Y35" s="221"/>
      <c r="Z35" s="221"/>
      <c r="AA35" s="221"/>
      <c r="AB35" s="221"/>
      <c r="AC35" s="36"/>
      <c r="AD35" s="36"/>
      <c r="AE35" s="36"/>
      <c r="AF35" s="36"/>
      <c r="AG35" s="36"/>
      <c r="AH35" s="36"/>
      <c r="AI35" s="36"/>
      <c r="AJ35" s="36"/>
      <c r="AK35" s="222">
        <f>AK26*1.23</f>
        <v>0</v>
      </c>
      <c r="AL35" s="221"/>
      <c r="AM35" s="221"/>
      <c r="AN35" s="221"/>
      <c r="AO35" s="223"/>
      <c r="AP35" s="34"/>
      <c r="AQ35" s="34"/>
      <c r="AR35" s="26"/>
    </row>
    <row r="36" spans="2:52" s="1" customFormat="1" ht="6.95" customHeight="1">
      <c r="B36" s="26"/>
      <c r="AR36" s="26"/>
    </row>
    <row r="37" spans="2:52" s="1" customFormat="1" ht="14.45" customHeight="1">
      <c r="B37" s="26"/>
      <c r="AR37" s="26"/>
    </row>
    <row r="38" spans="2:52" ht="14.45" customHeight="1">
      <c r="B38" s="17"/>
      <c r="AR38" s="17"/>
    </row>
    <row r="39" spans="2:52" ht="14.45" customHeight="1">
      <c r="B39" s="17"/>
      <c r="AR39" s="17"/>
    </row>
    <row r="40" spans="2:52" ht="14.45" customHeight="1">
      <c r="B40" s="17"/>
      <c r="AR40" s="17"/>
    </row>
    <row r="41" spans="2:52" ht="14.45" customHeight="1">
      <c r="B41" s="17"/>
      <c r="AR41" s="17"/>
    </row>
    <row r="42" spans="2:52" ht="14.45" customHeight="1">
      <c r="B42" s="17"/>
      <c r="AR42" s="17"/>
    </row>
    <row r="43" spans="2:52" ht="14.45" customHeight="1">
      <c r="B43" s="17"/>
      <c r="AR43" s="17"/>
    </row>
    <row r="44" spans="2:52" ht="14.45" customHeight="1">
      <c r="B44" s="17"/>
      <c r="AR44" s="17"/>
    </row>
    <row r="45" spans="2:52" ht="14.45" customHeight="1">
      <c r="B45" s="17"/>
      <c r="AR45" s="17"/>
    </row>
    <row r="46" spans="2:52" ht="14.45" customHeight="1">
      <c r="B46" s="17"/>
      <c r="AR46" s="17"/>
    </row>
    <row r="47" spans="2:52" ht="14.45" customHeight="1">
      <c r="B47" s="17"/>
      <c r="AR47" s="17"/>
    </row>
    <row r="48" spans="2:52" ht="14.45" customHeight="1">
      <c r="B48" s="17"/>
      <c r="AR48" s="17"/>
    </row>
    <row r="49" spans="2:44" s="1" customFormat="1" ht="14.45" customHeight="1">
      <c r="B49" s="26"/>
      <c r="D49" s="38" t="s">
        <v>39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40</v>
      </c>
      <c r="AI49" s="39"/>
      <c r="AJ49" s="39"/>
      <c r="AK49" s="39"/>
      <c r="AL49" s="39"/>
      <c r="AM49" s="39"/>
      <c r="AN49" s="39"/>
      <c r="AO49" s="39"/>
      <c r="AR49" s="26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75">
      <c r="B60" s="26"/>
      <c r="D60" s="40" t="s">
        <v>41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40" t="s">
        <v>42</v>
      </c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40" t="s">
        <v>41</v>
      </c>
      <c r="AI60" s="28"/>
      <c r="AJ60" s="28"/>
      <c r="AK60" s="28"/>
      <c r="AL60" s="28"/>
      <c r="AM60" s="40" t="s">
        <v>42</v>
      </c>
      <c r="AN60" s="28"/>
      <c r="AO60" s="28"/>
      <c r="AR60" s="26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2.75">
      <c r="B64" s="26"/>
      <c r="D64" s="38" t="s">
        <v>43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44</v>
      </c>
      <c r="AI64" s="39"/>
      <c r="AJ64" s="39"/>
      <c r="AK64" s="39"/>
      <c r="AL64" s="39"/>
      <c r="AM64" s="39"/>
      <c r="AN64" s="39"/>
      <c r="AO64" s="39"/>
      <c r="AR64" s="26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75">
      <c r="B75" s="26"/>
      <c r="D75" s="40" t="s">
        <v>41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40" t="s">
        <v>42</v>
      </c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40" t="s">
        <v>41</v>
      </c>
      <c r="AI75" s="28"/>
      <c r="AJ75" s="28"/>
      <c r="AK75" s="28"/>
      <c r="AL75" s="28"/>
      <c r="AM75" s="40" t="s">
        <v>42</v>
      </c>
      <c r="AN75" s="28"/>
      <c r="AO75" s="28"/>
      <c r="AR75" s="26"/>
    </row>
    <row r="76" spans="2:44" s="1" customFormat="1">
      <c r="B76" s="26"/>
      <c r="AR76" s="26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6"/>
    </row>
    <row r="81" spans="1:91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6"/>
    </row>
    <row r="82" spans="1:91" s="1" customFormat="1" ht="24.95" customHeight="1">
      <c r="B82" s="26"/>
      <c r="C82" s="18" t="s">
        <v>45</v>
      </c>
      <c r="AR82" s="26"/>
    </row>
    <row r="83" spans="1:91" s="1" customFormat="1" ht="6.95" customHeight="1">
      <c r="B83" s="26"/>
      <c r="AR83" s="26"/>
    </row>
    <row r="84" spans="1:91" s="3" customFormat="1" ht="12" customHeight="1">
      <c r="B84" s="45"/>
      <c r="C84" s="23" t="s">
        <v>11</v>
      </c>
      <c r="L84" s="3" t="str">
        <f>K5</f>
        <v>01</v>
      </c>
      <c r="AR84" s="45"/>
    </row>
    <row r="85" spans="1:91" s="4" customFormat="1" ht="36.950000000000003" customHeight="1">
      <c r="B85" s="46"/>
      <c r="C85" s="47" t="s">
        <v>13</v>
      </c>
      <c r="L85" s="211" t="str">
        <f>K6</f>
        <v>Hospodárska budova</v>
      </c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R85" s="46"/>
    </row>
    <row r="86" spans="1:91" s="1" customFormat="1" ht="6.95" customHeight="1">
      <c r="B86" s="26"/>
      <c r="AR86" s="26"/>
    </row>
    <row r="87" spans="1:91" s="1" customFormat="1" ht="12" customHeight="1">
      <c r="B87" s="26"/>
      <c r="C87" s="23" t="s">
        <v>17</v>
      </c>
      <c r="L87" s="48" t="str">
        <f>IF(K8="","",K8)</f>
        <v xml:space="preserve"> </v>
      </c>
      <c r="AI87" s="23" t="s">
        <v>19</v>
      </c>
      <c r="AM87" s="213" t="str">
        <f>IF(AN8= "","",AN8)</f>
        <v/>
      </c>
      <c r="AN87" s="213"/>
      <c r="AR87" s="26"/>
    </row>
    <row r="88" spans="1:91" s="1" customFormat="1" ht="6.95" customHeight="1">
      <c r="B88" s="26"/>
      <c r="AR88" s="26"/>
    </row>
    <row r="89" spans="1:91" s="1" customFormat="1" ht="15.2" customHeight="1">
      <c r="B89" s="26"/>
      <c r="C89" s="23" t="s">
        <v>20</v>
      </c>
      <c r="L89" s="3" t="str">
        <f>IF(E11= "","",E11)</f>
        <v xml:space="preserve"> </v>
      </c>
      <c r="AI89" s="23" t="s">
        <v>24</v>
      </c>
      <c r="AM89" s="214" t="str">
        <f>IF(E17="","",E17)</f>
        <v xml:space="preserve"> </v>
      </c>
      <c r="AN89" s="215"/>
      <c r="AO89" s="215"/>
      <c r="AP89" s="215"/>
      <c r="AR89" s="26"/>
      <c r="AS89" s="216" t="s">
        <v>46</v>
      </c>
      <c r="AT89" s="217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" customHeight="1">
      <c r="B90" s="26"/>
      <c r="C90" s="23" t="s">
        <v>23</v>
      </c>
      <c r="L90" s="3" t="str">
        <f>IF(E14="","",E14)</f>
        <v xml:space="preserve"> </v>
      </c>
      <c r="AI90" s="23" t="s">
        <v>25</v>
      </c>
      <c r="AM90" s="214" t="str">
        <f>IF(E20="","",E20)</f>
        <v xml:space="preserve"> </v>
      </c>
      <c r="AN90" s="215"/>
      <c r="AO90" s="215"/>
      <c r="AP90" s="215"/>
      <c r="AR90" s="26"/>
      <c r="AS90" s="218"/>
      <c r="AT90" s="219"/>
      <c r="BD90" s="53"/>
    </row>
    <row r="91" spans="1:91" s="1" customFormat="1" ht="10.9" customHeight="1">
      <c r="B91" s="26"/>
      <c r="AR91" s="26"/>
      <c r="AS91" s="218"/>
      <c r="AT91" s="219"/>
      <c r="BD91" s="53"/>
    </row>
    <row r="92" spans="1:91" s="1" customFormat="1" ht="29.25" customHeight="1">
      <c r="B92" s="26"/>
      <c r="C92" s="206" t="s">
        <v>47</v>
      </c>
      <c r="D92" s="207"/>
      <c r="E92" s="207"/>
      <c r="F92" s="207"/>
      <c r="G92" s="207"/>
      <c r="H92" s="54"/>
      <c r="I92" s="208" t="s">
        <v>48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9" t="s">
        <v>49</v>
      </c>
      <c r="AH92" s="207"/>
      <c r="AI92" s="207"/>
      <c r="AJ92" s="207"/>
      <c r="AK92" s="207"/>
      <c r="AL92" s="207"/>
      <c r="AM92" s="207"/>
      <c r="AN92" s="208" t="s">
        <v>50</v>
      </c>
      <c r="AO92" s="207"/>
      <c r="AP92" s="210"/>
      <c r="AQ92" s="55" t="s">
        <v>51</v>
      </c>
      <c r="AR92" s="26"/>
      <c r="AS92" s="56" t="s">
        <v>52</v>
      </c>
      <c r="AT92" s="57" t="s">
        <v>53</v>
      </c>
      <c r="AU92" s="57" t="s">
        <v>54</v>
      </c>
      <c r="AV92" s="57" t="s">
        <v>55</v>
      </c>
      <c r="AW92" s="57" t="s">
        <v>56</v>
      </c>
      <c r="AX92" s="57" t="s">
        <v>57</v>
      </c>
      <c r="AY92" s="57" t="s">
        <v>58</v>
      </c>
      <c r="AZ92" s="57" t="s">
        <v>59</v>
      </c>
      <c r="BA92" s="57" t="s">
        <v>60</v>
      </c>
      <c r="BB92" s="57" t="s">
        <v>61</v>
      </c>
      <c r="BC92" s="57" t="s">
        <v>62</v>
      </c>
      <c r="BD92" s="58" t="s">
        <v>63</v>
      </c>
    </row>
    <row r="93" spans="1:91" s="1" customFormat="1" ht="10.9" customHeight="1">
      <c r="B93" s="26"/>
      <c r="AR93" s="26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50000000000003" customHeight="1">
      <c r="B94" s="60"/>
      <c r="C94" s="61" t="s">
        <v>64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03">
        <f>ROUND(AG95,2)</f>
        <v>0</v>
      </c>
      <c r="AH94" s="203"/>
      <c r="AI94" s="203"/>
      <c r="AJ94" s="203"/>
      <c r="AK94" s="203"/>
      <c r="AL94" s="203"/>
      <c r="AM94" s="203"/>
      <c r="AN94" s="204">
        <f>AG94*1.23</f>
        <v>0</v>
      </c>
      <c r="AO94" s="204"/>
      <c r="AP94" s="204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65</v>
      </c>
      <c r="BT94" s="69" t="s">
        <v>66</v>
      </c>
      <c r="BU94" s="70" t="s">
        <v>67</v>
      </c>
      <c r="BV94" s="69" t="s">
        <v>68</v>
      </c>
      <c r="BW94" s="69" t="s">
        <v>4</v>
      </c>
      <c r="BX94" s="69" t="s">
        <v>69</v>
      </c>
      <c r="CL94" s="69" t="s">
        <v>1</v>
      </c>
    </row>
    <row r="95" spans="1:91" s="6" customFormat="1" ht="16.5" customHeight="1">
      <c r="A95" s="71" t="s">
        <v>70</v>
      </c>
      <c r="B95" s="72"/>
      <c r="C95" s="73"/>
      <c r="D95" s="202" t="s">
        <v>12</v>
      </c>
      <c r="E95" s="202"/>
      <c r="F95" s="202"/>
      <c r="G95" s="202"/>
      <c r="H95" s="202"/>
      <c r="I95" s="74"/>
      <c r="J95" s="202" t="s">
        <v>71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'01 - strecha'!J30</f>
        <v>0</v>
      </c>
      <c r="AH95" s="201"/>
      <c r="AI95" s="201"/>
      <c r="AJ95" s="201"/>
      <c r="AK95" s="201"/>
      <c r="AL95" s="201"/>
      <c r="AM95" s="201"/>
      <c r="AN95" s="200">
        <f>AG95*1.23</f>
        <v>0</v>
      </c>
      <c r="AO95" s="201"/>
      <c r="AP95" s="201"/>
      <c r="AQ95" s="75" t="s">
        <v>72</v>
      </c>
      <c r="AR95" s="72"/>
      <c r="AS95" s="76">
        <v>0</v>
      </c>
      <c r="AT95" s="77">
        <f>ROUND(SUM(AV95:AW95),2)</f>
        <v>0</v>
      </c>
      <c r="AU95" s="78">
        <f>'01 - strecha'!P130</f>
        <v>0</v>
      </c>
      <c r="AV95" s="77">
        <f>'01 - strecha'!J33</f>
        <v>0</v>
      </c>
      <c r="AW95" s="77">
        <f>'01 - strecha'!J34</f>
        <v>0</v>
      </c>
      <c r="AX95" s="77">
        <f>'01 - strecha'!J35</f>
        <v>0</v>
      </c>
      <c r="AY95" s="77">
        <f>'01 - strecha'!J36</f>
        <v>0</v>
      </c>
      <c r="AZ95" s="77">
        <f>'01 - strecha'!F33</f>
        <v>0</v>
      </c>
      <c r="BA95" s="77">
        <f>'01 - strecha'!F34</f>
        <v>0</v>
      </c>
      <c r="BB95" s="77">
        <f>'01 - strecha'!F35</f>
        <v>0</v>
      </c>
      <c r="BC95" s="77">
        <f>'01 - strecha'!F36</f>
        <v>0</v>
      </c>
      <c r="BD95" s="79">
        <f>'01 - strecha'!F37</f>
        <v>0</v>
      </c>
      <c r="BT95" s="80" t="s">
        <v>73</v>
      </c>
      <c r="BV95" s="80" t="s">
        <v>68</v>
      </c>
      <c r="BW95" s="80" t="s">
        <v>74</v>
      </c>
      <c r="BX95" s="80" t="s">
        <v>4</v>
      </c>
      <c r="CL95" s="80" t="s">
        <v>1</v>
      </c>
      <c r="CM95" s="80" t="s">
        <v>73</v>
      </c>
    </row>
    <row r="96" spans="1:91" s="1" customFormat="1" ht="30" customHeight="1">
      <c r="B96" s="26"/>
      <c r="AR96" s="26"/>
    </row>
    <row r="97" spans="2:44" s="1" customFormat="1" ht="6.95" customHeight="1"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6"/>
    </row>
  </sheetData>
  <mergeCells count="40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01 - strecha'!C2" display="/" xr:uid="{00000000-0004-0000-0000-000000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9"/>
  <sheetViews>
    <sheetView showGridLines="0" tabSelected="1" topLeftCell="A197" workbookViewId="0">
      <selection activeCell="F46" sqref="F4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5"/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74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2:46" ht="24.95" customHeight="1">
      <c r="B4" s="17"/>
      <c r="D4" s="18" t="s">
        <v>75</v>
      </c>
      <c r="L4" s="17"/>
      <c r="M4" s="81" t="s">
        <v>9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3" t="s">
        <v>13</v>
      </c>
      <c r="L6" s="17"/>
    </row>
    <row r="7" spans="2:46" ht="16.5" customHeight="1">
      <c r="B7" s="17"/>
      <c r="E7" s="229" t="str">
        <f>'Rekapitulácia stavby'!K6</f>
        <v>Hospodárska budova</v>
      </c>
      <c r="F7" s="230"/>
      <c r="G7" s="230"/>
      <c r="H7" s="230"/>
      <c r="L7" s="17"/>
    </row>
    <row r="8" spans="2:46" s="1" customFormat="1" ht="12" customHeight="1">
      <c r="B8" s="26"/>
      <c r="D8" s="23" t="s">
        <v>76</v>
      </c>
      <c r="L8" s="26"/>
    </row>
    <row r="9" spans="2:46" s="1" customFormat="1" ht="16.5" customHeight="1">
      <c r="B9" s="26"/>
      <c r="E9" s="211" t="s">
        <v>349</v>
      </c>
      <c r="F9" s="224"/>
      <c r="G9" s="224"/>
      <c r="H9" s="224"/>
      <c r="L9" s="26"/>
    </row>
    <row r="10" spans="2:46" s="1" customFormat="1">
      <c r="B10" s="26"/>
      <c r="L10" s="26"/>
    </row>
    <row r="11" spans="2:46" s="1" customFormat="1" ht="12" customHeight="1">
      <c r="B11" s="26"/>
      <c r="D11" s="23" t="s">
        <v>15</v>
      </c>
      <c r="F11" s="21" t="s">
        <v>1</v>
      </c>
      <c r="I11" s="23" t="s">
        <v>16</v>
      </c>
      <c r="J11" s="21" t="s">
        <v>1</v>
      </c>
      <c r="L11" s="26"/>
    </row>
    <row r="12" spans="2:46" s="1" customFormat="1" ht="12" customHeight="1">
      <c r="B12" s="26"/>
      <c r="D12" s="23" t="s">
        <v>17</v>
      </c>
      <c r="F12" s="21" t="s">
        <v>18</v>
      </c>
      <c r="I12" s="23" t="s">
        <v>19</v>
      </c>
      <c r="J12" s="49">
        <f>'Rekapitulácia stavby'!AN8</f>
        <v>0</v>
      </c>
      <c r="L12" s="26"/>
    </row>
    <row r="13" spans="2:46" s="1" customFormat="1" ht="10.9" customHeight="1">
      <c r="B13" s="26"/>
      <c r="L13" s="26"/>
    </row>
    <row r="14" spans="2:46" s="1" customFormat="1" ht="12" customHeight="1">
      <c r="B14" s="26"/>
      <c r="D14" s="23" t="s">
        <v>20</v>
      </c>
      <c r="F14" s="1" t="s">
        <v>346</v>
      </c>
      <c r="I14" s="23" t="s">
        <v>21</v>
      </c>
      <c r="J14" s="21">
        <v>46582312</v>
      </c>
      <c r="L14" s="26"/>
    </row>
    <row r="15" spans="2:46" s="1" customFormat="1" ht="18" customHeight="1">
      <c r="B15" s="26"/>
      <c r="E15" s="21" t="str">
        <f>IF('Rekapitulácia stavby'!E11="","",'Rekapitulácia stavby'!E11)</f>
        <v xml:space="preserve"> </v>
      </c>
      <c r="F15" s="1" t="s">
        <v>348</v>
      </c>
      <c r="I15" s="23" t="s">
        <v>22</v>
      </c>
      <c r="J15" s="21" t="s">
        <v>347</v>
      </c>
      <c r="L15" s="26"/>
    </row>
    <row r="16" spans="2:46" s="1" customFormat="1" ht="6.95" customHeight="1">
      <c r="B16" s="26"/>
      <c r="L16" s="26"/>
    </row>
    <row r="17" spans="2:12" s="1" customFormat="1" ht="12" customHeight="1">
      <c r="B17" s="26"/>
      <c r="D17" s="23" t="s">
        <v>23</v>
      </c>
      <c r="I17" s="23" t="s">
        <v>21</v>
      </c>
      <c r="J17" s="21" t="str">
        <f>'Rekapitulácia stavby'!AN13</f>
        <v/>
      </c>
      <c r="L17" s="26"/>
    </row>
    <row r="18" spans="2:12" s="1" customFormat="1" ht="18" customHeight="1">
      <c r="B18" s="26"/>
      <c r="E18" s="187" t="str">
        <f>'Rekapitulácia stavby'!E14</f>
        <v xml:space="preserve"> </v>
      </c>
      <c r="F18" s="187"/>
      <c r="G18" s="187"/>
      <c r="H18" s="187"/>
      <c r="I18" s="23" t="s">
        <v>22</v>
      </c>
      <c r="J18" s="21" t="str">
        <f>'Rekapitulácia stavby'!AN14</f>
        <v/>
      </c>
      <c r="L18" s="26"/>
    </row>
    <row r="19" spans="2:12" s="1" customFormat="1" ht="6.95" customHeight="1">
      <c r="B19" s="26"/>
      <c r="L19" s="26"/>
    </row>
    <row r="20" spans="2:12" s="1" customFormat="1" ht="12" customHeight="1">
      <c r="B20" s="26"/>
      <c r="D20" s="23" t="s">
        <v>24</v>
      </c>
      <c r="I20" s="23" t="s">
        <v>21</v>
      </c>
      <c r="J20" s="21" t="str">
        <f>IF('Rekapitulácia stavby'!AN16="","",'Rekapitulácia stavby'!AN16)</f>
        <v/>
      </c>
      <c r="L20" s="26"/>
    </row>
    <row r="21" spans="2:12" s="1" customFormat="1" ht="18" customHeight="1">
      <c r="B21" s="26"/>
      <c r="E21" s="21" t="str">
        <f>IF('Rekapitulácia stavby'!E17="","",'Rekapitulácia stavby'!E17)</f>
        <v xml:space="preserve"> </v>
      </c>
      <c r="I21" s="23" t="s">
        <v>22</v>
      </c>
      <c r="J21" s="21" t="str">
        <f>IF('Rekapitulácia stavby'!AN17="","",'Rekapitulácia stavby'!AN17)</f>
        <v/>
      </c>
      <c r="L21" s="26"/>
    </row>
    <row r="22" spans="2:12" s="1" customFormat="1" ht="6.95" customHeight="1">
      <c r="B22" s="26"/>
      <c r="L22" s="26"/>
    </row>
    <row r="23" spans="2:12" s="1" customFormat="1" ht="12" customHeight="1">
      <c r="B23" s="26"/>
      <c r="D23" s="23" t="s">
        <v>25</v>
      </c>
      <c r="I23" s="23" t="s">
        <v>21</v>
      </c>
      <c r="J23" s="21" t="str">
        <f>IF('Rekapitulácia stavby'!AN19="","",'Rekapitulácia stavby'!AN19)</f>
        <v/>
      </c>
      <c r="L23" s="26"/>
    </row>
    <row r="24" spans="2:12" s="1" customFormat="1" ht="18" customHeight="1">
      <c r="B24" s="26"/>
      <c r="E24" s="21" t="str">
        <f>IF('Rekapitulácia stavby'!E20="","",'Rekapitulácia stavby'!E20)</f>
        <v xml:space="preserve"> </v>
      </c>
      <c r="I24" s="23" t="s">
        <v>22</v>
      </c>
      <c r="J24" s="21" t="str">
        <f>IF('Rekapitulácia stavby'!AN20="","",'Rekapitulácia stavby'!AN20)</f>
        <v/>
      </c>
      <c r="L24" s="26"/>
    </row>
    <row r="25" spans="2:12" s="1" customFormat="1" ht="6.95" customHeight="1">
      <c r="B25" s="26"/>
      <c r="L25" s="26"/>
    </row>
    <row r="26" spans="2:12" s="1" customFormat="1" ht="12" customHeight="1">
      <c r="B26" s="26"/>
      <c r="D26" s="23" t="s">
        <v>27</v>
      </c>
      <c r="L26" s="26"/>
    </row>
    <row r="27" spans="2:12" s="7" customFormat="1" ht="16.5" customHeight="1">
      <c r="B27" s="82"/>
      <c r="E27" s="190" t="s">
        <v>1</v>
      </c>
      <c r="F27" s="190"/>
      <c r="G27" s="190"/>
      <c r="H27" s="190"/>
      <c r="L27" s="82"/>
    </row>
    <row r="28" spans="2:12" s="1" customFormat="1" ht="6.95" customHeight="1">
      <c r="B28" s="26"/>
      <c r="L28" s="26"/>
    </row>
    <row r="29" spans="2:12" s="1" customFormat="1" ht="6.95" customHeight="1">
      <c r="B29" s="26"/>
      <c r="D29" s="50"/>
      <c r="E29" s="50"/>
      <c r="F29" s="50"/>
      <c r="G29" s="50"/>
      <c r="H29" s="50"/>
      <c r="I29" s="50"/>
      <c r="J29" s="50"/>
      <c r="K29" s="50"/>
      <c r="L29" s="26"/>
    </row>
    <row r="30" spans="2:12" s="1" customFormat="1" ht="25.35" customHeight="1">
      <c r="B30" s="26"/>
      <c r="D30" s="83" t="s">
        <v>28</v>
      </c>
      <c r="J30" s="63">
        <f>ROUND(J130, 2)</f>
        <v>0</v>
      </c>
      <c r="L30" s="26"/>
    </row>
    <row r="31" spans="2:12" s="1" customFormat="1" ht="6.95" customHeight="1">
      <c r="B31" s="26"/>
      <c r="D31" s="50"/>
      <c r="E31" s="50"/>
      <c r="F31" s="50"/>
      <c r="G31" s="50"/>
      <c r="H31" s="50"/>
      <c r="I31" s="50"/>
      <c r="J31" s="50"/>
      <c r="K31" s="50"/>
      <c r="L31" s="26"/>
    </row>
    <row r="32" spans="2:12" s="1" customFormat="1" ht="14.45" customHeight="1">
      <c r="B32" s="26"/>
      <c r="F32" s="29" t="s">
        <v>30</v>
      </c>
      <c r="I32" s="29" t="s">
        <v>29</v>
      </c>
      <c r="J32" s="29" t="s">
        <v>31</v>
      </c>
      <c r="L32" s="26"/>
    </row>
    <row r="33" spans="2:12" s="1" customFormat="1" ht="14.45" customHeight="1">
      <c r="B33" s="26"/>
      <c r="D33" s="52"/>
      <c r="E33" s="31"/>
      <c r="F33" s="84"/>
      <c r="G33" s="85"/>
      <c r="H33" s="85"/>
      <c r="I33" s="86"/>
      <c r="J33" s="84"/>
      <c r="L33" s="26"/>
    </row>
    <row r="34" spans="2:12" s="1" customFormat="1" ht="14.45" customHeight="1">
      <c r="B34" s="26"/>
      <c r="D34" s="1" t="s">
        <v>32</v>
      </c>
      <c r="E34" s="31"/>
      <c r="F34" s="87"/>
      <c r="I34" s="88">
        <v>0.23</v>
      </c>
      <c r="J34" s="87">
        <f>J39-J30</f>
        <v>0</v>
      </c>
      <c r="L34" s="26"/>
    </row>
    <row r="35" spans="2:12" s="1" customFormat="1" ht="14.45" hidden="1" customHeight="1">
      <c r="B35" s="26"/>
      <c r="E35" s="23" t="s">
        <v>33</v>
      </c>
      <c r="F35" s="87">
        <f>ROUND((SUM(BG130:BG199)),  2)</f>
        <v>0</v>
      </c>
      <c r="I35" s="88">
        <v>0.2</v>
      </c>
      <c r="J35" s="87">
        <f>0</f>
        <v>0</v>
      </c>
      <c r="L35" s="26"/>
    </row>
    <row r="36" spans="2:12" s="1" customFormat="1" ht="14.45" hidden="1" customHeight="1">
      <c r="B36" s="26"/>
      <c r="E36" s="23" t="s">
        <v>34</v>
      </c>
      <c r="F36" s="87">
        <f>ROUND((SUM(BH130:BH199)),  2)</f>
        <v>0</v>
      </c>
      <c r="I36" s="88">
        <v>0.2</v>
      </c>
      <c r="J36" s="87">
        <f>0</f>
        <v>0</v>
      </c>
      <c r="L36" s="26"/>
    </row>
    <row r="37" spans="2:12" s="1" customFormat="1" ht="14.45" hidden="1" customHeight="1">
      <c r="B37" s="26"/>
      <c r="E37" s="31" t="s">
        <v>35</v>
      </c>
      <c r="F37" s="84">
        <f>ROUND((SUM(BI130:BI199)),  2)</f>
        <v>0</v>
      </c>
      <c r="G37" s="85"/>
      <c r="H37" s="85"/>
      <c r="I37" s="86">
        <v>0</v>
      </c>
      <c r="J37" s="84">
        <f>0</f>
        <v>0</v>
      </c>
      <c r="L37" s="26"/>
    </row>
    <row r="38" spans="2:12" s="1" customFormat="1" ht="6.95" customHeight="1">
      <c r="B38" s="26"/>
      <c r="L38" s="26"/>
    </row>
    <row r="39" spans="2:12" s="1" customFormat="1" ht="25.35" customHeight="1">
      <c r="B39" s="26"/>
      <c r="C39" s="89"/>
      <c r="D39" s="90" t="s">
        <v>36</v>
      </c>
      <c r="E39" s="54"/>
      <c r="F39" s="54"/>
      <c r="G39" s="91" t="s">
        <v>37</v>
      </c>
      <c r="H39" s="92" t="s">
        <v>38</v>
      </c>
      <c r="I39" s="54"/>
      <c r="J39" s="93">
        <f>J30*1.23</f>
        <v>0</v>
      </c>
      <c r="K39" s="94"/>
      <c r="L39" s="26"/>
    </row>
    <row r="40" spans="2:12" s="1" customFormat="1" ht="14.45" customHeight="1">
      <c r="B40" s="26"/>
      <c r="L40" s="26"/>
    </row>
    <row r="41" spans="2:12" ht="14.45" customHeight="1">
      <c r="B41" s="17"/>
      <c r="L41" s="17"/>
    </row>
    <row r="42" spans="2:12" ht="14.45" customHeight="1">
      <c r="B42" s="17"/>
      <c r="L42" s="17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6"/>
      <c r="D50" s="38" t="s">
        <v>39</v>
      </c>
      <c r="E50" s="39"/>
      <c r="F50" s="39"/>
      <c r="G50" s="38" t="s">
        <v>40</v>
      </c>
      <c r="H50" s="39"/>
      <c r="I50" s="39"/>
      <c r="J50" s="39"/>
      <c r="K50" s="39"/>
      <c r="L50" s="26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2.75">
      <c r="B61" s="26"/>
      <c r="D61" s="40" t="s">
        <v>41</v>
      </c>
      <c r="E61" s="28"/>
      <c r="F61" s="95" t="s">
        <v>42</v>
      </c>
      <c r="G61" s="40" t="s">
        <v>41</v>
      </c>
      <c r="H61" s="28"/>
      <c r="I61" s="28"/>
      <c r="J61" s="96" t="s">
        <v>42</v>
      </c>
      <c r="K61" s="28"/>
      <c r="L61" s="26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2.75">
      <c r="B65" s="26"/>
      <c r="D65" s="38" t="s">
        <v>43</v>
      </c>
      <c r="E65" s="39"/>
      <c r="F65" s="39"/>
      <c r="G65" s="38" t="s">
        <v>44</v>
      </c>
      <c r="H65" s="39"/>
      <c r="I65" s="39"/>
      <c r="J65" s="39"/>
      <c r="K65" s="39"/>
      <c r="L65" s="26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2.75">
      <c r="B76" s="26"/>
      <c r="D76" s="40" t="s">
        <v>41</v>
      </c>
      <c r="E76" s="28"/>
      <c r="F76" s="95" t="s">
        <v>42</v>
      </c>
      <c r="G76" s="40" t="s">
        <v>41</v>
      </c>
      <c r="H76" s="28"/>
      <c r="I76" s="28"/>
      <c r="J76" s="96" t="s">
        <v>42</v>
      </c>
      <c r="K76" s="28"/>
      <c r="L76" s="26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6"/>
    </row>
    <row r="81" spans="2:47" s="1" customFormat="1" ht="6.95" hidden="1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6"/>
    </row>
    <row r="82" spans="2:47" s="1" customFormat="1" ht="24.95" hidden="1" customHeight="1">
      <c r="B82" s="26"/>
      <c r="C82" s="18" t="s">
        <v>77</v>
      </c>
      <c r="L82" s="26"/>
    </row>
    <row r="83" spans="2:47" s="1" customFormat="1" ht="6.95" hidden="1" customHeight="1">
      <c r="B83" s="26"/>
      <c r="L83" s="26"/>
    </row>
    <row r="84" spans="2:47" s="1" customFormat="1" ht="12" hidden="1" customHeight="1">
      <c r="B84" s="26"/>
      <c r="C84" s="23" t="s">
        <v>13</v>
      </c>
      <c r="L84" s="26"/>
    </row>
    <row r="85" spans="2:47" s="1" customFormat="1" ht="16.5" hidden="1" customHeight="1">
      <c r="B85" s="26"/>
      <c r="E85" s="229" t="str">
        <f>E7</f>
        <v>Hospodárska budova</v>
      </c>
      <c r="F85" s="230"/>
      <c r="G85" s="230"/>
      <c r="H85" s="230"/>
      <c r="L85" s="26"/>
    </row>
    <row r="86" spans="2:47" s="1" customFormat="1" ht="12" hidden="1" customHeight="1">
      <c r="B86" s="26"/>
      <c r="C86" s="23" t="s">
        <v>76</v>
      </c>
      <c r="L86" s="26"/>
    </row>
    <row r="87" spans="2:47" s="1" customFormat="1" ht="16.5" hidden="1" customHeight="1">
      <c r="B87" s="26"/>
      <c r="E87" s="211" t="str">
        <f>E9</f>
        <v>01 - Hospodárska budova</v>
      </c>
      <c r="F87" s="224"/>
      <c r="G87" s="224"/>
      <c r="H87" s="224"/>
      <c r="L87" s="26"/>
    </row>
    <row r="88" spans="2:47" s="1" customFormat="1" ht="6.95" hidden="1" customHeight="1">
      <c r="B88" s="26"/>
      <c r="L88" s="26"/>
    </row>
    <row r="89" spans="2:47" s="1" customFormat="1" ht="12" hidden="1" customHeight="1">
      <c r="B89" s="26"/>
      <c r="C89" s="23" t="s">
        <v>17</v>
      </c>
      <c r="F89" s="21" t="str">
        <f>F12</f>
        <v xml:space="preserve"> </v>
      </c>
      <c r="I89" s="23" t="s">
        <v>19</v>
      </c>
      <c r="J89" s="49">
        <f>IF(J12="","",J12)</f>
        <v>0</v>
      </c>
      <c r="L89" s="26"/>
    </row>
    <row r="90" spans="2:47" s="1" customFormat="1" ht="6.95" hidden="1" customHeight="1">
      <c r="B90" s="26"/>
      <c r="L90" s="26"/>
    </row>
    <row r="91" spans="2:47" s="1" customFormat="1" ht="15.2" hidden="1" customHeight="1">
      <c r="B91" s="26"/>
      <c r="C91" s="23" t="s">
        <v>20</v>
      </c>
      <c r="F91" s="21" t="str">
        <f>E15</f>
        <v xml:space="preserve"> </v>
      </c>
      <c r="I91" s="23" t="s">
        <v>24</v>
      </c>
      <c r="J91" s="24" t="str">
        <f>E21</f>
        <v xml:space="preserve"> </v>
      </c>
      <c r="L91" s="26"/>
    </row>
    <row r="92" spans="2:47" s="1" customFormat="1" ht="15.2" hidden="1" customHeight="1">
      <c r="B92" s="26"/>
      <c r="C92" s="23" t="s">
        <v>23</v>
      </c>
      <c r="F92" s="21" t="str">
        <f>IF(E18="","",E18)</f>
        <v xml:space="preserve"> </v>
      </c>
      <c r="I92" s="23" t="s">
        <v>25</v>
      </c>
      <c r="J92" s="24" t="str">
        <f>E24</f>
        <v xml:space="preserve"> </v>
      </c>
      <c r="L92" s="26"/>
    </row>
    <row r="93" spans="2:47" s="1" customFormat="1" ht="10.35" hidden="1" customHeight="1">
      <c r="B93" s="26"/>
      <c r="L93" s="26"/>
    </row>
    <row r="94" spans="2:47" s="1" customFormat="1" ht="29.25" hidden="1" customHeight="1">
      <c r="B94" s="26"/>
      <c r="C94" s="97" t="s">
        <v>78</v>
      </c>
      <c r="D94" s="89"/>
      <c r="E94" s="89"/>
      <c r="F94" s="89"/>
      <c r="G94" s="89"/>
      <c r="H94" s="89"/>
      <c r="I94" s="89"/>
      <c r="J94" s="98" t="s">
        <v>79</v>
      </c>
      <c r="K94" s="89"/>
      <c r="L94" s="26"/>
    </row>
    <row r="95" spans="2:47" s="1" customFormat="1" ht="10.35" hidden="1" customHeight="1">
      <c r="B95" s="26"/>
      <c r="L95" s="26"/>
    </row>
    <row r="96" spans="2:47" s="1" customFormat="1" ht="22.9" hidden="1" customHeight="1">
      <c r="B96" s="26"/>
      <c r="C96" s="99" t="s">
        <v>80</v>
      </c>
      <c r="J96" s="63">
        <f>J130</f>
        <v>0</v>
      </c>
      <c r="L96" s="26"/>
      <c r="AU96" s="14" t="s">
        <v>81</v>
      </c>
    </row>
    <row r="97" spans="2:12" s="8" customFormat="1" ht="24.95" hidden="1" customHeight="1">
      <c r="B97" s="100"/>
      <c r="D97" s="101" t="s">
        <v>82</v>
      </c>
      <c r="E97" s="102"/>
      <c r="F97" s="102"/>
      <c r="G97" s="102"/>
      <c r="H97" s="102"/>
      <c r="I97" s="102"/>
      <c r="J97" s="103">
        <f>J131</f>
        <v>0</v>
      </c>
      <c r="L97" s="100"/>
    </row>
    <row r="98" spans="2:12" s="9" customFormat="1" ht="19.899999999999999" hidden="1" customHeight="1">
      <c r="B98" s="104"/>
      <c r="D98" s="105" t="s">
        <v>83</v>
      </c>
      <c r="E98" s="106"/>
      <c r="F98" s="106"/>
      <c r="G98" s="106"/>
      <c r="H98" s="106"/>
      <c r="I98" s="106"/>
      <c r="J98" s="107">
        <f>J132</f>
        <v>0</v>
      </c>
      <c r="L98" s="104"/>
    </row>
    <row r="99" spans="2:12" s="9" customFormat="1" ht="19.899999999999999" hidden="1" customHeight="1">
      <c r="B99" s="104"/>
      <c r="D99" s="105" t="s">
        <v>84</v>
      </c>
      <c r="E99" s="106"/>
      <c r="F99" s="106"/>
      <c r="G99" s="106"/>
      <c r="H99" s="106"/>
      <c r="I99" s="106"/>
      <c r="J99" s="107">
        <f>J136</f>
        <v>0</v>
      </c>
      <c r="L99" s="104"/>
    </row>
    <row r="100" spans="2:12" s="9" customFormat="1" ht="19.899999999999999" hidden="1" customHeight="1">
      <c r="B100" s="104"/>
      <c r="D100" s="105" t="s">
        <v>85</v>
      </c>
      <c r="E100" s="106"/>
      <c r="F100" s="106"/>
      <c r="G100" s="106"/>
      <c r="H100" s="106"/>
      <c r="I100" s="106"/>
      <c r="J100" s="107">
        <f>J150</f>
        <v>0</v>
      </c>
      <c r="L100" s="104"/>
    </row>
    <row r="101" spans="2:12" s="8" customFormat="1" ht="24.95" hidden="1" customHeight="1">
      <c r="B101" s="100"/>
      <c r="D101" s="101" t="s">
        <v>86</v>
      </c>
      <c r="E101" s="102"/>
      <c r="F101" s="102"/>
      <c r="G101" s="102"/>
      <c r="H101" s="102"/>
      <c r="I101" s="102"/>
      <c r="J101" s="103">
        <f>J152</f>
        <v>0</v>
      </c>
      <c r="L101" s="100"/>
    </row>
    <row r="102" spans="2:12" s="9" customFormat="1" ht="19.899999999999999" hidden="1" customHeight="1">
      <c r="B102" s="104"/>
      <c r="D102" s="105" t="s">
        <v>87</v>
      </c>
      <c r="E102" s="106"/>
      <c r="F102" s="106"/>
      <c r="G102" s="106"/>
      <c r="H102" s="106"/>
      <c r="I102" s="106"/>
      <c r="J102" s="107">
        <f>J153</f>
        <v>0</v>
      </c>
      <c r="L102" s="104"/>
    </row>
    <row r="103" spans="2:12" s="9" customFormat="1" ht="19.899999999999999" hidden="1" customHeight="1">
      <c r="B103" s="104"/>
      <c r="D103" s="105" t="s">
        <v>88</v>
      </c>
      <c r="E103" s="106"/>
      <c r="F103" s="106"/>
      <c r="G103" s="106"/>
      <c r="H103" s="106"/>
      <c r="I103" s="106"/>
      <c r="J103" s="107">
        <f>J161</f>
        <v>0</v>
      </c>
      <c r="L103" s="104"/>
    </row>
    <row r="104" spans="2:12" s="9" customFormat="1" ht="19.899999999999999" hidden="1" customHeight="1">
      <c r="B104" s="104"/>
      <c r="D104" s="105" t="s">
        <v>89</v>
      </c>
      <c r="E104" s="106"/>
      <c r="F104" s="106"/>
      <c r="G104" s="106"/>
      <c r="H104" s="106"/>
      <c r="I104" s="106"/>
      <c r="J104" s="107">
        <f>J165</f>
        <v>0</v>
      </c>
      <c r="L104" s="104"/>
    </row>
    <row r="105" spans="2:12" s="9" customFormat="1" ht="19.899999999999999" hidden="1" customHeight="1">
      <c r="B105" s="104"/>
      <c r="D105" s="105" t="s">
        <v>90</v>
      </c>
      <c r="E105" s="106"/>
      <c r="F105" s="106"/>
      <c r="G105" s="106"/>
      <c r="H105" s="106"/>
      <c r="I105" s="106"/>
      <c r="J105" s="107">
        <f>J173</f>
        <v>0</v>
      </c>
      <c r="L105" s="104"/>
    </row>
    <row r="106" spans="2:12" s="9" customFormat="1" ht="19.899999999999999" hidden="1" customHeight="1">
      <c r="B106" s="104"/>
      <c r="D106" s="105" t="s">
        <v>91</v>
      </c>
      <c r="E106" s="106"/>
      <c r="F106" s="106"/>
      <c r="G106" s="106"/>
      <c r="H106" s="106"/>
      <c r="I106" s="106"/>
      <c r="J106" s="107">
        <f>J178</f>
        <v>0</v>
      </c>
      <c r="L106" s="104"/>
    </row>
    <row r="107" spans="2:12" s="9" customFormat="1" ht="19.899999999999999" hidden="1" customHeight="1">
      <c r="B107" s="104"/>
      <c r="D107" s="105" t="s">
        <v>92</v>
      </c>
      <c r="E107" s="106"/>
      <c r="F107" s="106"/>
      <c r="G107" s="106"/>
      <c r="H107" s="106"/>
      <c r="I107" s="106"/>
      <c r="J107" s="107">
        <f>J187</f>
        <v>0</v>
      </c>
      <c r="L107" s="104"/>
    </row>
    <row r="108" spans="2:12" s="8" customFormat="1" ht="24.95" hidden="1" customHeight="1">
      <c r="B108" s="100"/>
      <c r="D108" s="101" t="s">
        <v>93</v>
      </c>
      <c r="E108" s="102"/>
      <c r="F108" s="102"/>
      <c r="G108" s="102"/>
      <c r="H108" s="102"/>
      <c r="I108" s="102"/>
      <c r="J108" s="103">
        <f>J191</f>
        <v>0</v>
      </c>
      <c r="L108" s="100"/>
    </row>
    <row r="109" spans="2:12" s="9" customFormat="1" ht="19.899999999999999" hidden="1" customHeight="1">
      <c r="B109" s="104"/>
      <c r="D109" s="105" t="s">
        <v>94</v>
      </c>
      <c r="E109" s="106"/>
      <c r="F109" s="106"/>
      <c r="G109" s="106"/>
      <c r="H109" s="106"/>
      <c r="I109" s="106"/>
      <c r="J109" s="107">
        <f>J192</f>
        <v>0</v>
      </c>
      <c r="L109" s="104"/>
    </row>
    <row r="110" spans="2:12" s="8" customFormat="1" ht="24.95" hidden="1" customHeight="1">
      <c r="B110" s="100"/>
      <c r="D110" s="101" t="s">
        <v>95</v>
      </c>
      <c r="E110" s="102"/>
      <c r="F110" s="102"/>
      <c r="G110" s="102"/>
      <c r="H110" s="102"/>
      <c r="I110" s="102"/>
      <c r="J110" s="103">
        <f>J198</f>
        <v>0</v>
      </c>
      <c r="L110" s="100"/>
    </row>
    <row r="111" spans="2:12" s="1" customFormat="1" ht="21.75" hidden="1" customHeight="1">
      <c r="B111" s="26"/>
      <c r="L111" s="26"/>
    </row>
    <row r="112" spans="2:12" s="1" customFormat="1" ht="6.95" hidden="1" customHeight="1"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26"/>
    </row>
    <row r="113" spans="2:23" hidden="1"/>
    <row r="114" spans="2:23" hidden="1"/>
    <row r="115" spans="2:23" hidden="1"/>
    <row r="116" spans="2:23" s="1" customFormat="1" ht="6.95" customHeight="1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26"/>
    </row>
    <row r="117" spans="2:23" s="1" customFormat="1" ht="24.95" customHeight="1">
      <c r="B117" s="26"/>
      <c r="C117" s="18" t="s">
        <v>96</v>
      </c>
      <c r="E117" s="125"/>
      <c r="F117" s="125"/>
      <c r="G117" s="125"/>
      <c r="H117" s="125"/>
      <c r="I117" s="125"/>
      <c r="J117" s="125"/>
      <c r="K117" s="125"/>
      <c r="L117" s="126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</row>
    <row r="118" spans="2:23" s="1" customFormat="1" ht="6.95" customHeight="1">
      <c r="B118" s="26"/>
      <c r="E118" s="125"/>
      <c r="F118" s="125"/>
      <c r="G118" s="125"/>
      <c r="H118" s="125"/>
      <c r="I118" s="125"/>
      <c r="J118" s="125"/>
      <c r="K118" s="125"/>
      <c r="L118" s="126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</row>
    <row r="119" spans="2:23" s="1" customFormat="1" ht="12" customHeight="1">
      <c r="B119" s="26"/>
      <c r="C119" s="23" t="s">
        <v>13</v>
      </c>
      <c r="E119" s="125"/>
      <c r="F119" s="125"/>
      <c r="G119" s="125"/>
      <c r="H119" s="125"/>
      <c r="I119" s="125"/>
      <c r="J119" s="125"/>
      <c r="K119" s="125"/>
      <c r="L119" s="126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</row>
    <row r="120" spans="2:23" s="1" customFormat="1" ht="16.5" customHeight="1">
      <c r="B120" s="26"/>
      <c r="E120" s="225" t="str">
        <f>E7</f>
        <v>Hospodárska budova</v>
      </c>
      <c r="F120" s="226"/>
      <c r="G120" s="226"/>
      <c r="H120" s="226"/>
      <c r="I120" s="125"/>
      <c r="J120" s="125"/>
      <c r="K120" s="125"/>
      <c r="L120" s="126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</row>
    <row r="121" spans="2:23" s="1" customFormat="1" ht="12" customHeight="1">
      <c r="B121" s="26"/>
      <c r="C121" s="23" t="s">
        <v>76</v>
      </c>
      <c r="E121" s="125"/>
      <c r="F121" s="125"/>
      <c r="G121" s="125"/>
      <c r="H121" s="125"/>
      <c r="I121" s="125"/>
      <c r="J121" s="125"/>
      <c r="K121" s="125"/>
      <c r="L121" s="126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</row>
    <row r="122" spans="2:23" s="1" customFormat="1" ht="16.5" customHeight="1">
      <c r="B122" s="26"/>
      <c r="E122" s="227" t="str">
        <f>E9</f>
        <v>01 - Hospodárska budova</v>
      </c>
      <c r="F122" s="228"/>
      <c r="G122" s="228"/>
      <c r="H122" s="228"/>
      <c r="I122" s="125"/>
      <c r="J122" s="125"/>
      <c r="K122" s="125"/>
      <c r="L122" s="126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</row>
    <row r="123" spans="2:23" s="1" customFormat="1" ht="6.95" customHeight="1">
      <c r="B123" s="26"/>
      <c r="E123" s="125"/>
      <c r="F123" s="125"/>
      <c r="G123" s="125"/>
      <c r="H123" s="125"/>
      <c r="I123" s="125"/>
      <c r="J123" s="125"/>
      <c r="K123" s="125"/>
      <c r="L123" s="126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</row>
    <row r="124" spans="2:23" s="1" customFormat="1" ht="12" customHeight="1">
      <c r="B124" s="26"/>
      <c r="C124" s="23" t="s">
        <v>17</v>
      </c>
      <c r="E124" s="125"/>
      <c r="F124" s="127" t="str">
        <f>F12</f>
        <v xml:space="preserve"> </v>
      </c>
      <c r="G124" s="125"/>
      <c r="H124" s="125"/>
      <c r="I124" s="128" t="s">
        <v>19</v>
      </c>
      <c r="J124" s="129">
        <f>IF(J12="","",J12)</f>
        <v>0</v>
      </c>
      <c r="K124" s="125"/>
      <c r="L124" s="126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</row>
    <row r="125" spans="2:23" s="1" customFormat="1" ht="6.95" customHeight="1">
      <c r="B125" s="26"/>
      <c r="E125" s="125"/>
      <c r="F125" s="125"/>
      <c r="G125" s="125"/>
      <c r="H125" s="125"/>
      <c r="I125" s="125"/>
      <c r="J125" s="125"/>
      <c r="K125" s="125"/>
      <c r="L125" s="126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</row>
    <row r="126" spans="2:23" s="1" customFormat="1" ht="15.2" customHeight="1">
      <c r="B126" s="26"/>
      <c r="C126" s="23" t="s">
        <v>20</v>
      </c>
      <c r="E126" s="125"/>
      <c r="F126" s="127" t="str">
        <f>E15</f>
        <v xml:space="preserve"> </v>
      </c>
      <c r="G126" s="125"/>
      <c r="H126" s="125"/>
      <c r="I126" s="128" t="s">
        <v>24</v>
      </c>
      <c r="J126" s="130" t="str">
        <f>E21</f>
        <v xml:space="preserve"> </v>
      </c>
      <c r="K126" s="125"/>
      <c r="L126" s="126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</row>
    <row r="127" spans="2:23" s="1" customFormat="1" ht="15.2" customHeight="1">
      <c r="B127" s="26"/>
      <c r="C127" s="23" t="s">
        <v>23</v>
      </c>
      <c r="E127" s="125"/>
      <c r="F127" s="127" t="str">
        <f>IF(E18="","",E18)</f>
        <v xml:space="preserve"> </v>
      </c>
      <c r="G127" s="125"/>
      <c r="H127" s="125"/>
      <c r="I127" s="128" t="s">
        <v>25</v>
      </c>
      <c r="J127" s="130" t="str">
        <f>E24</f>
        <v xml:space="preserve"> </v>
      </c>
      <c r="K127" s="125"/>
      <c r="L127" s="126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</row>
    <row r="128" spans="2:23" s="1" customFormat="1" ht="10.35" customHeight="1">
      <c r="B128" s="26"/>
      <c r="E128" s="125"/>
      <c r="F128" s="125"/>
      <c r="G128" s="125"/>
      <c r="H128" s="125"/>
      <c r="I128" s="125"/>
      <c r="J128" s="125"/>
      <c r="K128" s="125"/>
      <c r="L128" s="126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</row>
    <row r="129" spans="2:65" s="10" customFormat="1" ht="29.25" customHeight="1">
      <c r="B129" s="108"/>
      <c r="C129" s="109" t="s">
        <v>97</v>
      </c>
      <c r="D129" s="110" t="s">
        <v>51</v>
      </c>
      <c r="E129" s="131" t="s">
        <v>47</v>
      </c>
      <c r="F129" s="131" t="s">
        <v>48</v>
      </c>
      <c r="G129" s="131" t="s">
        <v>98</v>
      </c>
      <c r="H129" s="131" t="s">
        <v>99</v>
      </c>
      <c r="I129" s="131" t="s">
        <v>100</v>
      </c>
      <c r="J129" s="132" t="s">
        <v>79</v>
      </c>
      <c r="K129" s="133" t="s">
        <v>101</v>
      </c>
      <c r="L129" s="134"/>
      <c r="M129" s="135" t="s">
        <v>1</v>
      </c>
      <c r="N129" s="136" t="s">
        <v>32</v>
      </c>
      <c r="O129" s="136" t="s">
        <v>102</v>
      </c>
      <c r="P129" s="136" t="s">
        <v>103</v>
      </c>
      <c r="Q129" s="136" t="s">
        <v>104</v>
      </c>
      <c r="R129" s="136" t="s">
        <v>105</v>
      </c>
      <c r="S129" s="136" t="s">
        <v>106</v>
      </c>
      <c r="T129" s="137" t="s">
        <v>107</v>
      </c>
      <c r="U129" s="138"/>
      <c r="V129" s="138"/>
      <c r="W129" s="138"/>
    </row>
    <row r="130" spans="2:65" s="1" customFormat="1" ht="22.9" customHeight="1">
      <c r="B130" s="26"/>
      <c r="C130" s="61" t="s">
        <v>80</v>
      </c>
      <c r="E130" s="125"/>
      <c r="F130" s="125"/>
      <c r="G130" s="125"/>
      <c r="H130" s="125"/>
      <c r="I130" s="125"/>
      <c r="J130" s="139">
        <f>BK130</f>
        <v>0</v>
      </c>
      <c r="K130" s="125"/>
      <c r="L130" s="126"/>
      <c r="M130" s="140"/>
      <c r="N130" s="141"/>
      <c r="O130" s="141"/>
      <c r="P130" s="142">
        <f>P131+P152+P191+P198</f>
        <v>0</v>
      </c>
      <c r="Q130" s="141"/>
      <c r="R130" s="142">
        <f>R131+R152+R191+R198</f>
        <v>0</v>
      </c>
      <c r="S130" s="141"/>
      <c r="T130" s="143">
        <f>T131+T152+T191+T198</f>
        <v>0</v>
      </c>
      <c r="U130" s="125"/>
      <c r="V130" s="125"/>
      <c r="W130" s="125"/>
      <c r="AT130" s="14" t="s">
        <v>65</v>
      </c>
      <c r="AU130" s="14" t="s">
        <v>81</v>
      </c>
      <c r="BK130" s="111">
        <f>BK131+BK152+BK191+BK198</f>
        <v>0</v>
      </c>
    </row>
    <row r="131" spans="2:65" s="11" customFormat="1" ht="25.9" customHeight="1">
      <c r="B131" s="112"/>
      <c r="D131" s="113" t="s">
        <v>65</v>
      </c>
      <c r="E131" s="144" t="s">
        <v>108</v>
      </c>
      <c r="F131" s="144" t="s">
        <v>109</v>
      </c>
      <c r="G131" s="145"/>
      <c r="H131" s="145"/>
      <c r="I131" s="145"/>
      <c r="J131" s="146">
        <f>BK131</f>
        <v>0</v>
      </c>
      <c r="K131" s="145"/>
      <c r="L131" s="147"/>
      <c r="M131" s="148"/>
      <c r="N131" s="145"/>
      <c r="O131" s="145"/>
      <c r="P131" s="149">
        <f>P132+P136+P150</f>
        <v>0</v>
      </c>
      <c r="Q131" s="145"/>
      <c r="R131" s="149">
        <f>R132+R136+R150</f>
        <v>0</v>
      </c>
      <c r="S131" s="145"/>
      <c r="T131" s="150">
        <f>T132+T136+T150</f>
        <v>0</v>
      </c>
      <c r="U131" s="145"/>
      <c r="V131" s="145"/>
      <c r="W131" s="145"/>
      <c r="AR131" s="113" t="s">
        <v>73</v>
      </c>
      <c r="AT131" s="114" t="s">
        <v>65</v>
      </c>
      <c r="AU131" s="114" t="s">
        <v>66</v>
      </c>
      <c r="AY131" s="113" t="s">
        <v>110</v>
      </c>
      <c r="BK131" s="115">
        <f>BK132+BK136+BK150</f>
        <v>0</v>
      </c>
    </row>
    <row r="132" spans="2:65" s="11" customFormat="1" ht="22.9" customHeight="1">
      <c r="B132" s="112"/>
      <c r="D132" s="113" t="s">
        <v>65</v>
      </c>
      <c r="E132" s="151" t="s">
        <v>111</v>
      </c>
      <c r="F132" s="151" t="s">
        <v>112</v>
      </c>
      <c r="G132" s="145"/>
      <c r="H132" s="145"/>
      <c r="I132" s="145"/>
      <c r="J132" s="152">
        <f>BK132</f>
        <v>0</v>
      </c>
      <c r="K132" s="145"/>
      <c r="L132" s="147"/>
      <c r="M132" s="148"/>
      <c r="N132" s="145"/>
      <c r="O132" s="145"/>
      <c r="P132" s="149"/>
      <c r="Q132" s="145"/>
      <c r="R132" s="149"/>
      <c r="S132" s="145"/>
      <c r="T132" s="150"/>
      <c r="U132" s="145"/>
      <c r="V132" s="145"/>
      <c r="W132" s="145"/>
      <c r="AR132" s="113" t="s">
        <v>73</v>
      </c>
      <c r="AT132" s="114" t="s">
        <v>65</v>
      </c>
      <c r="AU132" s="114" t="s">
        <v>73</v>
      </c>
      <c r="AY132" s="113" t="s">
        <v>110</v>
      </c>
      <c r="BK132" s="115">
        <f>SUM(BK133:BK135)</f>
        <v>0</v>
      </c>
    </row>
    <row r="133" spans="2:65" s="1" customFormat="1" ht="16.5" customHeight="1">
      <c r="B133" s="116"/>
      <c r="C133" s="117" t="s">
        <v>113</v>
      </c>
      <c r="D133" s="117" t="s">
        <v>114</v>
      </c>
      <c r="E133" s="153" t="s">
        <v>115</v>
      </c>
      <c r="F133" s="154" t="s">
        <v>116</v>
      </c>
      <c r="G133" s="155" t="s">
        <v>117</v>
      </c>
      <c r="H133" s="156">
        <v>2.2000000000000002</v>
      </c>
      <c r="I133" s="157"/>
      <c r="J133" s="157">
        <f>ROUND(I133*H133,2)</f>
        <v>0</v>
      </c>
      <c r="K133" s="158"/>
      <c r="L133" s="126"/>
      <c r="M133" s="159"/>
      <c r="N133" s="160"/>
      <c r="O133" s="161"/>
      <c r="P133" s="161"/>
      <c r="Q133" s="161"/>
      <c r="R133" s="161"/>
      <c r="S133" s="161"/>
      <c r="T133" s="162"/>
      <c r="U133" s="125"/>
      <c r="V133" s="125"/>
      <c r="W133" s="125"/>
      <c r="AR133" s="118" t="s">
        <v>111</v>
      </c>
      <c r="AT133" s="118" t="s">
        <v>114</v>
      </c>
      <c r="AU133" s="118" t="s">
        <v>118</v>
      </c>
      <c r="AY133" s="14" t="s">
        <v>110</v>
      </c>
      <c r="BE133" s="119">
        <f>IF(N133="základná",J133,0)</f>
        <v>0</v>
      </c>
      <c r="BF133" s="119">
        <f>IF(N133="znížená",J133,0)</f>
        <v>0</v>
      </c>
      <c r="BG133" s="119">
        <f>IF(N133="zákl. prenesená",J133,0)</f>
        <v>0</v>
      </c>
      <c r="BH133" s="119">
        <f>IF(N133="zníž. prenesená",J133,0)</f>
        <v>0</v>
      </c>
      <c r="BI133" s="119">
        <f>IF(N133="nulová",J133,0)</f>
        <v>0</v>
      </c>
      <c r="BJ133" s="14" t="s">
        <v>118</v>
      </c>
      <c r="BK133" s="119">
        <f>ROUND(I133*H133,2)</f>
        <v>0</v>
      </c>
      <c r="BL133" s="14" t="s">
        <v>111</v>
      </c>
      <c r="BM133" s="118" t="s">
        <v>119</v>
      </c>
    </row>
    <row r="134" spans="2:65" s="1" customFormat="1" ht="24.2" customHeight="1">
      <c r="B134" s="116"/>
      <c r="C134" s="117" t="s">
        <v>120</v>
      </c>
      <c r="D134" s="117" t="s">
        <v>114</v>
      </c>
      <c r="E134" s="153" t="s">
        <v>121</v>
      </c>
      <c r="F134" s="154" t="s">
        <v>122</v>
      </c>
      <c r="G134" s="155" t="s">
        <v>123</v>
      </c>
      <c r="H134" s="156">
        <v>14</v>
      </c>
      <c r="I134" s="157"/>
      <c r="J134" s="157">
        <f>ROUND(I134*H134,2)</f>
        <v>0</v>
      </c>
      <c r="K134" s="158"/>
      <c r="L134" s="126"/>
      <c r="M134" s="159"/>
      <c r="N134" s="160"/>
      <c r="O134" s="161"/>
      <c r="P134" s="161"/>
      <c r="Q134" s="161"/>
      <c r="R134" s="161"/>
      <c r="S134" s="161"/>
      <c r="T134" s="162"/>
      <c r="U134" s="125"/>
      <c r="V134" s="125"/>
      <c r="W134" s="125"/>
      <c r="AR134" s="118" t="s">
        <v>111</v>
      </c>
      <c r="AT134" s="118" t="s">
        <v>114</v>
      </c>
      <c r="AU134" s="118" t="s">
        <v>118</v>
      </c>
      <c r="AY134" s="14" t="s">
        <v>110</v>
      </c>
      <c r="BE134" s="119">
        <f>IF(N134="základná",J134,0)</f>
        <v>0</v>
      </c>
      <c r="BF134" s="119">
        <f>IF(N134="znížená",J134,0)</f>
        <v>0</v>
      </c>
      <c r="BG134" s="119">
        <f>IF(N134="zákl. prenesená",J134,0)</f>
        <v>0</v>
      </c>
      <c r="BH134" s="119">
        <f>IF(N134="zníž. prenesená",J134,0)</f>
        <v>0</v>
      </c>
      <c r="BI134" s="119">
        <f>IF(N134="nulová",J134,0)</f>
        <v>0</v>
      </c>
      <c r="BJ134" s="14" t="s">
        <v>118</v>
      </c>
      <c r="BK134" s="119">
        <f>ROUND(I134*H134,2)</f>
        <v>0</v>
      </c>
      <c r="BL134" s="14" t="s">
        <v>111</v>
      </c>
      <c r="BM134" s="118" t="s">
        <v>124</v>
      </c>
    </row>
    <row r="135" spans="2:65" s="1" customFormat="1" ht="24.2" customHeight="1">
      <c r="B135" s="116"/>
      <c r="C135" s="117" t="s">
        <v>125</v>
      </c>
      <c r="D135" s="117" t="s">
        <v>114</v>
      </c>
      <c r="E135" s="153" t="s">
        <v>126</v>
      </c>
      <c r="F135" s="154" t="s">
        <v>127</v>
      </c>
      <c r="G135" s="155" t="s">
        <v>123</v>
      </c>
      <c r="H135" s="156">
        <v>14</v>
      </c>
      <c r="I135" s="157"/>
      <c r="J135" s="157">
        <f>ROUND(I135*H135,2)</f>
        <v>0</v>
      </c>
      <c r="K135" s="158"/>
      <c r="L135" s="126"/>
      <c r="M135" s="159"/>
      <c r="N135" s="160"/>
      <c r="O135" s="161"/>
      <c r="P135" s="161"/>
      <c r="Q135" s="161"/>
      <c r="R135" s="161"/>
      <c r="S135" s="161"/>
      <c r="T135" s="162"/>
      <c r="U135" s="125"/>
      <c r="V135" s="125"/>
      <c r="W135" s="125"/>
      <c r="AR135" s="118" t="s">
        <v>111</v>
      </c>
      <c r="AT135" s="118" t="s">
        <v>114</v>
      </c>
      <c r="AU135" s="118" t="s">
        <v>118</v>
      </c>
      <c r="AY135" s="14" t="s">
        <v>110</v>
      </c>
      <c r="BE135" s="119">
        <f>IF(N135="základná",J135,0)</f>
        <v>0</v>
      </c>
      <c r="BF135" s="119">
        <f>IF(N135="znížená",J135,0)</f>
        <v>0</v>
      </c>
      <c r="BG135" s="119">
        <f>IF(N135="zákl. prenesená",J135,0)</f>
        <v>0</v>
      </c>
      <c r="BH135" s="119">
        <f>IF(N135="zníž. prenesená",J135,0)</f>
        <v>0</v>
      </c>
      <c r="BI135" s="119">
        <f>IF(N135="nulová",J135,0)</f>
        <v>0</v>
      </c>
      <c r="BJ135" s="14" t="s">
        <v>118</v>
      </c>
      <c r="BK135" s="119">
        <f>ROUND(I135*H135,2)</f>
        <v>0</v>
      </c>
      <c r="BL135" s="14" t="s">
        <v>111</v>
      </c>
      <c r="BM135" s="118" t="s">
        <v>128</v>
      </c>
    </row>
    <row r="136" spans="2:65" s="11" customFormat="1" ht="22.9" customHeight="1">
      <c r="B136" s="112"/>
      <c r="D136" s="113" t="s">
        <v>65</v>
      </c>
      <c r="E136" s="151" t="s">
        <v>129</v>
      </c>
      <c r="F136" s="151" t="s">
        <v>130</v>
      </c>
      <c r="G136" s="145"/>
      <c r="H136" s="145"/>
      <c r="I136" s="145"/>
      <c r="J136" s="152">
        <f>BK136</f>
        <v>0</v>
      </c>
      <c r="K136" s="145"/>
      <c r="L136" s="147"/>
      <c r="M136" s="148"/>
      <c r="N136" s="145"/>
      <c r="O136" s="145"/>
      <c r="P136" s="149"/>
      <c r="Q136" s="145"/>
      <c r="R136" s="149"/>
      <c r="S136" s="145"/>
      <c r="T136" s="150"/>
      <c r="U136" s="145"/>
      <c r="V136" s="145"/>
      <c r="W136" s="145"/>
      <c r="AR136" s="113" t="s">
        <v>73</v>
      </c>
      <c r="AT136" s="114" t="s">
        <v>65</v>
      </c>
      <c r="AU136" s="114" t="s">
        <v>73</v>
      </c>
      <c r="AY136" s="113" t="s">
        <v>110</v>
      </c>
      <c r="BK136" s="115">
        <f>SUM(BK137:BK149)</f>
        <v>0</v>
      </c>
    </row>
    <row r="137" spans="2:65" s="1" customFormat="1" ht="24.2" customHeight="1">
      <c r="B137" s="116"/>
      <c r="C137" s="117" t="s">
        <v>131</v>
      </c>
      <c r="D137" s="117" t="s">
        <v>114</v>
      </c>
      <c r="E137" s="153" t="s">
        <v>132</v>
      </c>
      <c r="F137" s="154" t="s">
        <v>133</v>
      </c>
      <c r="G137" s="155" t="s">
        <v>134</v>
      </c>
      <c r="H137" s="156">
        <v>0.18</v>
      </c>
      <c r="I137" s="157"/>
      <c r="J137" s="157">
        <f t="shared" ref="J137:J149" si="0">ROUND(I137*H137,2)</f>
        <v>0</v>
      </c>
      <c r="K137" s="158"/>
      <c r="L137" s="126"/>
      <c r="M137" s="159"/>
      <c r="N137" s="160"/>
      <c r="O137" s="161"/>
      <c r="P137" s="161"/>
      <c r="Q137" s="161"/>
      <c r="R137" s="161"/>
      <c r="S137" s="161"/>
      <c r="T137" s="162"/>
      <c r="U137" s="125"/>
      <c r="V137" s="125"/>
      <c r="W137" s="125"/>
      <c r="AR137" s="118" t="s">
        <v>111</v>
      </c>
      <c r="AT137" s="118" t="s">
        <v>114</v>
      </c>
      <c r="AU137" s="118" t="s">
        <v>118</v>
      </c>
      <c r="AY137" s="14" t="s">
        <v>110</v>
      </c>
      <c r="BE137" s="119">
        <f t="shared" ref="BE137:BE149" si="1">IF(N137="základná",J137,0)</f>
        <v>0</v>
      </c>
      <c r="BF137" s="119">
        <f t="shared" ref="BF137:BF149" si="2">IF(N137="znížená",J137,0)</f>
        <v>0</v>
      </c>
      <c r="BG137" s="119">
        <f t="shared" ref="BG137:BG149" si="3">IF(N137="zákl. prenesená",J137,0)</f>
        <v>0</v>
      </c>
      <c r="BH137" s="119">
        <f t="shared" ref="BH137:BH149" si="4">IF(N137="zníž. prenesená",J137,0)</f>
        <v>0</v>
      </c>
      <c r="BI137" s="119">
        <f t="shared" ref="BI137:BI149" si="5">IF(N137="nulová",J137,0)</f>
        <v>0</v>
      </c>
      <c r="BJ137" s="14" t="s">
        <v>118</v>
      </c>
      <c r="BK137" s="119">
        <f t="shared" ref="BK137:BK149" si="6">ROUND(I137*H137,2)</f>
        <v>0</v>
      </c>
      <c r="BL137" s="14" t="s">
        <v>111</v>
      </c>
      <c r="BM137" s="118" t="s">
        <v>135</v>
      </c>
    </row>
    <row r="138" spans="2:65" s="1" customFormat="1" ht="33" customHeight="1">
      <c r="B138" s="116"/>
      <c r="C138" s="117" t="s">
        <v>136</v>
      </c>
      <c r="D138" s="117" t="s">
        <v>114</v>
      </c>
      <c r="E138" s="153" t="s">
        <v>137</v>
      </c>
      <c r="F138" s="154" t="s">
        <v>138</v>
      </c>
      <c r="G138" s="155" t="s">
        <v>123</v>
      </c>
      <c r="H138" s="156">
        <v>301.42</v>
      </c>
      <c r="I138" s="157"/>
      <c r="J138" s="157">
        <f t="shared" si="0"/>
        <v>0</v>
      </c>
      <c r="K138" s="158"/>
      <c r="L138" s="126"/>
      <c r="M138" s="159"/>
      <c r="N138" s="160"/>
      <c r="O138" s="161"/>
      <c r="P138" s="161"/>
      <c r="Q138" s="161"/>
      <c r="R138" s="161"/>
      <c r="S138" s="161"/>
      <c r="T138" s="162"/>
      <c r="U138" s="125"/>
      <c r="V138" s="125"/>
      <c r="W138" s="125"/>
      <c r="AR138" s="118" t="s">
        <v>111</v>
      </c>
      <c r="AT138" s="118" t="s">
        <v>114</v>
      </c>
      <c r="AU138" s="118" t="s">
        <v>118</v>
      </c>
      <c r="AY138" s="14" t="s">
        <v>110</v>
      </c>
      <c r="BE138" s="119">
        <f t="shared" si="1"/>
        <v>0</v>
      </c>
      <c r="BF138" s="119">
        <f t="shared" si="2"/>
        <v>0</v>
      </c>
      <c r="BG138" s="119">
        <f t="shared" si="3"/>
        <v>0</v>
      </c>
      <c r="BH138" s="119">
        <f t="shared" si="4"/>
        <v>0</v>
      </c>
      <c r="BI138" s="119">
        <f t="shared" si="5"/>
        <v>0</v>
      </c>
      <c r="BJ138" s="14" t="s">
        <v>118</v>
      </c>
      <c r="BK138" s="119">
        <f t="shared" si="6"/>
        <v>0</v>
      </c>
      <c r="BL138" s="14" t="s">
        <v>111</v>
      </c>
      <c r="BM138" s="118" t="s">
        <v>139</v>
      </c>
    </row>
    <row r="139" spans="2:65" s="1" customFormat="1" ht="44.25" customHeight="1">
      <c r="B139" s="116"/>
      <c r="C139" s="117" t="s">
        <v>140</v>
      </c>
      <c r="D139" s="117" t="s">
        <v>114</v>
      </c>
      <c r="E139" s="153" t="s">
        <v>141</v>
      </c>
      <c r="F139" s="154" t="s">
        <v>142</v>
      </c>
      <c r="G139" s="155" t="s">
        <v>123</v>
      </c>
      <c r="H139" s="156">
        <v>301.42</v>
      </c>
      <c r="I139" s="157"/>
      <c r="J139" s="157">
        <f t="shared" si="0"/>
        <v>0</v>
      </c>
      <c r="K139" s="158"/>
      <c r="L139" s="126"/>
      <c r="M139" s="159"/>
      <c r="N139" s="160"/>
      <c r="O139" s="161"/>
      <c r="P139" s="161"/>
      <c r="Q139" s="161"/>
      <c r="R139" s="161"/>
      <c r="S139" s="161"/>
      <c r="T139" s="162"/>
      <c r="U139" s="125"/>
      <c r="V139" s="125"/>
      <c r="W139" s="125"/>
      <c r="AR139" s="118" t="s">
        <v>111</v>
      </c>
      <c r="AT139" s="118" t="s">
        <v>114</v>
      </c>
      <c r="AU139" s="118" t="s">
        <v>118</v>
      </c>
      <c r="AY139" s="14" t="s">
        <v>110</v>
      </c>
      <c r="BE139" s="119">
        <f t="shared" si="1"/>
        <v>0</v>
      </c>
      <c r="BF139" s="119">
        <f t="shared" si="2"/>
        <v>0</v>
      </c>
      <c r="BG139" s="119">
        <f t="shared" si="3"/>
        <v>0</v>
      </c>
      <c r="BH139" s="119">
        <f t="shared" si="4"/>
        <v>0</v>
      </c>
      <c r="BI139" s="119">
        <f t="shared" si="5"/>
        <v>0</v>
      </c>
      <c r="BJ139" s="14" t="s">
        <v>118</v>
      </c>
      <c r="BK139" s="119">
        <f t="shared" si="6"/>
        <v>0</v>
      </c>
      <c r="BL139" s="14" t="s">
        <v>111</v>
      </c>
      <c r="BM139" s="118" t="s">
        <v>143</v>
      </c>
    </row>
    <row r="140" spans="2:65" s="1" customFormat="1" ht="33" customHeight="1">
      <c r="B140" s="116"/>
      <c r="C140" s="117" t="s">
        <v>144</v>
      </c>
      <c r="D140" s="117" t="s">
        <v>114</v>
      </c>
      <c r="E140" s="153" t="s">
        <v>145</v>
      </c>
      <c r="F140" s="154" t="s">
        <v>146</v>
      </c>
      <c r="G140" s="155" t="s">
        <v>123</v>
      </c>
      <c r="H140" s="156">
        <v>301.42</v>
      </c>
      <c r="I140" s="157"/>
      <c r="J140" s="157">
        <f t="shared" si="0"/>
        <v>0</v>
      </c>
      <c r="K140" s="158"/>
      <c r="L140" s="126"/>
      <c r="M140" s="159"/>
      <c r="N140" s="160"/>
      <c r="O140" s="161"/>
      <c r="P140" s="161"/>
      <c r="Q140" s="161"/>
      <c r="R140" s="161"/>
      <c r="S140" s="161"/>
      <c r="T140" s="162"/>
      <c r="U140" s="125"/>
      <c r="V140" s="125"/>
      <c r="W140" s="125"/>
      <c r="AR140" s="118" t="s">
        <v>111</v>
      </c>
      <c r="AT140" s="118" t="s">
        <v>114</v>
      </c>
      <c r="AU140" s="118" t="s">
        <v>118</v>
      </c>
      <c r="AY140" s="14" t="s">
        <v>110</v>
      </c>
      <c r="BE140" s="119">
        <f t="shared" si="1"/>
        <v>0</v>
      </c>
      <c r="BF140" s="119">
        <f t="shared" si="2"/>
        <v>0</v>
      </c>
      <c r="BG140" s="119">
        <f t="shared" si="3"/>
        <v>0</v>
      </c>
      <c r="BH140" s="119">
        <f t="shared" si="4"/>
        <v>0</v>
      </c>
      <c r="BI140" s="119">
        <f t="shared" si="5"/>
        <v>0</v>
      </c>
      <c r="BJ140" s="14" t="s">
        <v>118</v>
      </c>
      <c r="BK140" s="119">
        <f t="shared" si="6"/>
        <v>0</v>
      </c>
      <c r="BL140" s="14" t="s">
        <v>111</v>
      </c>
      <c r="BM140" s="118" t="s">
        <v>147</v>
      </c>
    </row>
    <row r="141" spans="2:65" s="1" customFormat="1" ht="24.2" customHeight="1">
      <c r="B141" s="116"/>
      <c r="C141" s="117" t="s">
        <v>148</v>
      </c>
      <c r="D141" s="117" t="s">
        <v>114</v>
      </c>
      <c r="E141" s="153" t="s">
        <v>149</v>
      </c>
      <c r="F141" s="154" t="s">
        <v>150</v>
      </c>
      <c r="G141" s="155" t="s">
        <v>123</v>
      </c>
      <c r="H141" s="156">
        <v>53</v>
      </c>
      <c r="I141" s="157"/>
      <c r="J141" s="157">
        <f t="shared" si="0"/>
        <v>0</v>
      </c>
      <c r="K141" s="158"/>
      <c r="L141" s="126"/>
      <c r="M141" s="159"/>
      <c r="N141" s="160"/>
      <c r="O141" s="161"/>
      <c r="P141" s="161"/>
      <c r="Q141" s="161"/>
      <c r="R141" s="161"/>
      <c r="S141" s="161"/>
      <c r="T141" s="162"/>
      <c r="U141" s="125"/>
      <c r="V141" s="125"/>
      <c r="W141" s="125"/>
      <c r="AR141" s="118" t="s">
        <v>111</v>
      </c>
      <c r="AT141" s="118" t="s">
        <v>114</v>
      </c>
      <c r="AU141" s="118" t="s">
        <v>118</v>
      </c>
      <c r="AY141" s="14" t="s">
        <v>110</v>
      </c>
      <c r="BE141" s="119">
        <f t="shared" si="1"/>
        <v>0</v>
      </c>
      <c r="BF141" s="119">
        <f t="shared" si="2"/>
        <v>0</v>
      </c>
      <c r="BG141" s="119">
        <f t="shared" si="3"/>
        <v>0</v>
      </c>
      <c r="BH141" s="119">
        <f t="shared" si="4"/>
        <v>0</v>
      </c>
      <c r="BI141" s="119">
        <f t="shared" si="5"/>
        <v>0</v>
      </c>
      <c r="BJ141" s="14" t="s">
        <v>118</v>
      </c>
      <c r="BK141" s="119">
        <f t="shared" si="6"/>
        <v>0</v>
      </c>
      <c r="BL141" s="14" t="s">
        <v>111</v>
      </c>
      <c r="BM141" s="118" t="s">
        <v>151</v>
      </c>
    </row>
    <row r="142" spans="2:65" s="1" customFormat="1" ht="24.2" customHeight="1">
      <c r="B142" s="116"/>
      <c r="C142" s="117" t="s">
        <v>152</v>
      </c>
      <c r="D142" s="117" t="s">
        <v>114</v>
      </c>
      <c r="E142" s="153" t="s">
        <v>153</v>
      </c>
      <c r="F142" s="154" t="s">
        <v>154</v>
      </c>
      <c r="G142" s="155" t="s">
        <v>117</v>
      </c>
      <c r="H142" s="156">
        <v>2.1</v>
      </c>
      <c r="I142" s="157"/>
      <c r="J142" s="157">
        <f t="shared" si="0"/>
        <v>0</v>
      </c>
      <c r="K142" s="158"/>
      <c r="L142" s="126"/>
      <c r="M142" s="159"/>
      <c r="N142" s="160"/>
      <c r="O142" s="161"/>
      <c r="P142" s="161"/>
      <c r="Q142" s="161"/>
      <c r="R142" s="161"/>
      <c r="S142" s="161"/>
      <c r="T142" s="162"/>
      <c r="U142" s="125"/>
      <c r="V142" s="125"/>
      <c r="W142" s="125"/>
      <c r="AR142" s="118" t="s">
        <v>111</v>
      </c>
      <c r="AT142" s="118" t="s">
        <v>114</v>
      </c>
      <c r="AU142" s="118" t="s">
        <v>118</v>
      </c>
      <c r="AY142" s="14" t="s">
        <v>110</v>
      </c>
      <c r="BE142" s="119">
        <f t="shared" si="1"/>
        <v>0</v>
      </c>
      <c r="BF142" s="119">
        <f t="shared" si="2"/>
        <v>0</v>
      </c>
      <c r="BG142" s="119">
        <f t="shared" si="3"/>
        <v>0</v>
      </c>
      <c r="BH142" s="119">
        <f t="shared" si="4"/>
        <v>0</v>
      </c>
      <c r="BI142" s="119">
        <f t="shared" si="5"/>
        <v>0</v>
      </c>
      <c r="BJ142" s="14" t="s">
        <v>118</v>
      </c>
      <c r="BK142" s="119">
        <f t="shared" si="6"/>
        <v>0</v>
      </c>
      <c r="BL142" s="14" t="s">
        <v>111</v>
      </c>
      <c r="BM142" s="118" t="s">
        <v>155</v>
      </c>
    </row>
    <row r="143" spans="2:65" s="1" customFormat="1" ht="24.2" customHeight="1">
      <c r="B143" s="116"/>
      <c r="C143" s="117" t="s">
        <v>156</v>
      </c>
      <c r="D143" s="117" t="s">
        <v>114</v>
      </c>
      <c r="E143" s="153" t="s">
        <v>157</v>
      </c>
      <c r="F143" s="154" t="s">
        <v>158</v>
      </c>
      <c r="G143" s="155" t="s">
        <v>134</v>
      </c>
      <c r="H143" s="156">
        <v>9.8010000000000002</v>
      </c>
      <c r="I143" s="157"/>
      <c r="J143" s="157">
        <f t="shared" si="0"/>
        <v>0</v>
      </c>
      <c r="K143" s="158"/>
      <c r="L143" s="126"/>
      <c r="M143" s="159"/>
      <c r="N143" s="160"/>
      <c r="O143" s="161"/>
      <c r="P143" s="161"/>
      <c r="Q143" s="161"/>
      <c r="R143" s="161"/>
      <c r="S143" s="161"/>
      <c r="T143" s="162"/>
      <c r="U143" s="125"/>
      <c r="V143" s="125"/>
      <c r="W143" s="125"/>
      <c r="AR143" s="118" t="s">
        <v>111</v>
      </c>
      <c r="AT143" s="118" t="s">
        <v>114</v>
      </c>
      <c r="AU143" s="118" t="s">
        <v>118</v>
      </c>
      <c r="AY143" s="14" t="s">
        <v>110</v>
      </c>
      <c r="BE143" s="119">
        <f t="shared" si="1"/>
        <v>0</v>
      </c>
      <c r="BF143" s="119">
        <f t="shared" si="2"/>
        <v>0</v>
      </c>
      <c r="BG143" s="119">
        <f t="shared" si="3"/>
        <v>0</v>
      </c>
      <c r="BH143" s="119">
        <f t="shared" si="4"/>
        <v>0</v>
      </c>
      <c r="BI143" s="119">
        <f t="shared" si="5"/>
        <v>0</v>
      </c>
      <c r="BJ143" s="14" t="s">
        <v>118</v>
      </c>
      <c r="BK143" s="119">
        <f t="shared" si="6"/>
        <v>0</v>
      </c>
      <c r="BL143" s="14" t="s">
        <v>111</v>
      </c>
      <c r="BM143" s="118" t="s">
        <v>159</v>
      </c>
    </row>
    <row r="144" spans="2:65" s="1" customFormat="1" ht="21.75" customHeight="1">
      <c r="B144" s="116"/>
      <c r="C144" s="117" t="s">
        <v>160</v>
      </c>
      <c r="D144" s="117" t="s">
        <v>114</v>
      </c>
      <c r="E144" s="153" t="s">
        <v>161</v>
      </c>
      <c r="F144" s="154" t="s">
        <v>162</v>
      </c>
      <c r="G144" s="155" t="s">
        <v>134</v>
      </c>
      <c r="H144" s="156">
        <v>9.8010000000000002</v>
      </c>
      <c r="I144" s="157"/>
      <c r="J144" s="157">
        <f t="shared" si="0"/>
        <v>0</v>
      </c>
      <c r="K144" s="158"/>
      <c r="L144" s="126"/>
      <c r="M144" s="159"/>
      <c r="N144" s="160"/>
      <c r="O144" s="161"/>
      <c r="P144" s="161"/>
      <c r="Q144" s="161"/>
      <c r="R144" s="161"/>
      <c r="S144" s="161"/>
      <c r="T144" s="162"/>
      <c r="U144" s="125"/>
      <c r="V144" s="125"/>
      <c r="W144" s="125"/>
      <c r="AR144" s="118" t="s">
        <v>111</v>
      </c>
      <c r="AT144" s="118" t="s">
        <v>114</v>
      </c>
      <c r="AU144" s="118" t="s">
        <v>118</v>
      </c>
      <c r="AY144" s="14" t="s">
        <v>110</v>
      </c>
      <c r="BE144" s="119">
        <f t="shared" si="1"/>
        <v>0</v>
      </c>
      <c r="BF144" s="119">
        <f t="shared" si="2"/>
        <v>0</v>
      </c>
      <c r="BG144" s="119">
        <f t="shared" si="3"/>
        <v>0</v>
      </c>
      <c r="BH144" s="119">
        <f t="shared" si="4"/>
        <v>0</v>
      </c>
      <c r="BI144" s="119">
        <f t="shared" si="5"/>
        <v>0</v>
      </c>
      <c r="BJ144" s="14" t="s">
        <v>118</v>
      </c>
      <c r="BK144" s="119">
        <f t="shared" si="6"/>
        <v>0</v>
      </c>
      <c r="BL144" s="14" t="s">
        <v>111</v>
      </c>
      <c r="BM144" s="118" t="s">
        <v>163</v>
      </c>
    </row>
    <row r="145" spans="2:65" s="1" customFormat="1" ht="24.2" customHeight="1">
      <c r="B145" s="116"/>
      <c r="C145" s="117" t="s">
        <v>164</v>
      </c>
      <c r="D145" s="117" t="s">
        <v>114</v>
      </c>
      <c r="E145" s="153" t="s">
        <v>165</v>
      </c>
      <c r="F145" s="154" t="s">
        <v>166</v>
      </c>
      <c r="G145" s="155" t="s">
        <v>134</v>
      </c>
      <c r="H145" s="156">
        <v>196.02</v>
      </c>
      <c r="I145" s="157"/>
      <c r="J145" s="157">
        <f t="shared" si="0"/>
        <v>0</v>
      </c>
      <c r="K145" s="158"/>
      <c r="L145" s="126"/>
      <c r="M145" s="159"/>
      <c r="N145" s="160"/>
      <c r="O145" s="161"/>
      <c r="P145" s="161"/>
      <c r="Q145" s="161"/>
      <c r="R145" s="161"/>
      <c r="S145" s="161"/>
      <c r="T145" s="162"/>
      <c r="U145" s="125"/>
      <c r="V145" s="125"/>
      <c r="W145" s="125"/>
      <c r="AR145" s="118" t="s">
        <v>111</v>
      </c>
      <c r="AT145" s="118" t="s">
        <v>114</v>
      </c>
      <c r="AU145" s="118" t="s">
        <v>118</v>
      </c>
      <c r="AY145" s="14" t="s">
        <v>110</v>
      </c>
      <c r="BE145" s="119">
        <f t="shared" si="1"/>
        <v>0</v>
      </c>
      <c r="BF145" s="119">
        <f t="shared" si="2"/>
        <v>0</v>
      </c>
      <c r="BG145" s="119">
        <f t="shared" si="3"/>
        <v>0</v>
      </c>
      <c r="BH145" s="119">
        <f t="shared" si="4"/>
        <v>0</v>
      </c>
      <c r="BI145" s="119">
        <f t="shared" si="5"/>
        <v>0</v>
      </c>
      <c r="BJ145" s="14" t="s">
        <v>118</v>
      </c>
      <c r="BK145" s="119">
        <f t="shared" si="6"/>
        <v>0</v>
      </c>
      <c r="BL145" s="14" t="s">
        <v>111</v>
      </c>
      <c r="BM145" s="118" t="s">
        <v>167</v>
      </c>
    </row>
    <row r="146" spans="2:65" s="1" customFormat="1" ht="24.2" customHeight="1">
      <c r="B146" s="116"/>
      <c r="C146" s="117" t="s">
        <v>168</v>
      </c>
      <c r="D146" s="117" t="s">
        <v>114</v>
      </c>
      <c r="E146" s="153" t="s">
        <v>169</v>
      </c>
      <c r="F146" s="154" t="s">
        <v>170</v>
      </c>
      <c r="G146" s="155" t="s">
        <v>134</v>
      </c>
      <c r="H146" s="156">
        <v>9.8010000000000002</v>
      </c>
      <c r="I146" s="157"/>
      <c r="J146" s="157">
        <f t="shared" si="0"/>
        <v>0</v>
      </c>
      <c r="K146" s="158"/>
      <c r="L146" s="126"/>
      <c r="M146" s="159"/>
      <c r="N146" s="160"/>
      <c r="O146" s="161"/>
      <c r="P146" s="161"/>
      <c r="Q146" s="161"/>
      <c r="R146" s="161"/>
      <c r="S146" s="161"/>
      <c r="T146" s="162"/>
      <c r="U146" s="125"/>
      <c r="V146" s="125"/>
      <c r="W146" s="125"/>
      <c r="AR146" s="118" t="s">
        <v>111</v>
      </c>
      <c r="AT146" s="118" t="s">
        <v>114</v>
      </c>
      <c r="AU146" s="118" t="s">
        <v>118</v>
      </c>
      <c r="AY146" s="14" t="s">
        <v>110</v>
      </c>
      <c r="BE146" s="119">
        <f t="shared" si="1"/>
        <v>0</v>
      </c>
      <c r="BF146" s="119">
        <f t="shared" si="2"/>
        <v>0</v>
      </c>
      <c r="BG146" s="119">
        <f t="shared" si="3"/>
        <v>0</v>
      </c>
      <c r="BH146" s="119">
        <f t="shared" si="4"/>
        <v>0</v>
      </c>
      <c r="BI146" s="119">
        <f t="shared" si="5"/>
        <v>0</v>
      </c>
      <c r="BJ146" s="14" t="s">
        <v>118</v>
      </c>
      <c r="BK146" s="119">
        <f t="shared" si="6"/>
        <v>0</v>
      </c>
      <c r="BL146" s="14" t="s">
        <v>111</v>
      </c>
      <c r="BM146" s="118" t="s">
        <v>171</v>
      </c>
    </row>
    <row r="147" spans="2:65" s="1" customFormat="1" ht="24.2" customHeight="1">
      <c r="B147" s="116"/>
      <c r="C147" s="117" t="s">
        <v>7</v>
      </c>
      <c r="D147" s="117" t="s">
        <v>114</v>
      </c>
      <c r="E147" s="153" t="s">
        <v>172</v>
      </c>
      <c r="F147" s="154" t="s">
        <v>173</v>
      </c>
      <c r="G147" s="155" t="s">
        <v>134</v>
      </c>
      <c r="H147" s="156">
        <v>3.99</v>
      </c>
      <c r="I147" s="157"/>
      <c r="J147" s="157">
        <f t="shared" si="0"/>
        <v>0</v>
      </c>
      <c r="K147" s="158"/>
      <c r="L147" s="126"/>
      <c r="M147" s="159"/>
      <c r="N147" s="160"/>
      <c r="O147" s="161"/>
      <c r="P147" s="161"/>
      <c r="Q147" s="161"/>
      <c r="R147" s="161"/>
      <c r="S147" s="161"/>
      <c r="T147" s="162"/>
      <c r="U147" s="125"/>
      <c r="V147" s="125"/>
      <c r="W147" s="125"/>
      <c r="AR147" s="118" t="s">
        <v>111</v>
      </c>
      <c r="AT147" s="118" t="s">
        <v>114</v>
      </c>
      <c r="AU147" s="118" t="s">
        <v>118</v>
      </c>
      <c r="AY147" s="14" t="s">
        <v>110</v>
      </c>
      <c r="BE147" s="119">
        <f t="shared" si="1"/>
        <v>0</v>
      </c>
      <c r="BF147" s="119">
        <f t="shared" si="2"/>
        <v>0</v>
      </c>
      <c r="BG147" s="119">
        <f t="shared" si="3"/>
        <v>0</v>
      </c>
      <c r="BH147" s="119">
        <f t="shared" si="4"/>
        <v>0</v>
      </c>
      <c r="BI147" s="119">
        <f t="shared" si="5"/>
        <v>0</v>
      </c>
      <c r="BJ147" s="14" t="s">
        <v>118</v>
      </c>
      <c r="BK147" s="119">
        <f t="shared" si="6"/>
        <v>0</v>
      </c>
      <c r="BL147" s="14" t="s">
        <v>111</v>
      </c>
      <c r="BM147" s="118" t="s">
        <v>174</v>
      </c>
    </row>
    <row r="148" spans="2:65" s="1" customFormat="1" ht="33" customHeight="1">
      <c r="B148" s="116"/>
      <c r="C148" s="117" t="s">
        <v>175</v>
      </c>
      <c r="D148" s="117" t="s">
        <v>114</v>
      </c>
      <c r="E148" s="153" t="s">
        <v>176</v>
      </c>
      <c r="F148" s="154" t="s">
        <v>177</v>
      </c>
      <c r="G148" s="155" t="s">
        <v>134</v>
      </c>
      <c r="H148" s="156">
        <v>5.8109999999999999</v>
      </c>
      <c r="I148" s="157"/>
      <c r="J148" s="157">
        <f t="shared" si="0"/>
        <v>0</v>
      </c>
      <c r="K148" s="158"/>
      <c r="L148" s="126"/>
      <c r="M148" s="159"/>
      <c r="N148" s="160"/>
      <c r="O148" s="161"/>
      <c r="P148" s="161"/>
      <c r="Q148" s="161"/>
      <c r="R148" s="161"/>
      <c r="S148" s="161"/>
      <c r="T148" s="162"/>
      <c r="U148" s="125"/>
      <c r="V148" s="125"/>
      <c r="W148" s="125"/>
      <c r="AR148" s="118" t="s">
        <v>111</v>
      </c>
      <c r="AT148" s="118" t="s">
        <v>114</v>
      </c>
      <c r="AU148" s="118" t="s">
        <v>118</v>
      </c>
      <c r="AY148" s="14" t="s">
        <v>110</v>
      </c>
      <c r="BE148" s="119">
        <f t="shared" si="1"/>
        <v>0</v>
      </c>
      <c r="BF148" s="119">
        <f t="shared" si="2"/>
        <v>0</v>
      </c>
      <c r="BG148" s="119">
        <f t="shared" si="3"/>
        <v>0</v>
      </c>
      <c r="BH148" s="119">
        <f t="shared" si="4"/>
        <v>0</v>
      </c>
      <c r="BI148" s="119">
        <f t="shared" si="5"/>
        <v>0</v>
      </c>
      <c r="BJ148" s="14" t="s">
        <v>118</v>
      </c>
      <c r="BK148" s="119">
        <f t="shared" si="6"/>
        <v>0</v>
      </c>
      <c r="BL148" s="14" t="s">
        <v>111</v>
      </c>
      <c r="BM148" s="118" t="s">
        <v>178</v>
      </c>
    </row>
    <row r="149" spans="2:65" s="1" customFormat="1" ht="16.5" customHeight="1">
      <c r="B149" s="116"/>
      <c r="C149" s="117" t="s">
        <v>179</v>
      </c>
      <c r="D149" s="117" t="s">
        <v>114</v>
      </c>
      <c r="E149" s="153" t="s">
        <v>180</v>
      </c>
      <c r="F149" s="154" t="s">
        <v>181</v>
      </c>
      <c r="G149" s="155" t="s">
        <v>182</v>
      </c>
      <c r="H149" s="156">
        <v>2</v>
      </c>
      <c r="I149" s="157"/>
      <c r="J149" s="157">
        <f t="shared" si="0"/>
        <v>0</v>
      </c>
      <c r="K149" s="158"/>
      <c r="L149" s="126"/>
      <c r="M149" s="159"/>
      <c r="N149" s="160"/>
      <c r="O149" s="161"/>
      <c r="P149" s="161"/>
      <c r="Q149" s="161"/>
      <c r="R149" s="161"/>
      <c r="S149" s="161"/>
      <c r="T149" s="162"/>
      <c r="U149" s="125"/>
      <c r="V149" s="125"/>
      <c r="W149" s="125"/>
      <c r="AR149" s="118" t="s">
        <v>111</v>
      </c>
      <c r="AT149" s="118" t="s">
        <v>114</v>
      </c>
      <c r="AU149" s="118" t="s">
        <v>118</v>
      </c>
      <c r="AY149" s="14" t="s">
        <v>110</v>
      </c>
      <c r="BE149" s="119">
        <f t="shared" si="1"/>
        <v>0</v>
      </c>
      <c r="BF149" s="119">
        <f t="shared" si="2"/>
        <v>0</v>
      </c>
      <c r="BG149" s="119">
        <f t="shared" si="3"/>
        <v>0</v>
      </c>
      <c r="BH149" s="119">
        <f t="shared" si="4"/>
        <v>0</v>
      </c>
      <c r="BI149" s="119">
        <f t="shared" si="5"/>
        <v>0</v>
      </c>
      <c r="BJ149" s="14" t="s">
        <v>118</v>
      </c>
      <c r="BK149" s="119">
        <f t="shared" si="6"/>
        <v>0</v>
      </c>
      <c r="BL149" s="14" t="s">
        <v>111</v>
      </c>
      <c r="BM149" s="118" t="s">
        <v>183</v>
      </c>
    </row>
    <row r="150" spans="2:65" s="11" customFormat="1" ht="22.9" customHeight="1">
      <c r="B150" s="112"/>
      <c r="D150" s="113" t="s">
        <v>65</v>
      </c>
      <c r="E150" s="151" t="s">
        <v>184</v>
      </c>
      <c r="F150" s="151" t="s">
        <v>185</v>
      </c>
      <c r="G150" s="145"/>
      <c r="H150" s="145"/>
      <c r="I150" s="145"/>
      <c r="J150" s="152">
        <f>BK150</f>
        <v>0</v>
      </c>
      <c r="K150" s="145"/>
      <c r="L150" s="147"/>
      <c r="M150" s="148"/>
      <c r="N150" s="145"/>
      <c r="O150" s="145"/>
      <c r="P150" s="149"/>
      <c r="Q150" s="145"/>
      <c r="R150" s="149"/>
      <c r="S150" s="145"/>
      <c r="T150" s="150"/>
      <c r="U150" s="145"/>
      <c r="V150" s="145"/>
      <c r="W150" s="145"/>
      <c r="AR150" s="113" t="s">
        <v>73</v>
      </c>
      <c r="AT150" s="114" t="s">
        <v>65</v>
      </c>
      <c r="AU150" s="114" t="s">
        <v>73</v>
      </c>
      <c r="AY150" s="113" t="s">
        <v>110</v>
      </c>
      <c r="BK150" s="115">
        <f>BK151</f>
        <v>0</v>
      </c>
    </row>
    <row r="151" spans="2:65" s="1" customFormat="1" ht="24.2" customHeight="1">
      <c r="B151" s="116"/>
      <c r="C151" s="117" t="s">
        <v>186</v>
      </c>
      <c r="D151" s="117" t="s">
        <v>114</v>
      </c>
      <c r="E151" s="153" t="s">
        <v>187</v>
      </c>
      <c r="F151" s="154" t="s">
        <v>188</v>
      </c>
      <c r="G151" s="155" t="s">
        <v>134</v>
      </c>
      <c r="H151" s="156">
        <v>22.823</v>
      </c>
      <c r="I151" s="157"/>
      <c r="J151" s="157">
        <f>ROUND(I151*H151,2)</f>
        <v>0</v>
      </c>
      <c r="K151" s="158"/>
      <c r="L151" s="126"/>
      <c r="M151" s="159"/>
      <c r="N151" s="160"/>
      <c r="O151" s="161"/>
      <c r="P151" s="161"/>
      <c r="Q151" s="161"/>
      <c r="R151" s="161"/>
      <c r="S151" s="161"/>
      <c r="T151" s="162"/>
      <c r="U151" s="125"/>
      <c r="V151" s="125"/>
      <c r="W151" s="125"/>
      <c r="AR151" s="118" t="s">
        <v>111</v>
      </c>
      <c r="AT151" s="118" t="s">
        <v>114</v>
      </c>
      <c r="AU151" s="118" t="s">
        <v>118</v>
      </c>
      <c r="AY151" s="14" t="s">
        <v>110</v>
      </c>
      <c r="BE151" s="119">
        <f>IF(N151="základná",J151,0)</f>
        <v>0</v>
      </c>
      <c r="BF151" s="119">
        <f>IF(N151="znížená",J151,0)</f>
        <v>0</v>
      </c>
      <c r="BG151" s="119">
        <f>IF(N151="zákl. prenesená",J151,0)</f>
        <v>0</v>
      </c>
      <c r="BH151" s="119">
        <f>IF(N151="zníž. prenesená",J151,0)</f>
        <v>0</v>
      </c>
      <c r="BI151" s="119">
        <f>IF(N151="nulová",J151,0)</f>
        <v>0</v>
      </c>
      <c r="BJ151" s="14" t="s">
        <v>118</v>
      </c>
      <c r="BK151" s="119">
        <f>ROUND(I151*H151,2)</f>
        <v>0</v>
      </c>
      <c r="BL151" s="14" t="s">
        <v>111</v>
      </c>
      <c r="BM151" s="118" t="s">
        <v>189</v>
      </c>
    </row>
    <row r="152" spans="2:65" s="11" customFormat="1" ht="25.9" customHeight="1">
      <c r="B152" s="112"/>
      <c r="D152" s="113" t="s">
        <v>65</v>
      </c>
      <c r="E152" s="144" t="s">
        <v>190</v>
      </c>
      <c r="F152" s="144" t="s">
        <v>191</v>
      </c>
      <c r="G152" s="145"/>
      <c r="H152" s="145"/>
      <c r="I152" s="145"/>
      <c r="J152" s="146">
        <f>BK152</f>
        <v>0</v>
      </c>
      <c r="K152" s="145"/>
      <c r="L152" s="147"/>
      <c r="M152" s="148"/>
      <c r="N152" s="145"/>
      <c r="O152" s="145"/>
      <c r="P152" s="149"/>
      <c r="Q152" s="145"/>
      <c r="R152" s="149"/>
      <c r="S152" s="145"/>
      <c r="T152" s="150"/>
      <c r="U152" s="145"/>
      <c r="V152" s="145"/>
      <c r="W152" s="145"/>
      <c r="AR152" s="113" t="s">
        <v>118</v>
      </c>
      <c r="AT152" s="114" t="s">
        <v>65</v>
      </c>
      <c r="AU152" s="114" t="s">
        <v>66</v>
      </c>
      <c r="AY152" s="113" t="s">
        <v>110</v>
      </c>
      <c r="BK152" s="115">
        <f>BK153+BK161+BK165+BK173+BK178+BK187</f>
        <v>0</v>
      </c>
    </row>
    <row r="153" spans="2:65" s="11" customFormat="1" ht="22.9" customHeight="1">
      <c r="B153" s="112"/>
      <c r="D153" s="113" t="s">
        <v>65</v>
      </c>
      <c r="E153" s="151" t="s">
        <v>192</v>
      </c>
      <c r="F153" s="151" t="s">
        <v>193</v>
      </c>
      <c r="G153" s="145"/>
      <c r="H153" s="145"/>
      <c r="I153" s="145"/>
      <c r="J153" s="152">
        <f>BK153</f>
        <v>0</v>
      </c>
      <c r="K153" s="145"/>
      <c r="L153" s="147"/>
      <c r="M153" s="148"/>
      <c r="N153" s="145"/>
      <c r="O153" s="145"/>
      <c r="P153" s="149"/>
      <c r="Q153" s="145"/>
      <c r="R153" s="149"/>
      <c r="S153" s="145"/>
      <c r="T153" s="150"/>
      <c r="U153" s="145"/>
      <c r="V153" s="145"/>
      <c r="W153" s="145"/>
      <c r="AR153" s="113" t="s">
        <v>118</v>
      </c>
      <c r="AT153" s="114" t="s">
        <v>65</v>
      </c>
      <c r="AU153" s="114" t="s">
        <v>73</v>
      </c>
      <c r="AY153" s="113" t="s">
        <v>110</v>
      </c>
      <c r="BK153" s="115">
        <f>SUM(BK154:BK160)</f>
        <v>0</v>
      </c>
    </row>
    <row r="154" spans="2:65" s="1" customFormat="1" ht="24.2" customHeight="1">
      <c r="B154" s="116"/>
      <c r="C154" s="117" t="s">
        <v>194</v>
      </c>
      <c r="D154" s="117" t="s">
        <v>114</v>
      </c>
      <c r="E154" s="153" t="s">
        <v>195</v>
      </c>
      <c r="F154" s="154" t="s">
        <v>196</v>
      </c>
      <c r="G154" s="155" t="s">
        <v>197</v>
      </c>
      <c r="H154" s="156">
        <v>1320</v>
      </c>
      <c r="I154" s="157"/>
      <c r="J154" s="157">
        <f>ROUND(I154*H154,2)</f>
        <v>0</v>
      </c>
      <c r="K154" s="158"/>
      <c r="L154" s="126"/>
      <c r="M154" s="159"/>
      <c r="N154" s="160"/>
      <c r="O154" s="161"/>
      <c r="P154" s="161"/>
      <c r="Q154" s="161"/>
      <c r="R154" s="161"/>
      <c r="S154" s="161"/>
      <c r="T154" s="162"/>
      <c r="U154" s="125"/>
      <c r="V154" s="125"/>
      <c r="W154" s="125"/>
      <c r="AR154" s="118" t="s">
        <v>198</v>
      </c>
      <c r="AT154" s="118" t="s">
        <v>114</v>
      </c>
      <c r="AU154" s="118" t="s">
        <v>118</v>
      </c>
      <c r="AY154" s="14" t="s">
        <v>110</v>
      </c>
      <c r="BE154" s="119">
        <f>IF(N154="základná",J154,0)</f>
        <v>0</v>
      </c>
      <c r="BF154" s="119">
        <f>IF(N154="znížená",J154,0)</f>
        <v>0</v>
      </c>
      <c r="BG154" s="119">
        <f>IF(N154="zákl. prenesená",J154,0)</f>
        <v>0</v>
      </c>
      <c r="BH154" s="119">
        <f>IF(N154="zníž. prenesená",J154,0)</f>
        <v>0</v>
      </c>
      <c r="BI154" s="119">
        <f>IF(N154="nulová",J154,0)</f>
        <v>0</v>
      </c>
      <c r="BJ154" s="14" t="s">
        <v>118</v>
      </c>
      <c r="BK154" s="119">
        <f>ROUND(I154*H154,2)</f>
        <v>0</v>
      </c>
      <c r="BL154" s="14" t="s">
        <v>198</v>
      </c>
      <c r="BM154" s="118" t="s">
        <v>199</v>
      </c>
    </row>
    <row r="155" spans="2:65" s="1" customFormat="1" ht="24.2" customHeight="1">
      <c r="B155" s="116"/>
      <c r="C155" s="120" t="s">
        <v>200</v>
      </c>
      <c r="D155" s="120" t="s">
        <v>201</v>
      </c>
      <c r="E155" s="163" t="s">
        <v>202</v>
      </c>
      <c r="F155" s="164" t="s">
        <v>203</v>
      </c>
      <c r="G155" s="165" t="s">
        <v>117</v>
      </c>
      <c r="H155" s="166">
        <v>2.64</v>
      </c>
      <c r="I155" s="167"/>
      <c r="J155" s="167">
        <f>ROUND(I155*H155,2)</f>
        <v>0</v>
      </c>
      <c r="K155" s="168"/>
      <c r="L155" s="169"/>
      <c r="M155" s="170"/>
      <c r="N155" s="171"/>
      <c r="O155" s="161"/>
      <c r="P155" s="161"/>
      <c r="Q155" s="161"/>
      <c r="R155" s="161"/>
      <c r="S155" s="161"/>
      <c r="T155" s="162"/>
      <c r="U155" s="125"/>
      <c r="V155" s="125"/>
      <c r="W155" s="125"/>
      <c r="AR155" s="118" t="s">
        <v>186</v>
      </c>
      <c r="AT155" s="118" t="s">
        <v>201</v>
      </c>
      <c r="AU155" s="118" t="s">
        <v>118</v>
      </c>
      <c r="AY155" s="14" t="s">
        <v>110</v>
      </c>
      <c r="BE155" s="119">
        <f>IF(N155="základná",J155,0)</f>
        <v>0</v>
      </c>
      <c r="BF155" s="119">
        <f>IF(N155="znížená",J155,0)</f>
        <v>0</v>
      </c>
      <c r="BG155" s="119">
        <f>IF(N155="zákl. prenesená",J155,0)</f>
        <v>0</v>
      </c>
      <c r="BH155" s="119">
        <f>IF(N155="zníž. prenesená",J155,0)</f>
        <v>0</v>
      </c>
      <c r="BI155" s="119">
        <f>IF(N155="nulová",J155,0)</f>
        <v>0</v>
      </c>
      <c r="BJ155" s="14" t="s">
        <v>118</v>
      </c>
      <c r="BK155" s="119">
        <f>ROUND(I155*H155,2)</f>
        <v>0</v>
      </c>
      <c r="BL155" s="14" t="s">
        <v>198</v>
      </c>
      <c r="BM155" s="118" t="s">
        <v>204</v>
      </c>
    </row>
    <row r="156" spans="2:65" s="12" customFormat="1">
      <c r="B156" s="121"/>
      <c r="D156" s="122" t="s">
        <v>205</v>
      </c>
      <c r="E156" s="172"/>
      <c r="F156" s="173" t="s">
        <v>206</v>
      </c>
      <c r="G156" s="172"/>
      <c r="H156" s="174">
        <v>2.64</v>
      </c>
      <c r="I156" s="172"/>
      <c r="J156" s="172"/>
      <c r="K156" s="172"/>
      <c r="L156" s="175"/>
      <c r="M156" s="176"/>
      <c r="N156" s="172"/>
      <c r="O156" s="172"/>
      <c r="P156" s="172"/>
      <c r="Q156" s="172"/>
      <c r="R156" s="172"/>
      <c r="S156" s="172"/>
      <c r="T156" s="177"/>
      <c r="U156" s="172"/>
      <c r="V156" s="172"/>
      <c r="W156" s="172"/>
      <c r="AT156" s="123" t="s">
        <v>205</v>
      </c>
      <c r="AU156" s="123" t="s">
        <v>118</v>
      </c>
      <c r="AV156" s="12" t="s">
        <v>118</v>
      </c>
      <c r="AW156" s="12" t="s">
        <v>3</v>
      </c>
      <c r="AX156" s="12" t="s">
        <v>73</v>
      </c>
      <c r="AY156" s="123" t="s">
        <v>110</v>
      </c>
    </row>
    <row r="157" spans="2:65" s="1" customFormat="1" ht="16.5" customHeight="1">
      <c r="B157" s="116"/>
      <c r="C157" s="117" t="s">
        <v>207</v>
      </c>
      <c r="D157" s="117" t="s">
        <v>114</v>
      </c>
      <c r="E157" s="153" t="s">
        <v>208</v>
      </c>
      <c r="F157" s="154" t="s">
        <v>209</v>
      </c>
      <c r="G157" s="155" t="s">
        <v>197</v>
      </c>
      <c r="H157" s="156">
        <v>434</v>
      </c>
      <c r="I157" s="157"/>
      <c r="J157" s="157">
        <f>ROUND(I157*H157,2)</f>
        <v>0</v>
      </c>
      <c r="K157" s="158"/>
      <c r="L157" s="126"/>
      <c r="M157" s="159"/>
      <c r="N157" s="160"/>
      <c r="O157" s="161"/>
      <c r="P157" s="161"/>
      <c r="Q157" s="161"/>
      <c r="R157" s="161"/>
      <c r="S157" s="161"/>
      <c r="T157" s="162"/>
      <c r="U157" s="125"/>
      <c r="V157" s="125"/>
      <c r="W157" s="125"/>
      <c r="AR157" s="118" t="s">
        <v>198</v>
      </c>
      <c r="AT157" s="118" t="s">
        <v>114</v>
      </c>
      <c r="AU157" s="118" t="s">
        <v>118</v>
      </c>
      <c r="AY157" s="14" t="s">
        <v>110</v>
      </c>
      <c r="BE157" s="119">
        <f>IF(N157="základná",J157,0)</f>
        <v>0</v>
      </c>
      <c r="BF157" s="119">
        <f>IF(N157="znížená",J157,0)</f>
        <v>0</v>
      </c>
      <c r="BG157" s="119">
        <f>IF(N157="zákl. prenesená",J157,0)</f>
        <v>0</v>
      </c>
      <c r="BH157" s="119">
        <f>IF(N157="zníž. prenesená",J157,0)</f>
        <v>0</v>
      </c>
      <c r="BI157" s="119">
        <f>IF(N157="nulová",J157,0)</f>
        <v>0</v>
      </c>
      <c r="BJ157" s="14" t="s">
        <v>118</v>
      </c>
      <c r="BK157" s="119">
        <f>ROUND(I157*H157,2)</f>
        <v>0</v>
      </c>
      <c r="BL157" s="14" t="s">
        <v>198</v>
      </c>
      <c r="BM157" s="118" t="s">
        <v>210</v>
      </c>
    </row>
    <row r="158" spans="2:65" s="12" customFormat="1">
      <c r="B158" s="121"/>
      <c r="D158" s="122" t="s">
        <v>205</v>
      </c>
      <c r="E158" s="178" t="s">
        <v>1</v>
      </c>
      <c r="F158" s="173" t="s">
        <v>211</v>
      </c>
      <c r="G158" s="172"/>
      <c r="H158" s="174">
        <v>434</v>
      </c>
      <c r="I158" s="172"/>
      <c r="J158" s="172"/>
      <c r="K158" s="172"/>
      <c r="L158" s="175"/>
      <c r="M158" s="176"/>
      <c r="N158" s="172"/>
      <c r="O158" s="172"/>
      <c r="P158" s="172"/>
      <c r="Q158" s="172"/>
      <c r="R158" s="172"/>
      <c r="S158" s="172"/>
      <c r="T158" s="177"/>
      <c r="U158" s="172"/>
      <c r="V158" s="172"/>
      <c r="W158" s="172"/>
      <c r="AT158" s="123" t="s">
        <v>205</v>
      </c>
      <c r="AU158" s="123" t="s">
        <v>118</v>
      </c>
      <c r="AV158" s="12" t="s">
        <v>118</v>
      </c>
      <c r="AW158" s="12" t="s">
        <v>26</v>
      </c>
      <c r="AX158" s="12" t="s">
        <v>73</v>
      </c>
      <c r="AY158" s="123" t="s">
        <v>110</v>
      </c>
    </row>
    <row r="159" spans="2:65" s="1" customFormat="1" ht="24.2" customHeight="1">
      <c r="B159" s="116"/>
      <c r="C159" s="120" t="s">
        <v>212</v>
      </c>
      <c r="D159" s="120" t="s">
        <v>201</v>
      </c>
      <c r="E159" s="163" t="s">
        <v>202</v>
      </c>
      <c r="F159" s="164" t="s">
        <v>203</v>
      </c>
      <c r="G159" s="165" t="s">
        <v>117</v>
      </c>
      <c r="H159" s="166">
        <v>0.86799999999999999</v>
      </c>
      <c r="I159" s="167"/>
      <c r="J159" s="167">
        <f>ROUND(I159*H159,2)</f>
        <v>0</v>
      </c>
      <c r="K159" s="168"/>
      <c r="L159" s="169"/>
      <c r="M159" s="170"/>
      <c r="N159" s="171"/>
      <c r="O159" s="161"/>
      <c r="P159" s="161"/>
      <c r="Q159" s="161"/>
      <c r="R159" s="161"/>
      <c r="S159" s="161"/>
      <c r="T159" s="162"/>
      <c r="U159" s="125"/>
      <c r="V159" s="125"/>
      <c r="W159" s="125"/>
      <c r="AR159" s="118" t="s">
        <v>186</v>
      </c>
      <c r="AT159" s="118" t="s">
        <v>201</v>
      </c>
      <c r="AU159" s="118" t="s">
        <v>118</v>
      </c>
      <c r="AY159" s="14" t="s">
        <v>110</v>
      </c>
      <c r="BE159" s="119">
        <f>IF(N159="základná",J159,0)</f>
        <v>0</v>
      </c>
      <c r="BF159" s="119">
        <f>IF(N159="znížená",J159,0)</f>
        <v>0</v>
      </c>
      <c r="BG159" s="119">
        <f>IF(N159="zákl. prenesená",J159,0)</f>
        <v>0</v>
      </c>
      <c r="BH159" s="119">
        <f>IF(N159="zníž. prenesená",J159,0)</f>
        <v>0</v>
      </c>
      <c r="BI159" s="119">
        <f>IF(N159="nulová",J159,0)</f>
        <v>0</v>
      </c>
      <c r="BJ159" s="14" t="s">
        <v>118</v>
      </c>
      <c r="BK159" s="119">
        <f>ROUND(I159*H159,2)</f>
        <v>0</v>
      </c>
      <c r="BL159" s="14" t="s">
        <v>198</v>
      </c>
      <c r="BM159" s="118" t="s">
        <v>213</v>
      </c>
    </row>
    <row r="160" spans="2:65" s="12" customFormat="1" ht="22.5">
      <c r="B160" s="121"/>
      <c r="D160" s="122" t="s">
        <v>205</v>
      </c>
      <c r="E160" s="172"/>
      <c r="F160" s="173" t="s">
        <v>214</v>
      </c>
      <c r="G160" s="172"/>
      <c r="H160" s="174">
        <v>0.86799999999999999</v>
      </c>
      <c r="I160" s="172"/>
      <c r="J160" s="172"/>
      <c r="K160" s="172"/>
      <c r="L160" s="175"/>
      <c r="M160" s="176"/>
      <c r="N160" s="172"/>
      <c r="O160" s="172"/>
      <c r="P160" s="172"/>
      <c r="Q160" s="172"/>
      <c r="R160" s="172"/>
      <c r="S160" s="172"/>
      <c r="T160" s="177"/>
      <c r="U160" s="172"/>
      <c r="V160" s="172"/>
      <c r="W160" s="172"/>
      <c r="AT160" s="123" t="s">
        <v>205</v>
      </c>
      <c r="AU160" s="123" t="s">
        <v>118</v>
      </c>
      <c r="AV160" s="12" t="s">
        <v>118</v>
      </c>
      <c r="AW160" s="12" t="s">
        <v>3</v>
      </c>
      <c r="AX160" s="12" t="s">
        <v>73</v>
      </c>
      <c r="AY160" s="123" t="s">
        <v>110</v>
      </c>
    </row>
    <row r="161" spans="2:65" s="11" customFormat="1" ht="22.9" customHeight="1">
      <c r="B161" s="112"/>
      <c r="D161" s="113" t="s">
        <v>65</v>
      </c>
      <c r="E161" s="151" t="s">
        <v>215</v>
      </c>
      <c r="F161" s="151" t="s">
        <v>216</v>
      </c>
      <c r="G161" s="145"/>
      <c r="H161" s="145"/>
      <c r="I161" s="145"/>
      <c r="J161" s="152">
        <f>BK161</f>
        <v>0</v>
      </c>
      <c r="K161" s="145"/>
      <c r="L161" s="147"/>
      <c r="M161" s="148"/>
      <c r="N161" s="145"/>
      <c r="O161" s="145"/>
      <c r="P161" s="149"/>
      <c r="Q161" s="145"/>
      <c r="R161" s="149"/>
      <c r="S161" s="145"/>
      <c r="T161" s="150"/>
      <c r="U161" s="145"/>
      <c r="V161" s="145"/>
      <c r="W161" s="145"/>
      <c r="AR161" s="113" t="s">
        <v>118</v>
      </c>
      <c r="AT161" s="114" t="s">
        <v>65</v>
      </c>
      <c r="AU161" s="114" t="s">
        <v>73</v>
      </c>
      <c r="AY161" s="113" t="s">
        <v>110</v>
      </c>
      <c r="BK161" s="115">
        <f>SUM(BK162:BK164)</f>
        <v>0</v>
      </c>
    </row>
    <row r="162" spans="2:65" s="1" customFormat="1" ht="24.2" customHeight="1">
      <c r="B162" s="116"/>
      <c r="C162" s="117" t="s">
        <v>217</v>
      </c>
      <c r="D162" s="117" t="s">
        <v>114</v>
      </c>
      <c r="E162" s="153" t="s">
        <v>218</v>
      </c>
      <c r="F162" s="154" t="s">
        <v>219</v>
      </c>
      <c r="G162" s="155" t="s">
        <v>197</v>
      </c>
      <c r="H162" s="156">
        <v>475.2</v>
      </c>
      <c r="I162" s="157"/>
      <c r="J162" s="157">
        <f>ROUND(I162*H162,2)</f>
        <v>0</v>
      </c>
      <c r="K162" s="158"/>
      <c r="L162" s="126"/>
      <c r="M162" s="159"/>
      <c r="N162" s="160"/>
      <c r="O162" s="161"/>
      <c r="P162" s="161"/>
      <c r="Q162" s="161"/>
      <c r="R162" s="161"/>
      <c r="S162" s="161"/>
      <c r="T162" s="162"/>
      <c r="U162" s="125"/>
      <c r="V162" s="125"/>
      <c r="W162" s="125"/>
      <c r="AR162" s="118" t="s">
        <v>198</v>
      </c>
      <c r="AT162" s="118" t="s">
        <v>114</v>
      </c>
      <c r="AU162" s="118" t="s">
        <v>118</v>
      </c>
      <c r="AY162" s="14" t="s">
        <v>110</v>
      </c>
      <c r="BE162" s="119">
        <f>IF(N162="základná",J162,0)</f>
        <v>0</v>
      </c>
      <c r="BF162" s="119">
        <f>IF(N162="znížená",J162,0)</f>
        <v>0</v>
      </c>
      <c r="BG162" s="119">
        <f>IF(N162="zákl. prenesená",J162,0)</f>
        <v>0</v>
      </c>
      <c r="BH162" s="119">
        <f>IF(N162="zníž. prenesená",J162,0)</f>
        <v>0</v>
      </c>
      <c r="BI162" s="119">
        <f>IF(N162="nulová",J162,0)</f>
        <v>0</v>
      </c>
      <c r="BJ162" s="14" t="s">
        <v>118</v>
      </c>
      <c r="BK162" s="119">
        <f>ROUND(I162*H162,2)</f>
        <v>0</v>
      </c>
      <c r="BL162" s="14" t="s">
        <v>198</v>
      </c>
      <c r="BM162" s="118" t="s">
        <v>220</v>
      </c>
    </row>
    <row r="163" spans="2:65" s="1" customFormat="1" ht="33" customHeight="1">
      <c r="B163" s="116"/>
      <c r="C163" s="120" t="s">
        <v>129</v>
      </c>
      <c r="D163" s="120" t="s">
        <v>201</v>
      </c>
      <c r="E163" s="163" t="s">
        <v>221</v>
      </c>
      <c r="F163" s="164" t="s">
        <v>222</v>
      </c>
      <c r="G163" s="165" t="s">
        <v>117</v>
      </c>
      <c r="H163" s="166">
        <v>5.71</v>
      </c>
      <c r="I163" s="167"/>
      <c r="J163" s="167">
        <f>ROUND(I163*H163,2)</f>
        <v>0</v>
      </c>
      <c r="K163" s="168"/>
      <c r="L163" s="169"/>
      <c r="M163" s="170"/>
      <c r="N163" s="171"/>
      <c r="O163" s="161"/>
      <c r="P163" s="161"/>
      <c r="Q163" s="161"/>
      <c r="R163" s="161"/>
      <c r="S163" s="161"/>
      <c r="T163" s="162"/>
      <c r="U163" s="125"/>
      <c r="V163" s="125"/>
      <c r="W163" s="125"/>
      <c r="AR163" s="118" t="s">
        <v>223</v>
      </c>
      <c r="AT163" s="118" t="s">
        <v>201</v>
      </c>
      <c r="AU163" s="118" t="s">
        <v>118</v>
      </c>
      <c r="AY163" s="14" t="s">
        <v>110</v>
      </c>
      <c r="BE163" s="119">
        <f>IF(N163="základná",J163,0)</f>
        <v>0</v>
      </c>
      <c r="BF163" s="119">
        <f>IF(N163="znížená",J163,0)</f>
        <v>0</v>
      </c>
      <c r="BG163" s="119">
        <f>IF(N163="zákl. prenesená",J163,0)</f>
        <v>0</v>
      </c>
      <c r="BH163" s="119">
        <f>IF(N163="zníž. prenesená",J163,0)</f>
        <v>0</v>
      </c>
      <c r="BI163" s="119">
        <f>IF(N163="nulová",J163,0)</f>
        <v>0</v>
      </c>
      <c r="BJ163" s="14" t="s">
        <v>118</v>
      </c>
      <c r="BK163" s="119">
        <f>ROUND(I163*H163,2)</f>
        <v>0</v>
      </c>
      <c r="BL163" s="14" t="s">
        <v>224</v>
      </c>
      <c r="BM163" s="118" t="s">
        <v>225</v>
      </c>
    </row>
    <row r="164" spans="2:65" s="1" customFormat="1" ht="24.2" customHeight="1">
      <c r="B164" s="116"/>
      <c r="C164" s="117" t="s">
        <v>226</v>
      </c>
      <c r="D164" s="117" t="s">
        <v>114</v>
      </c>
      <c r="E164" s="153" t="s">
        <v>227</v>
      </c>
      <c r="F164" s="154" t="s">
        <v>228</v>
      </c>
      <c r="G164" s="155" t="s">
        <v>197</v>
      </c>
      <c r="H164" s="156">
        <v>475.2</v>
      </c>
      <c r="I164" s="157"/>
      <c r="J164" s="157">
        <f>ROUND(I164*H164,2)</f>
        <v>0</v>
      </c>
      <c r="K164" s="158"/>
      <c r="L164" s="126"/>
      <c r="M164" s="159"/>
      <c r="N164" s="160"/>
      <c r="O164" s="161"/>
      <c r="P164" s="161"/>
      <c r="Q164" s="161"/>
      <c r="R164" s="161"/>
      <c r="S164" s="161"/>
      <c r="T164" s="162"/>
      <c r="U164" s="125"/>
      <c r="V164" s="125"/>
      <c r="W164" s="125"/>
      <c r="AR164" s="118" t="s">
        <v>198</v>
      </c>
      <c r="AT164" s="118" t="s">
        <v>114</v>
      </c>
      <c r="AU164" s="118" t="s">
        <v>118</v>
      </c>
      <c r="AY164" s="14" t="s">
        <v>110</v>
      </c>
      <c r="BE164" s="119">
        <f>IF(N164="základná",J164,0)</f>
        <v>0</v>
      </c>
      <c r="BF164" s="119">
        <f>IF(N164="znížená",J164,0)</f>
        <v>0</v>
      </c>
      <c r="BG164" s="119">
        <f>IF(N164="zákl. prenesená",J164,0)</f>
        <v>0</v>
      </c>
      <c r="BH164" s="119">
        <f>IF(N164="zníž. prenesená",J164,0)</f>
        <v>0</v>
      </c>
      <c r="BI164" s="119">
        <f>IF(N164="nulová",J164,0)</f>
        <v>0</v>
      </c>
      <c r="BJ164" s="14" t="s">
        <v>118</v>
      </c>
      <c r="BK164" s="119">
        <f>ROUND(I164*H164,2)</f>
        <v>0</v>
      </c>
      <c r="BL164" s="14" t="s">
        <v>198</v>
      </c>
      <c r="BM164" s="118" t="s">
        <v>229</v>
      </c>
    </row>
    <row r="165" spans="2:65" s="11" customFormat="1" ht="22.9" customHeight="1">
      <c r="B165" s="112"/>
      <c r="D165" s="113" t="s">
        <v>65</v>
      </c>
      <c r="E165" s="151" t="s">
        <v>230</v>
      </c>
      <c r="F165" s="151" t="s">
        <v>231</v>
      </c>
      <c r="G165" s="145"/>
      <c r="H165" s="145"/>
      <c r="I165" s="145"/>
      <c r="J165" s="152">
        <f>BK165</f>
        <v>0</v>
      </c>
      <c r="K165" s="145"/>
      <c r="L165" s="147"/>
      <c r="M165" s="148"/>
      <c r="N165" s="145"/>
      <c r="O165" s="145"/>
      <c r="P165" s="149"/>
      <c r="Q165" s="145"/>
      <c r="R165" s="149"/>
      <c r="S165" s="145"/>
      <c r="T165" s="150"/>
      <c r="U165" s="145"/>
      <c r="V165" s="145"/>
      <c r="W165" s="145"/>
      <c r="AR165" s="113" t="s">
        <v>118</v>
      </c>
      <c r="AT165" s="114" t="s">
        <v>65</v>
      </c>
      <c r="AU165" s="114" t="s">
        <v>73</v>
      </c>
      <c r="AY165" s="113" t="s">
        <v>110</v>
      </c>
      <c r="BK165" s="115">
        <f>SUM(BK166:BK172)</f>
        <v>0</v>
      </c>
    </row>
    <row r="166" spans="2:65" s="1" customFormat="1" ht="24.2" customHeight="1">
      <c r="B166" s="116"/>
      <c r="C166" s="117" t="s">
        <v>232</v>
      </c>
      <c r="D166" s="117" t="s">
        <v>114</v>
      </c>
      <c r="E166" s="153" t="s">
        <v>233</v>
      </c>
      <c r="F166" s="154" t="s">
        <v>234</v>
      </c>
      <c r="G166" s="155" t="s">
        <v>197</v>
      </c>
      <c r="H166" s="156">
        <v>28</v>
      </c>
      <c r="I166" s="157"/>
      <c r="J166" s="157">
        <f t="shared" ref="J166:J172" si="7">ROUND(I166*H166,2)</f>
        <v>0</v>
      </c>
      <c r="K166" s="158"/>
      <c r="L166" s="126"/>
      <c r="M166" s="159"/>
      <c r="N166" s="160"/>
      <c r="O166" s="161"/>
      <c r="P166" s="161"/>
      <c r="Q166" s="161"/>
      <c r="R166" s="161"/>
      <c r="S166" s="161"/>
      <c r="T166" s="162"/>
      <c r="U166" s="125"/>
      <c r="V166" s="125"/>
      <c r="W166" s="125"/>
      <c r="AR166" s="118" t="s">
        <v>198</v>
      </c>
      <c r="AT166" s="118" t="s">
        <v>114</v>
      </c>
      <c r="AU166" s="118" t="s">
        <v>118</v>
      </c>
      <c r="AY166" s="14" t="s">
        <v>110</v>
      </c>
      <c r="BE166" s="119">
        <f t="shared" ref="BE166:BE172" si="8">IF(N166="základná",J166,0)</f>
        <v>0</v>
      </c>
      <c r="BF166" s="119">
        <f t="shared" ref="BF166:BF172" si="9">IF(N166="znížená",J166,0)</f>
        <v>0</v>
      </c>
      <c r="BG166" s="119">
        <f t="shared" ref="BG166:BG172" si="10">IF(N166="zákl. prenesená",J166,0)</f>
        <v>0</v>
      </c>
      <c r="BH166" s="119">
        <f t="shared" ref="BH166:BH172" si="11">IF(N166="zníž. prenesená",J166,0)</f>
        <v>0</v>
      </c>
      <c r="BI166" s="119">
        <f t="shared" ref="BI166:BI172" si="12">IF(N166="nulová",J166,0)</f>
        <v>0</v>
      </c>
      <c r="BJ166" s="14" t="s">
        <v>118</v>
      </c>
      <c r="BK166" s="119">
        <f t="shared" ref="BK166:BK172" si="13">ROUND(I166*H166,2)</f>
        <v>0</v>
      </c>
      <c r="BL166" s="14" t="s">
        <v>198</v>
      </c>
      <c r="BM166" s="118" t="s">
        <v>235</v>
      </c>
    </row>
    <row r="167" spans="2:65" s="1" customFormat="1" ht="24.2" customHeight="1">
      <c r="B167" s="116"/>
      <c r="C167" s="117" t="s">
        <v>236</v>
      </c>
      <c r="D167" s="117" t="s">
        <v>114</v>
      </c>
      <c r="E167" s="153" t="s">
        <v>237</v>
      </c>
      <c r="F167" s="154" t="s">
        <v>238</v>
      </c>
      <c r="G167" s="155" t="s">
        <v>197</v>
      </c>
      <c r="H167" s="156">
        <v>59.32</v>
      </c>
      <c r="I167" s="157"/>
      <c r="J167" s="157">
        <f t="shared" si="7"/>
        <v>0</v>
      </c>
      <c r="K167" s="158"/>
      <c r="L167" s="126"/>
      <c r="M167" s="159"/>
      <c r="N167" s="160"/>
      <c r="O167" s="161"/>
      <c r="P167" s="161"/>
      <c r="Q167" s="161"/>
      <c r="R167" s="161"/>
      <c r="S167" s="161"/>
      <c r="T167" s="162"/>
      <c r="U167" s="125"/>
      <c r="V167" s="125"/>
      <c r="W167" s="125"/>
      <c r="AR167" s="118" t="s">
        <v>198</v>
      </c>
      <c r="AT167" s="118" t="s">
        <v>114</v>
      </c>
      <c r="AU167" s="118" t="s">
        <v>118</v>
      </c>
      <c r="AY167" s="14" t="s">
        <v>110</v>
      </c>
      <c r="BE167" s="119">
        <f t="shared" si="8"/>
        <v>0</v>
      </c>
      <c r="BF167" s="119">
        <f t="shared" si="9"/>
        <v>0</v>
      </c>
      <c r="BG167" s="119">
        <f t="shared" si="10"/>
        <v>0</v>
      </c>
      <c r="BH167" s="119">
        <f t="shared" si="11"/>
        <v>0</v>
      </c>
      <c r="BI167" s="119">
        <f t="shared" si="12"/>
        <v>0</v>
      </c>
      <c r="BJ167" s="14" t="s">
        <v>118</v>
      </c>
      <c r="BK167" s="119">
        <f t="shared" si="13"/>
        <v>0</v>
      </c>
      <c r="BL167" s="14" t="s">
        <v>198</v>
      </c>
      <c r="BM167" s="118" t="s">
        <v>239</v>
      </c>
    </row>
    <row r="168" spans="2:65" s="1" customFormat="1" ht="33" customHeight="1">
      <c r="B168" s="116"/>
      <c r="C168" s="117" t="s">
        <v>240</v>
      </c>
      <c r="D168" s="117" t="s">
        <v>114</v>
      </c>
      <c r="E168" s="153" t="s">
        <v>241</v>
      </c>
      <c r="F168" s="154" t="s">
        <v>242</v>
      </c>
      <c r="G168" s="155" t="s">
        <v>123</v>
      </c>
      <c r="H168" s="156">
        <v>418.2</v>
      </c>
      <c r="I168" s="157"/>
      <c r="J168" s="157">
        <f t="shared" si="7"/>
        <v>0</v>
      </c>
      <c r="K168" s="158"/>
      <c r="L168" s="126"/>
      <c r="M168" s="159"/>
      <c r="N168" s="160"/>
      <c r="O168" s="161"/>
      <c r="P168" s="161"/>
      <c r="Q168" s="161"/>
      <c r="R168" s="161"/>
      <c r="S168" s="161"/>
      <c r="T168" s="162"/>
      <c r="U168" s="125"/>
      <c r="V168" s="125"/>
      <c r="W168" s="125"/>
      <c r="AR168" s="118" t="s">
        <v>198</v>
      </c>
      <c r="AT168" s="118" t="s">
        <v>114</v>
      </c>
      <c r="AU168" s="118" t="s">
        <v>118</v>
      </c>
      <c r="AY168" s="14" t="s">
        <v>110</v>
      </c>
      <c r="BE168" s="119">
        <f t="shared" si="8"/>
        <v>0</v>
      </c>
      <c r="BF168" s="119">
        <f t="shared" si="9"/>
        <v>0</v>
      </c>
      <c r="BG168" s="119">
        <f t="shared" si="10"/>
        <v>0</v>
      </c>
      <c r="BH168" s="119">
        <f t="shared" si="11"/>
        <v>0</v>
      </c>
      <c r="BI168" s="119">
        <f t="shared" si="12"/>
        <v>0</v>
      </c>
      <c r="BJ168" s="14" t="s">
        <v>118</v>
      </c>
      <c r="BK168" s="119">
        <f t="shared" si="13"/>
        <v>0</v>
      </c>
      <c r="BL168" s="14" t="s">
        <v>198</v>
      </c>
      <c r="BM168" s="118" t="s">
        <v>243</v>
      </c>
    </row>
    <row r="169" spans="2:65" s="1" customFormat="1" ht="24.2" customHeight="1">
      <c r="B169" s="116"/>
      <c r="C169" s="117" t="s">
        <v>244</v>
      </c>
      <c r="D169" s="117" t="s">
        <v>114</v>
      </c>
      <c r="E169" s="153" t="s">
        <v>245</v>
      </c>
      <c r="F169" s="154" t="s">
        <v>246</v>
      </c>
      <c r="G169" s="155" t="s">
        <v>197</v>
      </c>
      <c r="H169" s="156">
        <v>59.32</v>
      </c>
      <c r="I169" s="157"/>
      <c r="J169" s="157">
        <f t="shared" si="7"/>
        <v>0</v>
      </c>
      <c r="K169" s="158"/>
      <c r="L169" s="126"/>
      <c r="M169" s="159"/>
      <c r="N169" s="160"/>
      <c r="O169" s="161"/>
      <c r="P169" s="161"/>
      <c r="Q169" s="161"/>
      <c r="R169" s="161"/>
      <c r="S169" s="161"/>
      <c r="T169" s="162"/>
      <c r="U169" s="125"/>
      <c r="V169" s="125"/>
      <c r="W169" s="125"/>
      <c r="AR169" s="118" t="s">
        <v>198</v>
      </c>
      <c r="AT169" s="118" t="s">
        <v>114</v>
      </c>
      <c r="AU169" s="118" t="s">
        <v>118</v>
      </c>
      <c r="AY169" s="14" t="s">
        <v>110</v>
      </c>
      <c r="BE169" s="119">
        <f t="shared" si="8"/>
        <v>0</v>
      </c>
      <c r="BF169" s="119">
        <f t="shared" si="9"/>
        <v>0</v>
      </c>
      <c r="BG169" s="119">
        <f t="shared" si="10"/>
        <v>0</v>
      </c>
      <c r="BH169" s="119">
        <f t="shared" si="11"/>
        <v>0</v>
      </c>
      <c r="BI169" s="119">
        <f t="shared" si="12"/>
        <v>0</v>
      </c>
      <c r="BJ169" s="14" t="s">
        <v>118</v>
      </c>
      <c r="BK169" s="119">
        <f t="shared" si="13"/>
        <v>0</v>
      </c>
      <c r="BL169" s="14" t="s">
        <v>198</v>
      </c>
      <c r="BM169" s="118" t="s">
        <v>247</v>
      </c>
    </row>
    <row r="170" spans="2:65" s="1" customFormat="1" ht="24.2" customHeight="1">
      <c r="B170" s="116"/>
      <c r="C170" s="117" t="s">
        <v>248</v>
      </c>
      <c r="D170" s="117" t="s">
        <v>114</v>
      </c>
      <c r="E170" s="153" t="s">
        <v>249</v>
      </c>
      <c r="F170" s="154" t="s">
        <v>250</v>
      </c>
      <c r="G170" s="155" t="s">
        <v>197</v>
      </c>
      <c r="H170" s="156">
        <v>29.66</v>
      </c>
      <c r="I170" s="157"/>
      <c r="J170" s="157">
        <f t="shared" si="7"/>
        <v>0</v>
      </c>
      <c r="K170" s="158"/>
      <c r="L170" s="126"/>
      <c r="M170" s="159"/>
      <c r="N170" s="160"/>
      <c r="O170" s="161"/>
      <c r="P170" s="161"/>
      <c r="Q170" s="161"/>
      <c r="R170" s="161"/>
      <c r="S170" s="161"/>
      <c r="T170" s="162"/>
      <c r="U170" s="125"/>
      <c r="V170" s="125"/>
      <c r="W170" s="125"/>
      <c r="AR170" s="118" t="s">
        <v>198</v>
      </c>
      <c r="AT170" s="118" t="s">
        <v>114</v>
      </c>
      <c r="AU170" s="118" t="s">
        <v>118</v>
      </c>
      <c r="AY170" s="14" t="s">
        <v>110</v>
      </c>
      <c r="BE170" s="119">
        <f t="shared" si="8"/>
        <v>0</v>
      </c>
      <c r="BF170" s="119">
        <f t="shared" si="9"/>
        <v>0</v>
      </c>
      <c r="BG170" s="119">
        <f t="shared" si="10"/>
        <v>0</v>
      </c>
      <c r="BH170" s="119">
        <f t="shared" si="11"/>
        <v>0</v>
      </c>
      <c r="BI170" s="119">
        <f t="shared" si="12"/>
        <v>0</v>
      </c>
      <c r="BJ170" s="14" t="s">
        <v>118</v>
      </c>
      <c r="BK170" s="119">
        <f t="shared" si="13"/>
        <v>0</v>
      </c>
      <c r="BL170" s="14" t="s">
        <v>198</v>
      </c>
      <c r="BM170" s="118" t="s">
        <v>251</v>
      </c>
    </row>
    <row r="171" spans="2:65" s="1" customFormat="1" ht="24.2" customHeight="1">
      <c r="B171" s="116"/>
      <c r="C171" s="117" t="s">
        <v>252</v>
      </c>
      <c r="D171" s="117" t="s">
        <v>114</v>
      </c>
      <c r="E171" s="153" t="s">
        <v>253</v>
      </c>
      <c r="F171" s="154" t="s">
        <v>254</v>
      </c>
      <c r="G171" s="155" t="s">
        <v>197</v>
      </c>
      <c r="H171" s="156">
        <v>12.8</v>
      </c>
      <c r="I171" s="157"/>
      <c r="J171" s="157">
        <f t="shared" si="7"/>
        <v>0</v>
      </c>
      <c r="K171" s="158"/>
      <c r="L171" s="126"/>
      <c r="M171" s="159"/>
      <c r="N171" s="160"/>
      <c r="O171" s="161"/>
      <c r="P171" s="161"/>
      <c r="Q171" s="161"/>
      <c r="R171" s="161"/>
      <c r="S171" s="161"/>
      <c r="T171" s="162"/>
      <c r="U171" s="125"/>
      <c r="V171" s="125"/>
      <c r="W171" s="125"/>
      <c r="AR171" s="118" t="s">
        <v>198</v>
      </c>
      <c r="AT171" s="118" t="s">
        <v>114</v>
      </c>
      <c r="AU171" s="118" t="s">
        <v>118</v>
      </c>
      <c r="AY171" s="14" t="s">
        <v>110</v>
      </c>
      <c r="BE171" s="119">
        <f t="shared" si="8"/>
        <v>0</v>
      </c>
      <c r="BF171" s="119">
        <f t="shared" si="9"/>
        <v>0</v>
      </c>
      <c r="BG171" s="119">
        <f t="shared" si="10"/>
        <v>0</v>
      </c>
      <c r="BH171" s="119">
        <f t="shared" si="11"/>
        <v>0</v>
      </c>
      <c r="BI171" s="119">
        <f t="shared" si="12"/>
        <v>0</v>
      </c>
      <c r="BJ171" s="14" t="s">
        <v>118</v>
      </c>
      <c r="BK171" s="119">
        <f t="shared" si="13"/>
        <v>0</v>
      </c>
      <c r="BL171" s="14" t="s">
        <v>198</v>
      </c>
      <c r="BM171" s="118" t="s">
        <v>255</v>
      </c>
    </row>
    <row r="172" spans="2:65" s="1" customFormat="1" ht="24.2" customHeight="1">
      <c r="B172" s="116"/>
      <c r="C172" s="117" t="s">
        <v>256</v>
      </c>
      <c r="D172" s="117" t="s">
        <v>114</v>
      </c>
      <c r="E172" s="153" t="s">
        <v>257</v>
      </c>
      <c r="F172" s="154" t="s">
        <v>258</v>
      </c>
      <c r="G172" s="155" t="s">
        <v>134</v>
      </c>
      <c r="H172" s="156">
        <v>4.0570000000000004</v>
      </c>
      <c r="I172" s="157"/>
      <c r="J172" s="157">
        <f t="shared" si="7"/>
        <v>0</v>
      </c>
      <c r="K172" s="158"/>
      <c r="L172" s="126"/>
      <c r="M172" s="159"/>
      <c r="N172" s="160"/>
      <c r="O172" s="161"/>
      <c r="P172" s="161"/>
      <c r="Q172" s="161"/>
      <c r="R172" s="161"/>
      <c r="S172" s="161"/>
      <c r="T172" s="162"/>
      <c r="U172" s="125"/>
      <c r="V172" s="125"/>
      <c r="W172" s="125"/>
      <c r="AR172" s="118" t="s">
        <v>198</v>
      </c>
      <c r="AT172" s="118" t="s">
        <v>114</v>
      </c>
      <c r="AU172" s="118" t="s">
        <v>118</v>
      </c>
      <c r="AY172" s="14" t="s">
        <v>110</v>
      </c>
      <c r="BE172" s="119">
        <f t="shared" si="8"/>
        <v>0</v>
      </c>
      <c r="BF172" s="119">
        <f t="shared" si="9"/>
        <v>0</v>
      </c>
      <c r="BG172" s="119">
        <f t="shared" si="10"/>
        <v>0</v>
      </c>
      <c r="BH172" s="119">
        <f t="shared" si="11"/>
        <v>0</v>
      </c>
      <c r="BI172" s="119">
        <f t="shared" si="12"/>
        <v>0</v>
      </c>
      <c r="BJ172" s="14" t="s">
        <v>118</v>
      </c>
      <c r="BK172" s="119">
        <f t="shared" si="13"/>
        <v>0</v>
      </c>
      <c r="BL172" s="14" t="s">
        <v>198</v>
      </c>
      <c r="BM172" s="118" t="s">
        <v>259</v>
      </c>
    </row>
    <row r="173" spans="2:65" s="11" customFormat="1" ht="22.9" customHeight="1">
      <c r="B173" s="112"/>
      <c r="D173" s="113" t="s">
        <v>65</v>
      </c>
      <c r="E173" s="151" t="s">
        <v>260</v>
      </c>
      <c r="F173" s="151" t="s">
        <v>261</v>
      </c>
      <c r="G173" s="145"/>
      <c r="H173" s="145"/>
      <c r="I173" s="145"/>
      <c r="J173" s="152">
        <f>BK173</f>
        <v>0</v>
      </c>
      <c r="K173" s="145"/>
      <c r="L173" s="147"/>
      <c r="M173" s="148"/>
      <c r="N173" s="145"/>
      <c r="O173" s="145"/>
      <c r="P173" s="149"/>
      <c r="Q173" s="145"/>
      <c r="R173" s="149"/>
      <c r="S173" s="145"/>
      <c r="T173" s="150"/>
      <c r="U173" s="145"/>
      <c r="V173" s="145"/>
      <c r="W173" s="145"/>
      <c r="AR173" s="113" t="s">
        <v>118</v>
      </c>
      <c r="AT173" s="114" t="s">
        <v>65</v>
      </c>
      <c r="AU173" s="114" t="s">
        <v>73</v>
      </c>
      <c r="AY173" s="113" t="s">
        <v>110</v>
      </c>
      <c r="BK173" s="115">
        <f>SUM(BK174:BK177)</f>
        <v>0</v>
      </c>
    </row>
    <row r="174" spans="2:65" s="1" customFormat="1" ht="21.75" customHeight="1">
      <c r="B174" s="116"/>
      <c r="C174" s="117" t="s">
        <v>262</v>
      </c>
      <c r="D174" s="117" t="s">
        <v>114</v>
      </c>
      <c r="E174" s="153" t="s">
        <v>350</v>
      </c>
      <c r="F174" s="154" t="s">
        <v>263</v>
      </c>
      <c r="G174" s="155" t="s">
        <v>264</v>
      </c>
      <c r="H174" s="156">
        <v>1</v>
      </c>
      <c r="I174" s="157"/>
      <c r="J174" s="157">
        <f>ROUND(I174*H174,2)</f>
        <v>0</v>
      </c>
      <c r="K174" s="158"/>
      <c r="L174" s="126"/>
      <c r="M174" s="159"/>
      <c r="N174" s="160"/>
      <c r="O174" s="161"/>
      <c r="P174" s="161"/>
      <c r="Q174" s="161"/>
      <c r="R174" s="161"/>
      <c r="S174" s="161"/>
      <c r="T174" s="162"/>
      <c r="U174" s="125"/>
      <c r="V174" s="125"/>
      <c r="W174" s="125"/>
      <c r="AR174" s="118" t="s">
        <v>198</v>
      </c>
      <c r="AT174" s="118" t="s">
        <v>114</v>
      </c>
      <c r="AU174" s="118" t="s">
        <v>118</v>
      </c>
      <c r="AY174" s="14" t="s">
        <v>110</v>
      </c>
      <c r="BE174" s="119">
        <f>IF(N174="základná",J174,0)</f>
        <v>0</v>
      </c>
      <c r="BF174" s="119">
        <f>IF(N174="znížená",J174,0)</f>
        <v>0</v>
      </c>
      <c r="BG174" s="119">
        <f>IF(N174="zákl. prenesená",J174,0)</f>
        <v>0</v>
      </c>
      <c r="BH174" s="119">
        <f>IF(N174="zníž. prenesená",J174,0)</f>
        <v>0</v>
      </c>
      <c r="BI174" s="119">
        <f>IF(N174="nulová",J174,0)</f>
        <v>0</v>
      </c>
      <c r="BJ174" s="14" t="s">
        <v>118</v>
      </c>
      <c r="BK174" s="119">
        <f>ROUND(I174*H174,2)</f>
        <v>0</v>
      </c>
      <c r="BL174" s="14" t="s">
        <v>198</v>
      </c>
      <c r="BM174" s="118" t="s">
        <v>265</v>
      </c>
    </row>
    <row r="175" spans="2:65" s="1" customFormat="1" ht="33" customHeight="1">
      <c r="B175" s="116"/>
      <c r="C175" s="117" t="s">
        <v>73</v>
      </c>
      <c r="D175" s="117" t="s">
        <v>114</v>
      </c>
      <c r="E175" s="153" t="s">
        <v>266</v>
      </c>
      <c r="F175" s="154" t="s">
        <v>267</v>
      </c>
      <c r="G175" s="155" t="s">
        <v>123</v>
      </c>
      <c r="H175" s="156">
        <v>418.2</v>
      </c>
      <c r="I175" s="157"/>
      <c r="J175" s="157">
        <f>ROUND(I175*H175,2)</f>
        <v>0</v>
      </c>
      <c r="K175" s="158"/>
      <c r="L175" s="126"/>
      <c r="M175" s="159"/>
      <c r="N175" s="160"/>
      <c r="O175" s="161"/>
      <c r="P175" s="161"/>
      <c r="Q175" s="161"/>
      <c r="R175" s="161"/>
      <c r="S175" s="161"/>
      <c r="T175" s="162"/>
      <c r="U175" s="125"/>
      <c r="V175" s="125"/>
      <c r="W175" s="125"/>
      <c r="AR175" s="118" t="s">
        <v>198</v>
      </c>
      <c r="AT175" s="118" t="s">
        <v>114</v>
      </c>
      <c r="AU175" s="118" t="s">
        <v>118</v>
      </c>
      <c r="AY175" s="14" t="s">
        <v>110</v>
      </c>
      <c r="BE175" s="119">
        <f>IF(N175="základná",J175,0)</f>
        <v>0</v>
      </c>
      <c r="BF175" s="119">
        <f>IF(N175="znížená",J175,0)</f>
        <v>0</v>
      </c>
      <c r="BG175" s="119">
        <f>IF(N175="zákl. prenesená",J175,0)</f>
        <v>0</v>
      </c>
      <c r="BH175" s="119">
        <f>IF(N175="zníž. prenesená",J175,0)</f>
        <v>0</v>
      </c>
      <c r="BI175" s="119">
        <f>IF(N175="nulová",J175,0)</f>
        <v>0</v>
      </c>
      <c r="BJ175" s="14" t="s">
        <v>118</v>
      </c>
      <c r="BK175" s="119">
        <f>ROUND(I175*H175,2)</f>
        <v>0</v>
      </c>
      <c r="BL175" s="14" t="s">
        <v>198</v>
      </c>
      <c r="BM175" s="118" t="s">
        <v>268</v>
      </c>
    </row>
    <row r="176" spans="2:65" s="1" customFormat="1" ht="33" customHeight="1">
      <c r="B176" s="116"/>
      <c r="C176" s="117" t="s">
        <v>118</v>
      </c>
      <c r="D176" s="117" t="s">
        <v>114</v>
      </c>
      <c r="E176" s="153" t="s">
        <v>269</v>
      </c>
      <c r="F176" s="154" t="s">
        <v>270</v>
      </c>
      <c r="G176" s="155" t="s">
        <v>197</v>
      </c>
      <c r="H176" s="156">
        <v>29.66</v>
      </c>
      <c r="I176" s="157"/>
      <c r="J176" s="157">
        <f>ROUND(I176*H176,2)</f>
        <v>0</v>
      </c>
      <c r="K176" s="158"/>
      <c r="L176" s="126"/>
      <c r="M176" s="159"/>
      <c r="N176" s="160"/>
      <c r="O176" s="161"/>
      <c r="P176" s="161"/>
      <c r="Q176" s="161"/>
      <c r="R176" s="161"/>
      <c r="S176" s="161"/>
      <c r="T176" s="162"/>
      <c r="U176" s="125"/>
      <c r="V176" s="125"/>
      <c r="W176" s="125"/>
      <c r="AR176" s="118" t="s">
        <v>198</v>
      </c>
      <c r="AT176" s="118" t="s">
        <v>114</v>
      </c>
      <c r="AU176" s="118" t="s">
        <v>118</v>
      </c>
      <c r="AY176" s="14" t="s">
        <v>110</v>
      </c>
      <c r="BE176" s="119">
        <f>IF(N176="základná",J176,0)</f>
        <v>0</v>
      </c>
      <c r="BF176" s="119">
        <f>IF(N176="znížená",J176,0)</f>
        <v>0</v>
      </c>
      <c r="BG176" s="119">
        <f>IF(N176="zákl. prenesená",J176,0)</f>
        <v>0</v>
      </c>
      <c r="BH176" s="119">
        <f>IF(N176="zníž. prenesená",J176,0)</f>
        <v>0</v>
      </c>
      <c r="BI176" s="119">
        <f>IF(N176="nulová",J176,0)</f>
        <v>0</v>
      </c>
      <c r="BJ176" s="14" t="s">
        <v>118</v>
      </c>
      <c r="BK176" s="119">
        <f>ROUND(I176*H176,2)</f>
        <v>0</v>
      </c>
      <c r="BL176" s="14" t="s">
        <v>198</v>
      </c>
      <c r="BM176" s="118" t="s">
        <v>271</v>
      </c>
    </row>
    <row r="177" spans="2:65" s="1" customFormat="1" ht="24.2" customHeight="1">
      <c r="B177" s="116"/>
      <c r="C177" s="117" t="s">
        <v>272</v>
      </c>
      <c r="D177" s="117" t="s">
        <v>114</v>
      </c>
      <c r="E177" s="153" t="s">
        <v>273</v>
      </c>
      <c r="F177" s="154" t="s">
        <v>274</v>
      </c>
      <c r="G177" s="155" t="s">
        <v>123</v>
      </c>
      <c r="H177" s="156">
        <v>418.2</v>
      </c>
      <c r="I177" s="157"/>
      <c r="J177" s="157">
        <f>ROUND(I177*H177,2)</f>
        <v>0</v>
      </c>
      <c r="K177" s="158"/>
      <c r="L177" s="126"/>
      <c r="M177" s="159"/>
      <c r="N177" s="160"/>
      <c r="O177" s="161"/>
      <c r="P177" s="161"/>
      <c r="Q177" s="161"/>
      <c r="R177" s="161"/>
      <c r="S177" s="161"/>
      <c r="T177" s="162"/>
      <c r="U177" s="125"/>
      <c r="V177" s="125"/>
      <c r="W177" s="125"/>
      <c r="AR177" s="118" t="s">
        <v>198</v>
      </c>
      <c r="AT177" s="118" t="s">
        <v>114</v>
      </c>
      <c r="AU177" s="118" t="s">
        <v>118</v>
      </c>
      <c r="AY177" s="14" t="s">
        <v>110</v>
      </c>
      <c r="BE177" s="119">
        <f>IF(N177="základná",J177,0)</f>
        <v>0</v>
      </c>
      <c r="BF177" s="119">
        <f>IF(N177="znížená",J177,0)</f>
        <v>0</v>
      </c>
      <c r="BG177" s="119">
        <f>IF(N177="zákl. prenesená",J177,0)</f>
        <v>0</v>
      </c>
      <c r="BH177" s="119">
        <f>IF(N177="zníž. prenesená",J177,0)</f>
        <v>0</v>
      </c>
      <c r="BI177" s="119">
        <f>IF(N177="nulová",J177,0)</f>
        <v>0</v>
      </c>
      <c r="BJ177" s="14" t="s">
        <v>118</v>
      </c>
      <c r="BK177" s="119">
        <f>ROUND(I177*H177,2)</f>
        <v>0</v>
      </c>
      <c r="BL177" s="14" t="s">
        <v>198</v>
      </c>
      <c r="BM177" s="118" t="s">
        <v>275</v>
      </c>
    </row>
    <row r="178" spans="2:65" s="11" customFormat="1" ht="22.9" customHeight="1">
      <c r="B178" s="112"/>
      <c r="D178" s="113" t="s">
        <v>65</v>
      </c>
      <c r="E178" s="151" t="s">
        <v>276</v>
      </c>
      <c r="F178" s="151" t="s">
        <v>277</v>
      </c>
      <c r="G178" s="145"/>
      <c r="H178" s="145"/>
      <c r="I178" s="145"/>
      <c r="J178" s="152">
        <f>BK178</f>
        <v>0</v>
      </c>
      <c r="K178" s="145"/>
      <c r="L178" s="147"/>
      <c r="M178" s="148"/>
      <c r="N178" s="145"/>
      <c r="O178" s="145"/>
      <c r="P178" s="149"/>
      <c r="Q178" s="145"/>
      <c r="R178" s="149"/>
      <c r="S178" s="145"/>
      <c r="T178" s="150"/>
      <c r="U178" s="145"/>
      <c r="V178" s="145"/>
      <c r="W178" s="145"/>
      <c r="AR178" s="113" t="s">
        <v>118</v>
      </c>
      <c r="AT178" s="114" t="s">
        <v>65</v>
      </c>
      <c r="AU178" s="114" t="s">
        <v>73</v>
      </c>
      <c r="AY178" s="113" t="s">
        <v>110</v>
      </c>
      <c r="BK178" s="115">
        <f>SUM(BK179:BK186)</f>
        <v>0</v>
      </c>
    </row>
    <row r="179" spans="2:65" s="1" customFormat="1" ht="16.5" customHeight="1">
      <c r="B179" s="116"/>
      <c r="C179" s="117" t="s">
        <v>278</v>
      </c>
      <c r="D179" s="117" t="s">
        <v>114</v>
      </c>
      <c r="E179" s="153" t="s">
        <v>350</v>
      </c>
      <c r="F179" s="154" t="s">
        <v>279</v>
      </c>
      <c r="G179" s="155" t="s">
        <v>182</v>
      </c>
      <c r="H179" s="156">
        <v>1</v>
      </c>
      <c r="I179" s="157"/>
      <c r="J179" s="157">
        <f t="shared" ref="J179:J186" si="14">ROUND(I179*H179,2)</f>
        <v>0</v>
      </c>
      <c r="K179" s="158"/>
      <c r="L179" s="126"/>
      <c r="M179" s="159"/>
      <c r="N179" s="160"/>
      <c r="O179" s="161"/>
      <c r="P179" s="161"/>
      <c r="Q179" s="161"/>
      <c r="R179" s="161"/>
      <c r="S179" s="161"/>
      <c r="T179" s="162"/>
      <c r="U179" s="125"/>
      <c r="V179" s="125"/>
      <c r="W179" s="125"/>
      <c r="AR179" s="118" t="s">
        <v>198</v>
      </c>
      <c r="AT179" s="118" t="s">
        <v>114</v>
      </c>
      <c r="AU179" s="118" t="s">
        <v>118</v>
      </c>
      <c r="AY179" s="14" t="s">
        <v>110</v>
      </c>
      <c r="BE179" s="119">
        <f t="shared" ref="BE179:BE186" si="15">IF(N179="základná",J179,0)</f>
        <v>0</v>
      </c>
      <c r="BF179" s="119">
        <f t="shared" ref="BF179:BF186" si="16">IF(N179="znížená",J179,0)</f>
        <v>0</v>
      </c>
      <c r="BG179" s="119">
        <f t="shared" ref="BG179:BG186" si="17">IF(N179="zákl. prenesená",J179,0)</f>
        <v>0</v>
      </c>
      <c r="BH179" s="119">
        <f t="shared" ref="BH179:BH186" si="18">IF(N179="zníž. prenesená",J179,0)</f>
        <v>0</v>
      </c>
      <c r="BI179" s="119">
        <f t="shared" ref="BI179:BI186" si="19">IF(N179="nulová",J179,0)</f>
        <v>0</v>
      </c>
      <c r="BJ179" s="14" t="s">
        <v>118</v>
      </c>
      <c r="BK179" s="119">
        <f t="shared" ref="BK179:BK186" si="20">ROUND(I179*H179,2)</f>
        <v>0</v>
      </c>
      <c r="BL179" s="14" t="s">
        <v>198</v>
      </c>
      <c r="BM179" s="118" t="s">
        <v>280</v>
      </c>
    </row>
    <row r="180" spans="2:65" s="1" customFormat="1" ht="16.5" customHeight="1">
      <c r="B180" s="116"/>
      <c r="C180" s="120" t="s">
        <v>281</v>
      </c>
      <c r="D180" s="120" t="s">
        <v>201</v>
      </c>
      <c r="E180" s="163" t="s">
        <v>350</v>
      </c>
      <c r="F180" s="164" t="s">
        <v>344</v>
      </c>
      <c r="G180" s="165" t="s">
        <v>197</v>
      </c>
      <c r="H180" s="166">
        <v>16</v>
      </c>
      <c r="I180" s="167"/>
      <c r="J180" s="167">
        <f t="shared" si="14"/>
        <v>0</v>
      </c>
      <c r="K180" s="168"/>
      <c r="L180" s="169"/>
      <c r="M180" s="170"/>
      <c r="N180" s="171"/>
      <c r="O180" s="161"/>
      <c r="P180" s="161"/>
      <c r="Q180" s="161"/>
      <c r="R180" s="161"/>
      <c r="S180" s="161"/>
      <c r="T180" s="162"/>
      <c r="U180" s="125"/>
      <c r="V180" s="125"/>
      <c r="W180" s="125"/>
      <c r="AR180" s="118" t="s">
        <v>186</v>
      </c>
      <c r="AT180" s="118" t="s">
        <v>201</v>
      </c>
      <c r="AU180" s="118" t="s">
        <v>118</v>
      </c>
      <c r="AY180" s="14" t="s">
        <v>110</v>
      </c>
      <c r="BE180" s="119">
        <f t="shared" si="15"/>
        <v>0</v>
      </c>
      <c r="BF180" s="119">
        <f t="shared" si="16"/>
        <v>0</v>
      </c>
      <c r="BG180" s="119">
        <f t="shared" si="17"/>
        <v>0</v>
      </c>
      <c r="BH180" s="119">
        <f t="shared" si="18"/>
        <v>0</v>
      </c>
      <c r="BI180" s="119">
        <f t="shared" si="19"/>
        <v>0</v>
      </c>
      <c r="BJ180" s="14" t="s">
        <v>118</v>
      </c>
      <c r="BK180" s="119">
        <f t="shared" si="20"/>
        <v>0</v>
      </c>
      <c r="BL180" s="14" t="s">
        <v>198</v>
      </c>
      <c r="BM180" s="118" t="s">
        <v>282</v>
      </c>
    </row>
    <row r="181" spans="2:65" s="1" customFormat="1" ht="24.2" customHeight="1">
      <c r="B181" s="116"/>
      <c r="C181" s="117" t="s">
        <v>283</v>
      </c>
      <c r="D181" s="117" t="s">
        <v>114</v>
      </c>
      <c r="E181" s="153" t="s">
        <v>284</v>
      </c>
      <c r="F181" s="154" t="s">
        <v>285</v>
      </c>
      <c r="G181" s="155" t="s">
        <v>182</v>
      </c>
      <c r="H181" s="156">
        <v>1</v>
      </c>
      <c r="I181" s="157"/>
      <c r="J181" s="157">
        <f t="shared" si="14"/>
        <v>0</v>
      </c>
      <c r="K181" s="158"/>
      <c r="L181" s="126"/>
      <c r="M181" s="159"/>
      <c r="N181" s="160"/>
      <c r="O181" s="161"/>
      <c r="P181" s="161"/>
      <c r="Q181" s="161"/>
      <c r="R181" s="161"/>
      <c r="S181" s="161"/>
      <c r="T181" s="162"/>
      <c r="U181" s="125"/>
      <c r="V181" s="125"/>
      <c r="W181" s="125"/>
      <c r="AR181" s="118" t="s">
        <v>198</v>
      </c>
      <c r="AT181" s="118" t="s">
        <v>114</v>
      </c>
      <c r="AU181" s="118" t="s">
        <v>118</v>
      </c>
      <c r="AY181" s="14" t="s">
        <v>110</v>
      </c>
      <c r="BE181" s="119">
        <f t="shared" si="15"/>
        <v>0</v>
      </c>
      <c r="BF181" s="119">
        <f t="shared" si="16"/>
        <v>0</v>
      </c>
      <c r="BG181" s="119">
        <f t="shared" si="17"/>
        <v>0</v>
      </c>
      <c r="BH181" s="119">
        <f t="shared" si="18"/>
        <v>0</v>
      </c>
      <c r="BI181" s="119">
        <f t="shared" si="19"/>
        <v>0</v>
      </c>
      <c r="BJ181" s="14" t="s">
        <v>118</v>
      </c>
      <c r="BK181" s="119">
        <f t="shared" si="20"/>
        <v>0</v>
      </c>
      <c r="BL181" s="14" t="s">
        <v>198</v>
      </c>
      <c r="BM181" s="118" t="s">
        <v>286</v>
      </c>
    </row>
    <row r="182" spans="2:65" s="1" customFormat="1" ht="24.2" customHeight="1">
      <c r="B182" s="116"/>
      <c r="C182" s="120" t="s">
        <v>287</v>
      </c>
      <c r="D182" s="120" t="s">
        <v>201</v>
      </c>
      <c r="E182" s="163" t="s">
        <v>288</v>
      </c>
      <c r="F182" s="164" t="s">
        <v>289</v>
      </c>
      <c r="G182" s="165" t="s">
        <v>182</v>
      </c>
      <c r="H182" s="166">
        <v>1</v>
      </c>
      <c r="I182" s="167"/>
      <c r="J182" s="167">
        <f t="shared" si="14"/>
        <v>0</v>
      </c>
      <c r="K182" s="168"/>
      <c r="L182" s="169"/>
      <c r="M182" s="170"/>
      <c r="N182" s="171"/>
      <c r="O182" s="161"/>
      <c r="P182" s="161"/>
      <c r="Q182" s="161"/>
      <c r="R182" s="161"/>
      <c r="S182" s="161"/>
      <c r="T182" s="162"/>
      <c r="U182" s="125"/>
      <c r="V182" s="125"/>
      <c r="W182" s="125"/>
      <c r="AR182" s="118" t="s">
        <v>186</v>
      </c>
      <c r="AT182" s="118" t="s">
        <v>201</v>
      </c>
      <c r="AU182" s="118" t="s">
        <v>118</v>
      </c>
      <c r="AY182" s="14" t="s">
        <v>110</v>
      </c>
      <c r="BE182" s="119">
        <f t="shared" si="15"/>
        <v>0</v>
      </c>
      <c r="BF182" s="119">
        <f t="shared" si="16"/>
        <v>0</v>
      </c>
      <c r="BG182" s="119">
        <f t="shared" si="17"/>
        <v>0</v>
      </c>
      <c r="BH182" s="119">
        <f t="shared" si="18"/>
        <v>0</v>
      </c>
      <c r="BI182" s="119">
        <f t="shared" si="19"/>
        <v>0</v>
      </c>
      <c r="BJ182" s="14" t="s">
        <v>118</v>
      </c>
      <c r="BK182" s="119">
        <f t="shared" si="20"/>
        <v>0</v>
      </c>
      <c r="BL182" s="14" t="s">
        <v>198</v>
      </c>
      <c r="BM182" s="118" t="s">
        <v>290</v>
      </c>
    </row>
    <row r="183" spans="2:65" s="1" customFormat="1" ht="24.2" customHeight="1">
      <c r="B183" s="116"/>
      <c r="C183" s="117" t="s">
        <v>291</v>
      </c>
      <c r="D183" s="117" t="s">
        <v>114</v>
      </c>
      <c r="E183" s="153" t="s">
        <v>292</v>
      </c>
      <c r="F183" s="154" t="s">
        <v>293</v>
      </c>
      <c r="G183" s="155" t="s">
        <v>182</v>
      </c>
      <c r="H183" s="156">
        <v>2</v>
      </c>
      <c r="I183" s="157"/>
      <c r="J183" s="157">
        <f t="shared" si="14"/>
        <v>0</v>
      </c>
      <c r="K183" s="158"/>
      <c r="L183" s="126"/>
      <c r="M183" s="159"/>
      <c r="N183" s="160"/>
      <c r="O183" s="161"/>
      <c r="P183" s="161"/>
      <c r="Q183" s="161"/>
      <c r="R183" s="161"/>
      <c r="S183" s="161"/>
      <c r="T183" s="162"/>
      <c r="U183" s="125"/>
      <c r="V183" s="125"/>
      <c r="W183" s="125"/>
      <c r="AR183" s="118" t="s">
        <v>198</v>
      </c>
      <c r="AT183" s="118" t="s">
        <v>114</v>
      </c>
      <c r="AU183" s="118" t="s">
        <v>118</v>
      </c>
      <c r="AY183" s="14" t="s">
        <v>110</v>
      </c>
      <c r="BE183" s="119">
        <f t="shared" si="15"/>
        <v>0</v>
      </c>
      <c r="BF183" s="119">
        <f t="shared" si="16"/>
        <v>0</v>
      </c>
      <c r="BG183" s="119">
        <f t="shared" si="17"/>
        <v>0</v>
      </c>
      <c r="BH183" s="119">
        <f t="shared" si="18"/>
        <v>0</v>
      </c>
      <c r="BI183" s="119">
        <f t="shared" si="19"/>
        <v>0</v>
      </c>
      <c r="BJ183" s="14" t="s">
        <v>118</v>
      </c>
      <c r="BK183" s="119">
        <f t="shared" si="20"/>
        <v>0</v>
      </c>
      <c r="BL183" s="14" t="s">
        <v>198</v>
      </c>
      <c r="BM183" s="118" t="s">
        <v>294</v>
      </c>
    </row>
    <row r="184" spans="2:65" s="1" customFormat="1" ht="16.5" customHeight="1">
      <c r="B184" s="116"/>
      <c r="C184" s="120" t="s">
        <v>295</v>
      </c>
      <c r="D184" s="120" t="s">
        <v>201</v>
      </c>
      <c r="E184" s="163" t="s">
        <v>296</v>
      </c>
      <c r="F184" s="164" t="s">
        <v>297</v>
      </c>
      <c r="G184" s="165" t="s">
        <v>182</v>
      </c>
      <c r="H184" s="166">
        <v>2</v>
      </c>
      <c r="I184" s="167"/>
      <c r="J184" s="167">
        <f t="shared" si="14"/>
        <v>0</v>
      </c>
      <c r="K184" s="168"/>
      <c r="L184" s="169"/>
      <c r="M184" s="170"/>
      <c r="N184" s="171"/>
      <c r="O184" s="161"/>
      <c r="P184" s="161"/>
      <c r="Q184" s="161"/>
      <c r="R184" s="161"/>
      <c r="S184" s="161"/>
      <c r="T184" s="162"/>
      <c r="U184" s="125"/>
      <c r="V184" s="125"/>
      <c r="W184" s="125"/>
      <c r="AR184" s="118" t="s">
        <v>186</v>
      </c>
      <c r="AT184" s="118" t="s">
        <v>201</v>
      </c>
      <c r="AU184" s="118" t="s">
        <v>118</v>
      </c>
      <c r="AY184" s="14" t="s">
        <v>110</v>
      </c>
      <c r="BE184" s="119">
        <f t="shared" si="15"/>
        <v>0</v>
      </c>
      <c r="BF184" s="119">
        <f t="shared" si="16"/>
        <v>0</v>
      </c>
      <c r="BG184" s="119">
        <f t="shared" si="17"/>
        <v>0</v>
      </c>
      <c r="BH184" s="119">
        <f t="shared" si="18"/>
        <v>0</v>
      </c>
      <c r="BI184" s="119">
        <f t="shared" si="19"/>
        <v>0</v>
      </c>
      <c r="BJ184" s="14" t="s">
        <v>118</v>
      </c>
      <c r="BK184" s="119">
        <f t="shared" si="20"/>
        <v>0</v>
      </c>
      <c r="BL184" s="14" t="s">
        <v>198</v>
      </c>
      <c r="BM184" s="118" t="s">
        <v>298</v>
      </c>
    </row>
    <row r="185" spans="2:65" s="1" customFormat="1" ht="24.2" customHeight="1">
      <c r="B185" s="116"/>
      <c r="C185" s="117" t="s">
        <v>299</v>
      </c>
      <c r="D185" s="117" t="s">
        <v>114</v>
      </c>
      <c r="E185" s="153" t="s">
        <v>350</v>
      </c>
      <c r="F185" s="154" t="s">
        <v>300</v>
      </c>
      <c r="G185" s="155" t="s">
        <v>182</v>
      </c>
      <c r="H185" s="156">
        <v>4</v>
      </c>
      <c r="I185" s="157"/>
      <c r="J185" s="157">
        <f t="shared" si="14"/>
        <v>0</v>
      </c>
      <c r="K185" s="158"/>
      <c r="L185" s="126"/>
      <c r="M185" s="159"/>
      <c r="N185" s="160"/>
      <c r="O185" s="161"/>
      <c r="P185" s="161"/>
      <c r="Q185" s="161"/>
      <c r="R185" s="161"/>
      <c r="S185" s="161"/>
      <c r="T185" s="162"/>
      <c r="U185" s="125"/>
      <c r="V185" s="125"/>
      <c r="W185" s="125"/>
      <c r="AR185" s="118" t="s">
        <v>198</v>
      </c>
      <c r="AT185" s="118" t="s">
        <v>114</v>
      </c>
      <c r="AU185" s="118" t="s">
        <v>118</v>
      </c>
      <c r="AY185" s="14" t="s">
        <v>110</v>
      </c>
      <c r="BE185" s="119">
        <f t="shared" si="15"/>
        <v>0</v>
      </c>
      <c r="BF185" s="119">
        <f t="shared" si="16"/>
        <v>0</v>
      </c>
      <c r="BG185" s="119">
        <f t="shared" si="17"/>
        <v>0</v>
      </c>
      <c r="BH185" s="119">
        <f t="shared" si="18"/>
        <v>0</v>
      </c>
      <c r="BI185" s="119">
        <f t="shared" si="19"/>
        <v>0</v>
      </c>
      <c r="BJ185" s="14" t="s">
        <v>118</v>
      </c>
      <c r="BK185" s="119">
        <f t="shared" si="20"/>
        <v>0</v>
      </c>
      <c r="BL185" s="14" t="s">
        <v>198</v>
      </c>
      <c r="BM185" s="118" t="s">
        <v>301</v>
      </c>
    </row>
    <row r="186" spans="2:65" s="1" customFormat="1" ht="16.5" customHeight="1">
      <c r="B186" s="116"/>
      <c r="C186" s="117" t="s">
        <v>302</v>
      </c>
      <c r="D186" s="117" t="s">
        <v>114</v>
      </c>
      <c r="E186" s="153" t="s">
        <v>350</v>
      </c>
      <c r="F186" s="154" t="s">
        <v>345</v>
      </c>
      <c r="G186" s="155" t="s">
        <v>182</v>
      </c>
      <c r="H186" s="156">
        <v>3</v>
      </c>
      <c r="I186" s="157"/>
      <c r="J186" s="157">
        <f t="shared" si="14"/>
        <v>0</v>
      </c>
      <c r="K186" s="158"/>
      <c r="L186" s="126"/>
      <c r="M186" s="159"/>
      <c r="N186" s="160"/>
      <c r="O186" s="161"/>
      <c r="P186" s="161"/>
      <c r="Q186" s="161"/>
      <c r="R186" s="161"/>
      <c r="S186" s="161"/>
      <c r="T186" s="162"/>
      <c r="U186" s="125"/>
      <c r="V186" s="125"/>
      <c r="W186" s="125"/>
      <c r="AR186" s="118" t="s">
        <v>198</v>
      </c>
      <c r="AT186" s="118" t="s">
        <v>114</v>
      </c>
      <c r="AU186" s="118" t="s">
        <v>118</v>
      </c>
      <c r="AY186" s="14" t="s">
        <v>110</v>
      </c>
      <c r="BE186" s="119">
        <f t="shared" si="15"/>
        <v>0</v>
      </c>
      <c r="BF186" s="119">
        <f t="shared" si="16"/>
        <v>0</v>
      </c>
      <c r="BG186" s="119">
        <f t="shared" si="17"/>
        <v>0</v>
      </c>
      <c r="BH186" s="119">
        <f t="shared" si="18"/>
        <v>0</v>
      </c>
      <c r="BI186" s="119">
        <f t="shared" si="19"/>
        <v>0</v>
      </c>
      <c r="BJ186" s="14" t="s">
        <v>118</v>
      </c>
      <c r="BK186" s="119">
        <f t="shared" si="20"/>
        <v>0</v>
      </c>
      <c r="BL186" s="14" t="s">
        <v>198</v>
      </c>
      <c r="BM186" s="118" t="s">
        <v>303</v>
      </c>
    </row>
    <row r="187" spans="2:65" s="11" customFormat="1" ht="22.9" customHeight="1">
      <c r="B187" s="112"/>
      <c r="D187" s="113" t="s">
        <v>65</v>
      </c>
      <c r="E187" s="151" t="s">
        <v>304</v>
      </c>
      <c r="F187" s="151" t="s">
        <v>305</v>
      </c>
      <c r="G187" s="145"/>
      <c r="H187" s="145"/>
      <c r="I187" s="145"/>
      <c r="J187" s="152">
        <f>BK187</f>
        <v>0</v>
      </c>
      <c r="K187" s="145"/>
      <c r="L187" s="147"/>
      <c r="M187" s="148"/>
      <c r="N187" s="145"/>
      <c r="O187" s="145"/>
      <c r="P187" s="149"/>
      <c r="Q187" s="145"/>
      <c r="R187" s="149"/>
      <c r="S187" s="145"/>
      <c r="T187" s="150"/>
      <c r="U187" s="145"/>
      <c r="V187" s="145"/>
      <c r="W187" s="145"/>
      <c r="AR187" s="113" t="s">
        <v>118</v>
      </c>
      <c r="AT187" s="114" t="s">
        <v>65</v>
      </c>
      <c r="AU187" s="114" t="s">
        <v>73</v>
      </c>
      <c r="AY187" s="113" t="s">
        <v>110</v>
      </c>
      <c r="BK187" s="115">
        <f>SUM(BK188:BK190)</f>
        <v>0</v>
      </c>
    </row>
    <row r="188" spans="2:65" s="1" customFormat="1" ht="33" customHeight="1">
      <c r="B188" s="116"/>
      <c r="C188" s="117" t="s">
        <v>306</v>
      </c>
      <c r="D188" s="117" t="s">
        <v>114</v>
      </c>
      <c r="E188" s="153" t="s">
        <v>307</v>
      </c>
      <c r="F188" s="154" t="s">
        <v>308</v>
      </c>
      <c r="G188" s="155" t="s">
        <v>123</v>
      </c>
      <c r="H188" s="156">
        <v>319.2</v>
      </c>
      <c r="I188" s="157"/>
      <c r="J188" s="157">
        <f>ROUND(I188*H188,2)</f>
        <v>0</v>
      </c>
      <c r="K188" s="158"/>
      <c r="L188" s="126"/>
      <c r="M188" s="159"/>
      <c r="N188" s="160"/>
      <c r="O188" s="161"/>
      <c r="P188" s="161"/>
      <c r="Q188" s="161"/>
      <c r="R188" s="161"/>
      <c r="S188" s="161"/>
      <c r="T188" s="162"/>
      <c r="U188" s="125"/>
      <c r="V188" s="125"/>
      <c r="W188" s="125"/>
      <c r="AR188" s="118" t="s">
        <v>198</v>
      </c>
      <c r="AT188" s="118" t="s">
        <v>114</v>
      </c>
      <c r="AU188" s="118" t="s">
        <v>118</v>
      </c>
      <c r="AY188" s="14" t="s">
        <v>110</v>
      </c>
      <c r="BE188" s="119">
        <f>IF(N188="základná",J188,0)</f>
        <v>0</v>
      </c>
      <c r="BF188" s="119">
        <f>IF(N188="znížená",J188,0)</f>
        <v>0</v>
      </c>
      <c r="BG188" s="119">
        <f>IF(N188="zákl. prenesená",J188,0)</f>
        <v>0</v>
      </c>
      <c r="BH188" s="119">
        <f>IF(N188="zníž. prenesená",J188,0)</f>
        <v>0</v>
      </c>
      <c r="BI188" s="119">
        <f>IF(N188="nulová",J188,0)</f>
        <v>0</v>
      </c>
      <c r="BJ188" s="14" t="s">
        <v>118</v>
      </c>
      <c r="BK188" s="119">
        <f>ROUND(I188*H188,2)</f>
        <v>0</v>
      </c>
      <c r="BL188" s="14" t="s">
        <v>198</v>
      </c>
      <c r="BM188" s="118" t="s">
        <v>309</v>
      </c>
    </row>
    <row r="189" spans="2:65" s="1" customFormat="1" ht="24.2" customHeight="1">
      <c r="B189" s="116"/>
      <c r="C189" s="117" t="s">
        <v>310</v>
      </c>
      <c r="D189" s="117" t="s">
        <v>114</v>
      </c>
      <c r="E189" s="153" t="s">
        <v>311</v>
      </c>
      <c r="F189" s="154" t="s">
        <v>312</v>
      </c>
      <c r="G189" s="155" t="s">
        <v>123</v>
      </c>
      <c r="H189" s="156">
        <v>319.2</v>
      </c>
      <c r="I189" s="157"/>
      <c r="J189" s="157">
        <f>ROUND(I189*H189,2)</f>
        <v>0</v>
      </c>
      <c r="K189" s="158"/>
      <c r="L189" s="126"/>
      <c r="M189" s="159"/>
      <c r="N189" s="160"/>
      <c r="O189" s="161"/>
      <c r="P189" s="161"/>
      <c r="Q189" s="161"/>
      <c r="R189" s="161"/>
      <c r="S189" s="161"/>
      <c r="T189" s="162"/>
      <c r="U189" s="125"/>
      <c r="V189" s="125"/>
      <c r="W189" s="125"/>
      <c r="AR189" s="118" t="s">
        <v>198</v>
      </c>
      <c r="AT189" s="118" t="s">
        <v>114</v>
      </c>
      <c r="AU189" s="118" t="s">
        <v>118</v>
      </c>
      <c r="AY189" s="14" t="s">
        <v>110</v>
      </c>
      <c r="BE189" s="119">
        <f>IF(N189="základná",J189,0)</f>
        <v>0</v>
      </c>
      <c r="BF189" s="119">
        <f>IF(N189="znížená",J189,0)</f>
        <v>0</v>
      </c>
      <c r="BG189" s="119">
        <f>IF(N189="zákl. prenesená",J189,0)</f>
        <v>0</v>
      </c>
      <c r="BH189" s="119">
        <f>IF(N189="zníž. prenesená",J189,0)</f>
        <v>0</v>
      </c>
      <c r="BI189" s="119">
        <f>IF(N189="nulová",J189,0)</f>
        <v>0</v>
      </c>
      <c r="BJ189" s="14" t="s">
        <v>118</v>
      </c>
      <c r="BK189" s="119">
        <f>ROUND(I189*H189,2)</f>
        <v>0</v>
      </c>
      <c r="BL189" s="14" t="s">
        <v>198</v>
      </c>
      <c r="BM189" s="118" t="s">
        <v>313</v>
      </c>
    </row>
    <row r="190" spans="2:65" s="1" customFormat="1" ht="24.2" customHeight="1">
      <c r="B190" s="116"/>
      <c r="C190" s="117" t="s">
        <v>314</v>
      </c>
      <c r="D190" s="117" t="s">
        <v>114</v>
      </c>
      <c r="E190" s="153" t="s">
        <v>315</v>
      </c>
      <c r="F190" s="154" t="s">
        <v>316</v>
      </c>
      <c r="G190" s="155" t="s">
        <v>123</v>
      </c>
      <c r="H190" s="156">
        <v>319.2</v>
      </c>
      <c r="I190" s="157"/>
      <c r="J190" s="157">
        <f>ROUND(I190*H190,2)</f>
        <v>0</v>
      </c>
      <c r="K190" s="158"/>
      <c r="L190" s="126"/>
      <c r="M190" s="159"/>
      <c r="N190" s="160"/>
      <c r="O190" s="161"/>
      <c r="P190" s="161"/>
      <c r="Q190" s="161"/>
      <c r="R190" s="161"/>
      <c r="S190" s="161"/>
      <c r="T190" s="162"/>
      <c r="U190" s="125"/>
      <c r="V190" s="125"/>
      <c r="W190" s="125"/>
      <c r="AR190" s="118" t="s">
        <v>198</v>
      </c>
      <c r="AT190" s="118" t="s">
        <v>114</v>
      </c>
      <c r="AU190" s="118" t="s">
        <v>118</v>
      </c>
      <c r="AY190" s="14" t="s">
        <v>110</v>
      </c>
      <c r="BE190" s="119">
        <f>IF(N190="základná",J190,0)</f>
        <v>0</v>
      </c>
      <c r="BF190" s="119">
        <f>IF(N190="znížená",J190,0)</f>
        <v>0</v>
      </c>
      <c r="BG190" s="119">
        <f>IF(N190="zákl. prenesená",J190,0)</f>
        <v>0</v>
      </c>
      <c r="BH190" s="119">
        <f>IF(N190="zníž. prenesená",J190,0)</f>
        <v>0</v>
      </c>
      <c r="BI190" s="119">
        <f>IF(N190="nulová",J190,0)</f>
        <v>0</v>
      </c>
      <c r="BJ190" s="14" t="s">
        <v>118</v>
      </c>
      <c r="BK190" s="119">
        <f>ROUND(I190*H190,2)</f>
        <v>0</v>
      </c>
      <c r="BL190" s="14" t="s">
        <v>198</v>
      </c>
      <c r="BM190" s="118" t="s">
        <v>317</v>
      </c>
    </row>
    <row r="191" spans="2:65" s="11" customFormat="1" ht="25.9" customHeight="1">
      <c r="B191" s="112"/>
      <c r="D191" s="113" t="s">
        <v>65</v>
      </c>
      <c r="E191" s="144" t="s">
        <v>201</v>
      </c>
      <c r="F191" s="144" t="s">
        <v>318</v>
      </c>
      <c r="G191" s="145"/>
      <c r="H191" s="145"/>
      <c r="I191" s="145"/>
      <c r="J191" s="146">
        <f>BK191</f>
        <v>0</v>
      </c>
      <c r="K191" s="145"/>
      <c r="L191" s="147"/>
      <c r="M191" s="148"/>
      <c r="N191" s="145"/>
      <c r="O191" s="145"/>
      <c r="P191" s="149"/>
      <c r="Q191" s="145"/>
      <c r="R191" s="149"/>
      <c r="S191" s="145"/>
      <c r="T191" s="150"/>
      <c r="U191" s="145"/>
      <c r="V191" s="145"/>
      <c r="W191" s="145"/>
      <c r="AR191" s="113" t="s">
        <v>175</v>
      </c>
      <c r="AT191" s="114" t="s">
        <v>65</v>
      </c>
      <c r="AU191" s="114" t="s">
        <v>66</v>
      </c>
      <c r="AY191" s="113" t="s">
        <v>110</v>
      </c>
      <c r="BK191" s="115">
        <f>BK192</f>
        <v>0</v>
      </c>
    </row>
    <row r="192" spans="2:65" s="11" customFormat="1" ht="22.9" customHeight="1">
      <c r="B192" s="112"/>
      <c r="D192" s="113" t="s">
        <v>65</v>
      </c>
      <c r="E192" s="151" t="s">
        <v>319</v>
      </c>
      <c r="F192" s="151" t="s">
        <v>320</v>
      </c>
      <c r="G192" s="145"/>
      <c r="H192" s="145"/>
      <c r="I192" s="145"/>
      <c r="J192" s="152">
        <f>BK192</f>
        <v>0</v>
      </c>
      <c r="K192" s="145"/>
      <c r="L192" s="147"/>
      <c r="M192" s="148"/>
      <c r="N192" s="145"/>
      <c r="O192" s="145"/>
      <c r="P192" s="149"/>
      <c r="Q192" s="145"/>
      <c r="R192" s="149"/>
      <c r="S192" s="145"/>
      <c r="T192" s="150"/>
      <c r="U192" s="145"/>
      <c r="V192" s="145"/>
      <c r="W192" s="145"/>
      <c r="AR192" s="113" t="s">
        <v>175</v>
      </c>
      <c r="AT192" s="114" t="s">
        <v>65</v>
      </c>
      <c r="AU192" s="114" t="s">
        <v>73</v>
      </c>
      <c r="AY192" s="113" t="s">
        <v>110</v>
      </c>
      <c r="BK192" s="115">
        <f>SUM(BK193:BK197)</f>
        <v>0</v>
      </c>
    </row>
    <row r="193" spans="2:65" s="1" customFormat="1" ht="16.5" customHeight="1">
      <c r="B193" s="116"/>
      <c r="C193" s="117" t="s">
        <v>321</v>
      </c>
      <c r="D193" s="117" t="s">
        <v>114</v>
      </c>
      <c r="E193" s="153" t="s">
        <v>350</v>
      </c>
      <c r="F193" s="154" t="s">
        <v>322</v>
      </c>
      <c r="G193" s="155" t="s">
        <v>264</v>
      </c>
      <c r="H193" s="156">
        <v>1</v>
      </c>
      <c r="I193" s="157"/>
      <c r="J193" s="157">
        <f>ROUND(I193*H193,2)</f>
        <v>0</v>
      </c>
      <c r="K193" s="158"/>
      <c r="L193" s="126"/>
      <c r="M193" s="159"/>
      <c r="N193" s="160"/>
      <c r="O193" s="161"/>
      <c r="P193" s="161"/>
      <c r="Q193" s="161"/>
      <c r="R193" s="161"/>
      <c r="S193" s="161"/>
      <c r="T193" s="162"/>
      <c r="U193" s="125"/>
      <c r="V193" s="125"/>
      <c r="W193" s="125"/>
      <c r="AR193" s="118" t="s">
        <v>224</v>
      </c>
      <c r="AT193" s="118" t="s">
        <v>114</v>
      </c>
      <c r="AU193" s="118" t="s">
        <v>118</v>
      </c>
      <c r="AY193" s="14" t="s">
        <v>110</v>
      </c>
      <c r="BE193" s="119">
        <f>IF(N193="základná",J193,0)</f>
        <v>0</v>
      </c>
      <c r="BF193" s="119">
        <f>IF(N193="znížená",J193,0)</f>
        <v>0</v>
      </c>
      <c r="BG193" s="119">
        <f>IF(N193="zákl. prenesená",J193,0)</f>
        <v>0</v>
      </c>
      <c r="BH193" s="119">
        <f>IF(N193="zníž. prenesená",J193,0)</f>
        <v>0</v>
      </c>
      <c r="BI193" s="119">
        <f>IF(N193="nulová",J193,0)</f>
        <v>0</v>
      </c>
      <c r="BJ193" s="14" t="s">
        <v>118</v>
      </c>
      <c r="BK193" s="119">
        <f>ROUND(I193*H193,2)</f>
        <v>0</v>
      </c>
      <c r="BL193" s="14" t="s">
        <v>224</v>
      </c>
      <c r="BM193" s="118" t="s">
        <v>323</v>
      </c>
    </row>
    <row r="194" spans="2:65" s="1" customFormat="1" ht="16.5" customHeight="1">
      <c r="B194" s="116"/>
      <c r="C194" s="117" t="s">
        <v>324</v>
      </c>
      <c r="D194" s="117" t="s">
        <v>114</v>
      </c>
      <c r="E194" s="153" t="s">
        <v>350</v>
      </c>
      <c r="F194" s="154" t="s">
        <v>325</v>
      </c>
      <c r="G194" s="155" t="s">
        <v>264</v>
      </c>
      <c r="H194" s="156">
        <v>6</v>
      </c>
      <c r="I194" s="157"/>
      <c r="J194" s="157">
        <f>ROUND(I194*H194,2)</f>
        <v>0</v>
      </c>
      <c r="K194" s="158"/>
      <c r="L194" s="126"/>
      <c r="M194" s="159"/>
      <c r="N194" s="160"/>
      <c r="O194" s="161"/>
      <c r="P194" s="161"/>
      <c r="Q194" s="161"/>
      <c r="R194" s="161"/>
      <c r="S194" s="161"/>
      <c r="T194" s="162"/>
      <c r="U194" s="125"/>
      <c r="V194" s="125"/>
      <c r="W194" s="125"/>
      <c r="AR194" s="118" t="s">
        <v>224</v>
      </c>
      <c r="AT194" s="118" t="s">
        <v>114</v>
      </c>
      <c r="AU194" s="118" t="s">
        <v>118</v>
      </c>
      <c r="AY194" s="14" t="s">
        <v>110</v>
      </c>
      <c r="BE194" s="119">
        <f>IF(N194="základná",J194,0)</f>
        <v>0</v>
      </c>
      <c r="BF194" s="119">
        <f>IF(N194="znížená",J194,0)</f>
        <v>0</v>
      </c>
      <c r="BG194" s="119">
        <f>IF(N194="zákl. prenesená",J194,0)</f>
        <v>0</v>
      </c>
      <c r="BH194" s="119">
        <f>IF(N194="zníž. prenesená",J194,0)</f>
        <v>0</v>
      </c>
      <c r="BI194" s="119">
        <f>IF(N194="nulová",J194,0)</f>
        <v>0</v>
      </c>
      <c r="BJ194" s="14" t="s">
        <v>118</v>
      </c>
      <c r="BK194" s="119">
        <f>ROUND(I194*H194,2)</f>
        <v>0</v>
      </c>
      <c r="BL194" s="14" t="s">
        <v>224</v>
      </c>
      <c r="BM194" s="118" t="s">
        <v>326</v>
      </c>
    </row>
    <row r="195" spans="2:65" s="1" customFormat="1" ht="16.5" customHeight="1">
      <c r="B195" s="116"/>
      <c r="C195" s="117" t="s">
        <v>327</v>
      </c>
      <c r="D195" s="117" t="s">
        <v>114</v>
      </c>
      <c r="E195" s="153" t="s">
        <v>350</v>
      </c>
      <c r="F195" s="154" t="s">
        <v>328</v>
      </c>
      <c r="G195" s="155" t="s">
        <v>329</v>
      </c>
      <c r="H195" s="156">
        <v>90.12</v>
      </c>
      <c r="I195" s="157"/>
      <c r="J195" s="157">
        <f>ROUND(I195*H195,2)</f>
        <v>0</v>
      </c>
      <c r="K195" s="158"/>
      <c r="L195" s="126"/>
      <c r="M195" s="159"/>
      <c r="N195" s="160"/>
      <c r="O195" s="161"/>
      <c r="P195" s="161"/>
      <c r="Q195" s="161"/>
      <c r="R195" s="161"/>
      <c r="S195" s="161"/>
      <c r="T195" s="162"/>
      <c r="U195" s="125"/>
      <c r="V195" s="125"/>
      <c r="W195" s="125"/>
      <c r="AR195" s="118" t="s">
        <v>224</v>
      </c>
      <c r="AT195" s="118" t="s">
        <v>114</v>
      </c>
      <c r="AU195" s="118" t="s">
        <v>118</v>
      </c>
      <c r="AY195" s="14" t="s">
        <v>110</v>
      </c>
      <c r="BE195" s="119">
        <f>IF(N195="základná",J195,0)</f>
        <v>0</v>
      </c>
      <c r="BF195" s="119">
        <f>IF(N195="znížená",J195,0)</f>
        <v>0</v>
      </c>
      <c r="BG195" s="119">
        <f>IF(N195="zákl. prenesená",J195,0)</f>
        <v>0</v>
      </c>
      <c r="BH195" s="119">
        <f>IF(N195="zníž. prenesená",J195,0)</f>
        <v>0</v>
      </c>
      <c r="BI195" s="119">
        <f>IF(N195="nulová",J195,0)</f>
        <v>0</v>
      </c>
      <c r="BJ195" s="14" t="s">
        <v>118</v>
      </c>
      <c r="BK195" s="119">
        <f>ROUND(I195*H195,2)</f>
        <v>0</v>
      </c>
      <c r="BL195" s="14" t="s">
        <v>224</v>
      </c>
      <c r="BM195" s="118" t="s">
        <v>330</v>
      </c>
    </row>
    <row r="196" spans="2:65" s="1" customFormat="1" ht="16.5" customHeight="1">
      <c r="B196" s="116"/>
      <c r="C196" s="117" t="s">
        <v>331</v>
      </c>
      <c r="D196" s="117" t="s">
        <v>114</v>
      </c>
      <c r="E196" s="153" t="s">
        <v>350</v>
      </c>
      <c r="F196" s="154" t="s">
        <v>332</v>
      </c>
      <c r="G196" s="155" t="s">
        <v>264</v>
      </c>
      <c r="H196" s="156">
        <v>1</v>
      </c>
      <c r="I196" s="157"/>
      <c r="J196" s="157">
        <f>ROUND(I196*H196,2)</f>
        <v>0</v>
      </c>
      <c r="K196" s="158"/>
      <c r="L196" s="126"/>
      <c r="M196" s="159"/>
      <c r="N196" s="160"/>
      <c r="O196" s="161"/>
      <c r="P196" s="161"/>
      <c r="Q196" s="161"/>
      <c r="R196" s="161"/>
      <c r="S196" s="161"/>
      <c r="T196" s="162"/>
      <c r="U196" s="125"/>
      <c r="V196" s="125"/>
      <c r="W196" s="125"/>
      <c r="AR196" s="118" t="s">
        <v>224</v>
      </c>
      <c r="AT196" s="118" t="s">
        <v>114</v>
      </c>
      <c r="AU196" s="118" t="s">
        <v>118</v>
      </c>
      <c r="AY196" s="14" t="s">
        <v>110</v>
      </c>
      <c r="BE196" s="119">
        <f>IF(N196="základná",J196,0)</f>
        <v>0</v>
      </c>
      <c r="BF196" s="119">
        <f>IF(N196="znížená",J196,0)</f>
        <v>0</v>
      </c>
      <c r="BG196" s="119">
        <f>IF(N196="zákl. prenesená",J196,0)</f>
        <v>0</v>
      </c>
      <c r="BH196" s="119">
        <f>IF(N196="zníž. prenesená",J196,0)</f>
        <v>0</v>
      </c>
      <c r="BI196" s="119">
        <f>IF(N196="nulová",J196,0)</f>
        <v>0</v>
      </c>
      <c r="BJ196" s="14" t="s">
        <v>118</v>
      </c>
      <c r="BK196" s="119">
        <f>ROUND(I196*H196,2)</f>
        <v>0</v>
      </c>
      <c r="BL196" s="14" t="s">
        <v>224</v>
      </c>
      <c r="BM196" s="118" t="s">
        <v>333</v>
      </c>
    </row>
    <row r="197" spans="2:65" s="1" customFormat="1" ht="16.5" customHeight="1">
      <c r="B197" s="116"/>
      <c r="C197" s="117" t="s">
        <v>334</v>
      </c>
      <c r="D197" s="117" t="s">
        <v>114</v>
      </c>
      <c r="E197" s="153" t="s">
        <v>350</v>
      </c>
      <c r="F197" s="154" t="s">
        <v>335</v>
      </c>
      <c r="G197" s="155" t="s">
        <v>336</v>
      </c>
      <c r="H197" s="156">
        <v>10</v>
      </c>
      <c r="I197" s="157"/>
      <c r="J197" s="157">
        <f>ROUND(I197*H197,2)</f>
        <v>0</v>
      </c>
      <c r="K197" s="158"/>
      <c r="L197" s="126"/>
      <c r="M197" s="159"/>
      <c r="N197" s="160"/>
      <c r="O197" s="161"/>
      <c r="P197" s="161"/>
      <c r="Q197" s="161"/>
      <c r="R197" s="161"/>
      <c r="S197" s="161"/>
      <c r="T197" s="162"/>
      <c r="U197" s="125"/>
      <c r="V197" s="125"/>
      <c r="W197" s="125"/>
      <c r="AR197" s="118" t="s">
        <v>224</v>
      </c>
      <c r="AT197" s="118" t="s">
        <v>114</v>
      </c>
      <c r="AU197" s="118" t="s">
        <v>118</v>
      </c>
      <c r="AY197" s="14" t="s">
        <v>110</v>
      </c>
      <c r="BE197" s="119">
        <f>IF(N197="základná",J197,0)</f>
        <v>0</v>
      </c>
      <c r="BF197" s="119">
        <f>IF(N197="znížená",J197,0)</f>
        <v>0</v>
      </c>
      <c r="BG197" s="119">
        <f>IF(N197="zákl. prenesená",J197,0)</f>
        <v>0</v>
      </c>
      <c r="BH197" s="119">
        <f>IF(N197="zníž. prenesená",J197,0)</f>
        <v>0</v>
      </c>
      <c r="BI197" s="119">
        <f>IF(N197="nulová",J197,0)</f>
        <v>0</v>
      </c>
      <c r="BJ197" s="14" t="s">
        <v>118</v>
      </c>
      <c r="BK197" s="119">
        <f>ROUND(I197*H197,2)</f>
        <v>0</v>
      </c>
      <c r="BL197" s="14" t="s">
        <v>224</v>
      </c>
      <c r="BM197" s="118" t="s">
        <v>337</v>
      </c>
    </row>
    <row r="198" spans="2:65" s="11" customFormat="1" ht="25.9" customHeight="1">
      <c r="B198" s="112"/>
      <c r="D198" s="113" t="s">
        <v>65</v>
      </c>
      <c r="E198" s="144" t="s">
        <v>338</v>
      </c>
      <c r="F198" s="144" t="s">
        <v>339</v>
      </c>
      <c r="G198" s="145"/>
      <c r="H198" s="145"/>
      <c r="I198" s="145"/>
      <c r="J198" s="146">
        <f>BK198</f>
        <v>0</v>
      </c>
      <c r="K198" s="145"/>
      <c r="L198" s="147"/>
      <c r="M198" s="148"/>
      <c r="N198" s="145"/>
      <c r="O198" s="145"/>
      <c r="P198" s="149"/>
      <c r="Q198" s="145"/>
      <c r="R198" s="149"/>
      <c r="S198" s="145"/>
      <c r="T198" s="150"/>
      <c r="U198" s="145"/>
      <c r="V198" s="145"/>
      <c r="W198" s="145"/>
      <c r="AR198" s="113" t="s">
        <v>111</v>
      </c>
      <c r="AT198" s="114" t="s">
        <v>65</v>
      </c>
      <c r="AU198" s="114" t="s">
        <v>66</v>
      </c>
      <c r="AY198" s="113" t="s">
        <v>110</v>
      </c>
      <c r="BK198" s="115">
        <f>BK199</f>
        <v>0</v>
      </c>
    </row>
    <row r="199" spans="2:65" s="1" customFormat="1" ht="16.5" customHeight="1">
      <c r="B199" s="116"/>
      <c r="C199" s="117" t="s">
        <v>340</v>
      </c>
      <c r="D199" s="117" t="s">
        <v>114</v>
      </c>
      <c r="E199" s="153" t="s">
        <v>350</v>
      </c>
      <c r="F199" s="154" t="s">
        <v>341</v>
      </c>
      <c r="G199" s="155" t="s">
        <v>182</v>
      </c>
      <c r="H199" s="156">
        <v>2</v>
      </c>
      <c r="I199" s="157"/>
      <c r="J199" s="157">
        <f>ROUND(I199*H199,2)</f>
        <v>0</v>
      </c>
      <c r="K199" s="158"/>
      <c r="L199" s="126"/>
      <c r="M199" s="179"/>
      <c r="N199" s="180"/>
      <c r="O199" s="181"/>
      <c r="P199" s="181"/>
      <c r="Q199" s="181"/>
      <c r="R199" s="181"/>
      <c r="S199" s="181"/>
      <c r="T199" s="182"/>
      <c r="U199" s="125"/>
      <c r="V199" s="125"/>
      <c r="W199" s="125"/>
      <c r="AR199" s="118" t="s">
        <v>342</v>
      </c>
      <c r="AT199" s="118" t="s">
        <v>114</v>
      </c>
      <c r="AU199" s="118" t="s">
        <v>73</v>
      </c>
      <c r="AY199" s="14" t="s">
        <v>110</v>
      </c>
      <c r="BE199" s="119">
        <f>IF(N199="základná",J199,0)</f>
        <v>0</v>
      </c>
      <c r="BF199" s="119">
        <f>IF(N199="znížená",J199,0)</f>
        <v>0</v>
      </c>
      <c r="BG199" s="119">
        <f>IF(N199="zákl. prenesená",J199,0)</f>
        <v>0</v>
      </c>
      <c r="BH199" s="119">
        <f>IF(N199="zníž. prenesená",J199,0)</f>
        <v>0</v>
      </c>
      <c r="BI199" s="119">
        <f>IF(N199="nulová",J199,0)</f>
        <v>0</v>
      </c>
      <c r="BJ199" s="14" t="s">
        <v>118</v>
      </c>
      <c r="BK199" s="119">
        <f>ROUND(I199*H199,2)</f>
        <v>0</v>
      </c>
      <c r="BL199" s="14" t="s">
        <v>342</v>
      </c>
      <c r="BM199" s="118" t="s">
        <v>343</v>
      </c>
    </row>
    <row r="200" spans="2:65" s="1" customFormat="1" ht="6.95" customHeight="1">
      <c r="B200" s="41"/>
      <c r="C200" s="42"/>
      <c r="D200" s="42"/>
      <c r="E200" s="183"/>
      <c r="F200" s="183"/>
      <c r="G200" s="183"/>
      <c r="H200" s="183"/>
      <c r="I200" s="183"/>
      <c r="J200" s="183"/>
      <c r="K200" s="183"/>
      <c r="L200" s="126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</row>
    <row r="201" spans="2:65"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</row>
    <row r="202" spans="2:65">
      <c r="E202" s="184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</row>
    <row r="203" spans="2:65">
      <c r="E203" s="184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</row>
    <row r="204" spans="2:65">
      <c r="E204" s="184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</row>
    <row r="205" spans="2:65">
      <c r="E205" s="184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</row>
    <row r="206" spans="2:65"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</row>
    <row r="207" spans="2:65"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</row>
    <row r="208" spans="2:65">
      <c r="E208" s="184"/>
      <c r="F208" s="184"/>
      <c r="G208" s="184"/>
      <c r="H208" s="184"/>
      <c r="I208" s="184"/>
      <c r="J208" s="184"/>
      <c r="K208" s="184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</row>
    <row r="209" spans="5:23">
      <c r="E209" s="184"/>
      <c r="F209" s="184"/>
      <c r="G209" s="184"/>
      <c r="H209" s="184"/>
      <c r="I209" s="184"/>
      <c r="J209" s="184"/>
      <c r="K209" s="184"/>
      <c r="L209" s="184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</row>
  </sheetData>
  <autoFilter ref="C129:K199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strecha</vt:lpstr>
      <vt:lpstr>'01 - strecha'!Názvy_tlače</vt:lpstr>
      <vt:lpstr>'Rekapitulácia stavby'!Názvy_tlače</vt:lpstr>
      <vt:lpstr>'01 - strecha'!Oblasť_tlače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Blahovicova</dc:creator>
  <cp:lastModifiedBy>Vlado R</cp:lastModifiedBy>
  <cp:lastPrinted>2025-04-02T05:23:08Z</cp:lastPrinted>
  <dcterms:created xsi:type="dcterms:W3CDTF">2023-08-22T19:37:09Z</dcterms:created>
  <dcterms:modified xsi:type="dcterms:W3CDTF">2025-04-02T21:57:05Z</dcterms:modified>
</cp:coreProperties>
</file>