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28470" windowHeight="12105"/>
  </bookViews>
  <sheets>
    <sheet name="Rekapitulácia stavby" sheetId="1" r:id="rId1"/>
    <sheet name="SO-01 - Rekonštrukcia spe..." sheetId="3" r:id="rId2"/>
    <sheet name="SO-02 - Mestský mobiliár" sheetId="4" r:id="rId3"/>
    <sheet name="SO-04 - Úprava oplotenia ..." sheetId="6" r:id="rId4"/>
    <sheet name="SO-05 - Vonkajšie ihrisko " sheetId="7" r:id="rId5"/>
  </sheets>
  <definedNames>
    <definedName name="_xlnm._FilterDatabase" localSheetId="1" hidden="1">'SO-01 - Rekonštrukcia spe...'!$C$123:$K$241</definedName>
    <definedName name="_xlnm._FilterDatabase" localSheetId="2" hidden="1">'SO-02 - Mestský mobiliár'!$C$122:$K$199</definedName>
    <definedName name="_xlnm._FilterDatabase" localSheetId="3" hidden="1">'SO-04 - Úprava oplotenia ...'!$C$122:$K$179</definedName>
    <definedName name="_xlnm._FilterDatabase" localSheetId="4" hidden="1">'SO-05 - Vonkajšie ihrisko '!$C$122:$K$173</definedName>
    <definedName name="_xlnm.Print_Titles" localSheetId="0">'Rekapitulácia stavby'!$92:$92</definedName>
    <definedName name="_xlnm.Print_Titles" localSheetId="1">'SO-01 - Rekonštrukcia spe...'!$123:$123</definedName>
    <definedName name="_xlnm.Print_Titles" localSheetId="2">'SO-02 - Mestský mobiliár'!$122:$122</definedName>
    <definedName name="_xlnm.Print_Titles" localSheetId="3">'SO-04 - Úprava oplotenia ...'!$122:$122</definedName>
    <definedName name="_xlnm.Print_Titles" localSheetId="4">'SO-05 - Vonkajšie ihrisko '!$122:$122</definedName>
    <definedName name="_xlnm.Print_Area" localSheetId="0">'Rekapitulácia stavby'!$D$4:$AO$76,'Rekapitulácia stavby'!$C$82:$AQ$100</definedName>
    <definedName name="_xlnm.Print_Area" localSheetId="1">'SO-01 - Rekonštrukcia spe...'!$C$4:$J$76,'SO-01 - Rekonštrukcia spe...'!$C$82:$J$105,'SO-01 - Rekonštrukcia spe...'!$C$111:$J$241</definedName>
    <definedName name="_xlnm.Print_Area" localSheetId="2">'SO-02 - Mestský mobiliár'!$C$4:$J$76,'SO-02 - Mestský mobiliár'!$C$82:$J$104,'SO-02 - Mestský mobiliár'!$C$110:$J$199</definedName>
    <definedName name="_xlnm.Print_Area" localSheetId="3">'SO-04 - Úprava oplotenia ...'!$C$4:$J$76,'SO-04 - Úprava oplotenia ...'!$C$82:$J$104,'SO-04 - Úprava oplotenia ...'!$C$110:$J$179</definedName>
    <definedName name="_xlnm.Print_Area" localSheetId="4">'SO-05 - Vonkajšie ihrisko '!$C$4:$J$76,'SO-05 - Vonkajšie ihrisko '!$C$82:$J$104,'SO-05 - Vonkajšie ihrisko '!$C$110:$J$173</definedName>
  </definedNames>
  <calcPr calcId="145621"/>
</workbook>
</file>

<file path=xl/calcChain.xml><?xml version="1.0" encoding="utf-8"?>
<calcChain xmlns="http://schemas.openxmlformats.org/spreadsheetml/2006/main">
  <c r="H173" i="4" l="1"/>
  <c r="H139" i="4"/>
  <c r="J37" i="7" l="1"/>
  <c r="J36" i="7"/>
  <c r="AY98" i="1"/>
  <c r="J35" i="7"/>
  <c r="AX98" i="1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T168" i="7" s="1"/>
  <c r="R169" i="7"/>
  <c r="R168" i="7" s="1"/>
  <c r="P169" i="7"/>
  <c r="P168" i="7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T153" i="7" s="1"/>
  <c r="R154" i="7"/>
  <c r="R153" i="7" s="1"/>
  <c r="P154" i="7"/>
  <c r="P153" i="7"/>
  <c r="BI152" i="7"/>
  <c r="BH152" i="7"/>
  <c r="BG152" i="7"/>
  <c r="BE152" i="7"/>
  <c r="T152" i="7"/>
  <c r="R152" i="7"/>
  <c r="P152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F117" i="7"/>
  <c r="E115" i="7"/>
  <c r="F89" i="7"/>
  <c r="E87" i="7"/>
  <c r="J24" i="7"/>
  <c r="E24" i="7"/>
  <c r="J120" i="7" s="1"/>
  <c r="J23" i="7"/>
  <c r="J21" i="7"/>
  <c r="E21" i="7"/>
  <c r="J91" i="7" s="1"/>
  <c r="J20" i="7"/>
  <c r="J18" i="7"/>
  <c r="E18" i="7"/>
  <c r="F120" i="7" s="1"/>
  <c r="J17" i="7"/>
  <c r="J15" i="7"/>
  <c r="E15" i="7"/>
  <c r="F91" i="7" s="1"/>
  <c r="J14" i="7"/>
  <c r="J12" i="7"/>
  <c r="J117" i="7" s="1"/>
  <c r="E7" i="7"/>
  <c r="E85" i="7" s="1"/>
  <c r="J37" i="6"/>
  <c r="J36" i="6"/>
  <c r="AY97" i="1" s="1"/>
  <c r="J35" i="6"/>
  <c r="AX97" i="1" s="1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4" i="6"/>
  <c r="BH174" i="6"/>
  <c r="BG174" i="6"/>
  <c r="BE174" i="6"/>
  <c r="T174" i="6"/>
  <c r="T173" i="6" s="1"/>
  <c r="R174" i="6"/>
  <c r="R173" i="6" s="1"/>
  <c r="P174" i="6"/>
  <c r="P173" i="6" s="1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0" i="6"/>
  <c r="BH160" i="6"/>
  <c r="BG160" i="6"/>
  <c r="BE160" i="6"/>
  <c r="T160" i="6"/>
  <c r="R160" i="6"/>
  <c r="P160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0" i="6"/>
  <c r="BH150" i="6"/>
  <c r="BG150" i="6"/>
  <c r="BE150" i="6"/>
  <c r="T150" i="6"/>
  <c r="R150" i="6"/>
  <c r="P150" i="6"/>
  <c r="BI146" i="6"/>
  <c r="BH146" i="6"/>
  <c r="BG146" i="6"/>
  <c r="BE146" i="6"/>
  <c r="T146" i="6"/>
  <c r="R146" i="6"/>
  <c r="P146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6" i="6"/>
  <c r="BH126" i="6"/>
  <c r="BG126" i="6"/>
  <c r="BE126" i="6"/>
  <c r="T126" i="6"/>
  <c r="R126" i="6"/>
  <c r="P126" i="6"/>
  <c r="F117" i="6"/>
  <c r="E115" i="6"/>
  <c r="F89" i="6"/>
  <c r="E87" i="6"/>
  <c r="J24" i="6"/>
  <c r="E24" i="6"/>
  <c r="J120" i="6"/>
  <c r="J23" i="6"/>
  <c r="J21" i="6"/>
  <c r="E21" i="6"/>
  <c r="J119" i="6" s="1"/>
  <c r="J20" i="6"/>
  <c r="J18" i="6"/>
  <c r="E18" i="6"/>
  <c r="F120" i="6" s="1"/>
  <c r="J17" i="6"/>
  <c r="J15" i="6"/>
  <c r="E15" i="6"/>
  <c r="F91" i="6" s="1"/>
  <c r="J14" i="6"/>
  <c r="J12" i="6"/>
  <c r="J89" i="6" s="1"/>
  <c r="E7" i="6"/>
  <c r="E113" i="6" s="1"/>
  <c r="J37" i="4"/>
  <c r="J36" i="4"/>
  <c r="AY96" i="1"/>
  <c r="J35" i="4"/>
  <c r="AX96" i="1" s="1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5" i="4"/>
  <c r="BH195" i="4"/>
  <c r="BG195" i="4"/>
  <c r="BE195" i="4"/>
  <c r="T195" i="4"/>
  <c r="T194" i="4"/>
  <c r="R195" i="4"/>
  <c r="R194" i="4" s="1"/>
  <c r="P195" i="4"/>
  <c r="P194" i="4" s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79" i="4"/>
  <c r="BH179" i="4"/>
  <c r="BG179" i="4"/>
  <c r="BE179" i="4"/>
  <c r="T179" i="4"/>
  <c r="R179" i="4"/>
  <c r="P179" i="4"/>
  <c r="BI176" i="4"/>
  <c r="BH176" i="4"/>
  <c r="BG176" i="4"/>
  <c r="BE176" i="4"/>
  <c r="T176" i="4"/>
  <c r="R176" i="4"/>
  <c r="P176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R154" i="4"/>
  <c r="P154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6" i="4"/>
  <c r="BH126" i="4"/>
  <c r="BG126" i="4"/>
  <c r="BE126" i="4"/>
  <c r="T126" i="4"/>
  <c r="R126" i="4"/>
  <c r="P126" i="4"/>
  <c r="F117" i="4"/>
  <c r="E115" i="4"/>
  <c r="F89" i="4"/>
  <c r="E87" i="4"/>
  <c r="J24" i="4"/>
  <c r="E24" i="4"/>
  <c r="J120" i="4" s="1"/>
  <c r="J23" i="4"/>
  <c r="J21" i="4"/>
  <c r="E21" i="4"/>
  <c r="J119" i="4" s="1"/>
  <c r="J20" i="4"/>
  <c r="J18" i="4"/>
  <c r="E18" i="4"/>
  <c r="F92" i="4" s="1"/>
  <c r="J17" i="4"/>
  <c r="J15" i="4"/>
  <c r="E15" i="4"/>
  <c r="F119" i="4" s="1"/>
  <c r="J14" i="4"/>
  <c r="J12" i="4"/>
  <c r="J117" i="4" s="1"/>
  <c r="E7" i="4"/>
  <c r="E113" i="4" s="1"/>
  <c r="J37" i="3"/>
  <c r="J36" i="3"/>
  <c r="AY95" i="1"/>
  <c r="J35" i="3"/>
  <c r="AX95" i="1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3" i="3"/>
  <c r="BH233" i="3"/>
  <c r="BG233" i="3"/>
  <c r="BE233" i="3"/>
  <c r="T233" i="3"/>
  <c r="T232" i="3" s="1"/>
  <c r="R233" i="3"/>
  <c r="R232" i="3" s="1"/>
  <c r="P233" i="3"/>
  <c r="P232" i="3" s="1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0" i="3"/>
  <c r="BH130" i="3"/>
  <c r="BG130" i="3"/>
  <c r="BE130" i="3"/>
  <c r="T130" i="3"/>
  <c r="R130" i="3"/>
  <c r="P130" i="3"/>
  <c r="BI127" i="3"/>
  <c r="BH127" i="3"/>
  <c r="BG127" i="3"/>
  <c r="BE127" i="3"/>
  <c r="T127" i="3"/>
  <c r="R127" i="3"/>
  <c r="P127" i="3"/>
  <c r="F118" i="3"/>
  <c r="E116" i="3"/>
  <c r="F89" i="3"/>
  <c r="E87" i="3"/>
  <c r="J24" i="3"/>
  <c r="E24" i="3"/>
  <c r="J121" i="3" s="1"/>
  <c r="J23" i="3"/>
  <c r="J21" i="3"/>
  <c r="E21" i="3"/>
  <c r="J120" i="3" s="1"/>
  <c r="J20" i="3"/>
  <c r="J18" i="3"/>
  <c r="E18" i="3"/>
  <c r="F92" i="3" s="1"/>
  <c r="J17" i="3"/>
  <c r="J15" i="3"/>
  <c r="E15" i="3"/>
  <c r="F91" i="3" s="1"/>
  <c r="J14" i="3"/>
  <c r="J12" i="3"/>
  <c r="J118" i="3" s="1"/>
  <c r="E7" i="3"/>
  <c r="E114" i="3" s="1"/>
  <c r="L90" i="1"/>
  <c r="AM90" i="1"/>
  <c r="AM89" i="1"/>
  <c r="L89" i="1"/>
  <c r="AM87" i="1"/>
  <c r="L87" i="1"/>
  <c r="L85" i="1"/>
  <c r="L84" i="1"/>
  <c r="BK173" i="7"/>
  <c r="J169" i="7"/>
  <c r="J167" i="7"/>
  <c r="J166" i="7"/>
  <c r="J163" i="7"/>
  <c r="J162" i="7"/>
  <c r="BK161" i="7"/>
  <c r="BK160" i="7"/>
  <c r="J158" i="7"/>
  <c r="BK157" i="7"/>
  <c r="J152" i="7"/>
  <c r="J146" i="7"/>
  <c r="BK135" i="7"/>
  <c r="J132" i="7"/>
  <c r="BK179" i="6"/>
  <c r="BK178" i="6"/>
  <c r="J170" i="6"/>
  <c r="J169" i="6"/>
  <c r="J165" i="6"/>
  <c r="BK160" i="6"/>
  <c r="J154" i="6"/>
  <c r="J142" i="6"/>
  <c r="BK133" i="6"/>
  <c r="BK126" i="6"/>
  <c r="BK198" i="4"/>
  <c r="J197" i="4"/>
  <c r="BK191" i="4"/>
  <c r="BK186" i="4"/>
  <c r="J185" i="4"/>
  <c r="J183" i="4"/>
  <c r="J154" i="4"/>
  <c r="J150" i="4"/>
  <c r="BK145" i="4"/>
  <c r="J126" i="4"/>
  <c r="J229" i="3"/>
  <c r="BK227" i="3"/>
  <c r="BK226" i="3"/>
  <c r="J215" i="3"/>
  <c r="J212" i="3"/>
  <c r="BK204" i="3"/>
  <c r="BK198" i="3"/>
  <c r="BK197" i="3"/>
  <c r="BK193" i="3"/>
  <c r="J175" i="3"/>
  <c r="J169" i="3"/>
  <c r="BK155" i="3"/>
  <c r="J143" i="3"/>
  <c r="J130" i="3"/>
  <c r="J171" i="7"/>
  <c r="BK167" i="7"/>
  <c r="BK165" i="7"/>
  <c r="BK163" i="7"/>
  <c r="J161" i="7"/>
  <c r="J154" i="7"/>
  <c r="J148" i="7"/>
  <c r="J139" i="7"/>
  <c r="BK138" i="7"/>
  <c r="J130" i="7"/>
  <c r="J129" i="7"/>
  <c r="J128" i="7"/>
  <c r="BK126" i="7"/>
  <c r="BK177" i="6"/>
  <c r="BK170" i="6"/>
  <c r="BK155" i="6"/>
  <c r="BK154" i="6"/>
  <c r="J150" i="6"/>
  <c r="J136" i="6"/>
  <c r="J133" i="6"/>
  <c r="BK199" i="4"/>
  <c r="J198" i="4"/>
  <c r="BK190" i="4"/>
  <c r="BK185" i="4"/>
  <c r="J149" i="4"/>
  <c r="BK148" i="4"/>
  <c r="J241" i="3"/>
  <c r="BK237" i="3"/>
  <c r="J228" i="3"/>
  <c r="BK216" i="3"/>
  <c r="J206" i="3"/>
  <c r="BK192" i="3"/>
  <c r="J187" i="3"/>
  <c r="BK184" i="3"/>
  <c r="J178" i="3"/>
  <c r="BK144" i="3"/>
  <c r="J137" i="3"/>
  <c r="J172" i="7"/>
  <c r="J164" i="7"/>
  <c r="BK158" i="7"/>
  <c r="BK154" i="7"/>
  <c r="J149" i="7"/>
  <c r="BK146" i="7"/>
  <c r="J143" i="7"/>
  <c r="BK139" i="7"/>
  <c r="J135" i="7"/>
  <c r="J131" i="7"/>
  <c r="BK130" i="7"/>
  <c r="J127" i="7"/>
  <c r="J126" i="7"/>
  <c r="J164" i="6"/>
  <c r="BK131" i="6"/>
  <c r="J199" i="4"/>
  <c r="BK193" i="4"/>
  <c r="BK192" i="4"/>
  <c r="J189" i="4"/>
  <c r="J186" i="4"/>
  <c r="BK183" i="4"/>
  <c r="BK176" i="4"/>
  <c r="J164" i="4"/>
  <c r="BK154" i="4"/>
  <c r="BK142" i="4"/>
  <c r="BK130" i="4"/>
  <c r="BK129" i="4"/>
  <c r="BK240" i="3"/>
  <c r="J239" i="3"/>
  <c r="BK231" i="3"/>
  <c r="J227" i="3"/>
  <c r="BK212" i="3"/>
  <c r="BK210" i="3"/>
  <c r="J205" i="3"/>
  <c r="BK178" i="3"/>
  <c r="J172" i="3"/>
  <c r="J163" i="3"/>
  <c r="J147" i="3"/>
  <c r="BK143" i="3"/>
  <c r="BK140" i="3"/>
  <c r="BK172" i="7"/>
  <c r="BK166" i="7"/>
  <c r="BK164" i="7"/>
  <c r="BK162" i="7"/>
  <c r="J160" i="7"/>
  <c r="J157" i="7"/>
  <c r="BK156" i="7"/>
  <c r="BK152" i="7"/>
  <c r="BK149" i="7"/>
  <c r="BK148" i="7"/>
  <c r="J147" i="7"/>
  <c r="BK143" i="7"/>
  <c r="BK140" i="7"/>
  <c r="J138" i="7"/>
  <c r="BK131" i="7"/>
  <c r="BK129" i="7"/>
  <c r="BK128" i="7"/>
  <c r="J179" i="6"/>
  <c r="BK169" i="6"/>
  <c r="BK138" i="6"/>
  <c r="BK137" i="6"/>
  <c r="BK195" i="4"/>
  <c r="J190" i="4"/>
  <c r="BK184" i="4"/>
  <c r="J161" i="4"/>
  <c r="J160" i="4"/>
  <c r="J157" i="4"/>
  <c r="BK149" i="4"/>
  <c r="BK141" i="4"/>
  <c r="BK126" i="4"/>
  <c r="J237" i="3"/>
  <c r="BK233" i="3"/>
  <c r="J226" i="3"/>
  <c r="J211" i="3"/>
  <c r="J210" i="3"/>
  <c r="J204" i="3"/>
  <c r="BK203" i="3"/>
  <c r="J197" i="3"/>
  <c r="J193" i="3"/>
  <c r="J191" i="3"/>
  <c r="BK175" i="3"/>
  <c r="BK166" i="3"/>
  <c r="BK160" i="3"/>
  <c r="J158" i="3"/>
  <c r="J157" i="3"/>
  <c r="BK151" i="3"/>
  <c r="J150" i="3"/>
  <c r="J144" i="3"/>
  <c r="BK136" i="3"/>
  <c r="J127" i="3"/>
  <c r="J177" i="6"/>
  <c r="BK164" i="6"/>
  <c r="J155" i="6"/>
  <c r="BK146" i="6"/>
  <c r="J138" i="6"/>
  <c r="BK136" i="6"/>
  <c r="BK132" i="6"/>
  <c r="J131" i="6"/>
  <c r="BK197" i="4"/>
  <c r="J193" i="4"/>
  <c r="J192" i="4"/>
  <c r="J191" i="4"/>
  <c r="BK188" i="4"/>
  <c r="BK187" i="4"/>
  <c r="J184" i="4"/>
  <c r="BK164" i="4"/>
  <c r="BK161" i="4"/>
  <c r="BK157" i="4"/>
  <c r="J142" i="4"/>
  <c r="J129" i="4"/>
  <c r="J222" i="3"/>
  <c r="J198" i="3"/>
  <c r="BK190" i="3"/>
  <c r="J166" i="3"/>
  <c r="J155" i="3"/>
  <c r="J152" i="3"/>
  <c r="J136" i="3"/>
  <c r="AS94" i="1"/>
  <c r="J178" i="6"/>
  <c r="J174" i="6"/>
  <c r="J160" i="6"/>
  <c r="BK142" i="6"/>
  <c r="BK130" i="6"/>
  <c r="J188" i="4"/>
  <c r="J187" i="4"/>
  <c r="J179" i="4"/>
  <c r="BK160" i="4"/>
  <c r="J148" i="4"/>
  <c r="J145" i="4"/>
  <c r="J141" i="4"/>
  <c r="BK241" i="3"/>
  <c r="J240" i="3"/>
  <c r="BK239" i="3"/>
  <c r="J236" i="3"/>
  <c r="BK215" i="3"/>
  <c r="BK211" i="3"/>
  <c r="BK206" i="3"/>
  <c r="BK205" i="3"/>
  <c r="J203" i="3"/>
  <c r="BK191" i="3"/>
  <c r="BK187" i="3"/>
  <c r="BK172" i="3"/>
  <c r="BK169" i="3"/>
  <c r="J160" i="3"/>
  <c r="BK158" i="3"/>
  <c r="BK157" i="3"/>
  <c r="BK152" i="3"/>
  <c r="J151" i="3"/>
  <c r="BK150" i="3"/>
  <c r="BK147" i="3"/>
  <c r="BK130" i="3"/>
  <c r="J173" i="7"/>
  <c r="BK171" i="7"/>
  <c r="BK169" i="7"/>
  <c r="J165" i="7"/>
  <c r="J156" i="7"/>
  <c r="BK147" i="7"/>
  <c r="J140" i="7"/>
  <c r="BK132" i="7"/>
  <c r="BK127" i="7"/>
  <c r="BK174" i="6"/>
  <c r="BK165" i="6"/>
  <c r="BK150" i="6"/>
  <c r="J146" i="6"/>
  <c r="J137" i="6"/>
  <c r="J132" i="6"/>
  <c r="J130" i="6"/>
  <c r="J126" i="6"/>
  <c r="J195" i="4"/>
  <c r="BK189" i="4"/>
  <c r="BK179" i="4"/>
  <c r="J176" i="4"/>
  <c r="BK150" i="4"/>
  <c r="J130" i="4"/>
  <c r="BK236" i="3"/>
  <c r="J233" i="3"/>
  <c r="J231" i="3"/>
  <c r="BK229" i="3"/>
  <c r="BK228" i="3"/>
  <c r="BK222" i="3"/>
  <c r="J216" i="3"/>
  <c r="J192" i="3"/>
  <c r="J190" i="3"/>
  <c r="J184" i="3"/>
  <c r="BK163" i="3"/>
  <c r="J140" i="3"/>
  <c r="BK137" i="3"/>
  <c r="BK127" i="3"/>
  <c r="R126" i="3" l="1"/>
  <c r="BK202" i="3"/>
  <c r="J202" i="3" s="1"/>
  <c r="J100" i="3" s="1"/>
  <c r="P238" i="3"/>
  <c r="R125" i="4"/>
  <c r="BK182" i="4"/>
  <c r="J182" i="4" s="1"/>
  <c r="J101" i="4" s="1"/>
  <c r="R196" i="4"/>
  <c r="P159" i="6"/>
  <c r="BK125" i="7"/>
  <c r="J125" i="7" s="1"/>
  <c r="J98" i="7" s="1"/>
  <c r="BK155" i="7"/>
  <c r="J155" i="7" s="1"/>
  <c r="J100" i="7" s="1"/>
  <c r="BK159" i="7"/>
  <c r="J159" i="7" s="1"/>
  <c r="J101" i="7" s="1"/>
  <c r="P170" i="7"/>
  <c r="T159" i="3"/>
  <c r="P235" i="3"/>
  <c r="P234" i="3"/>
  <c r="BK125" i="4"/>
  <c r="T153" i="4"/>
  <c r="R175" i="4"/>
  <c r="T196" i="4"/>
  <c r="BK141" i="6"/>
  <c r="J141" i="6" s="1"/>
  <c r="J99" i="6" s="1"/>
  <c r="BK159" i="6"/>
  <c r="J159" i="6" s="1"/>
  <c r="J100" i="6" s="1"/>
  <c r="BK126" i="3"/>
  <c r="J126" i="3" s="1"/>
  <c r="J98" i="3" s="1"/>
  <c r="R159" i="3"/>
  <c r="R238" i="3"/>
  <c r="T125" i="4"/>
  <c r="P182" i="4"/>
  <c r="BK125" i="6"/>
  <c r="J125" i="6" s="1"/>
  <c r="J98" i="6" s="1"/>
  <c r="R159" i="6"/>
  <c r="R176" i="6"/>
  <c r="R175" i="6"/>
  <c r="P126" i="3"/>
  <c r="T202" i="3"/>
  <c r="BK238" i="3"/>
  <c r="J238" i="3" s="1"/>
  <c r="J104" i="3" s="1"/>
  <c r="P153" i="4"/>
  <c r="T182" i="4"/>
  <c r="P125" i="6"/>
  <c r="T141" i="6"/>
  <c r="T124" i="6" s="1"/>
  <c r="P176" i="6"/>
  <c r="P175" i="6"/>
  <c r="R125" i="7"/>
  <c r="P159" i="3"/>
  <c r="BK235" i="3"/>
  <c r="J235" i="3" s="1"/>
  <c r="J103" i="3" s="1"/>
  <c r="T235" i="3"/>
  <c r="T234" i="3"/>
  <c r="BK153" i="4"/>
  <c r="J153" i="4" s="1"/>
  <c r="J99" i="4" s="1"/>
  <c r="R182" i="4"/>
  <c r="R125" i="6"/>
  <c r="R141" i="6"/>
  <c r="R124" i="6" s="1"/>
  <c r="R123" i="6" s="1"/>
  <c r="T176" i="6"/>
  <c r="T175" i="6" s="1"/>
  <c r="P125" i="7"/>
  <c r="T155" i="7"/>
  <c r="T159" i="7"/>
  <c r="R170" i="7"/>
  <c r="BK159" i="3"/>
  <c r="J159" i="3" s="1"/>
  <c r="J99" i="3" s="1"/>
  <c r="R202" i="3"/>
  <c r="R235" i="3"/>
  <c r="R234" i="3"/>
  <c r="P125" i="4"/>
  <c r="BK175" i="4"/>
  <c r="J175" i="4"/>
  <c r="J100" i="4" s="1"/>
  <c r="P175" i="4"/>
  <c r="P196" i="4"/>
  <c r="T159" i="6"/>
  <c r="T125" i="7"/>
  <c r="T124" i="7" s="1"/>
  <c r="R155" i="7"/>
  <c r="R159" i="7"/>
  <c r="BK170" i="7"/>
  <c r="J170" i="7" s="1"/>
  <c r="J103" i="7" s="1"/>
  <c r="T126" i="3"/>
  <c r="T125" i="3" s="1"/>
  <c r="T124" i="3" s="1"/>
  <c r="P202" i="3"/>
  <c r="T238" i="3"/>
  <c r="R153" i="4"/>
  <c r="T175" i="4"/>
  <c r="BK196" i="4"/>
  <c r="J196" i="4" s="1"/>
  <c r="J103" i="4" s="1"/>
  <c r="T125" i="6"/>
  <c r="P141" i="6"/>
  <c r="BK176" i="6"/>
  <c r="BK175" i="6" s="1"/>
  <c r="J175" i="6" s="1"/>
  <c r="J102" i="6" s="1"/>
  <c r="P155" i="7"/>
  <c r="P159" i="7"/>
  <c r="T170" i="7"/>
  <c r="BF130" i="3"/>
  <c r="BF144" i="3"/>
  <c r="BF147" i="3"/>
  <c r="BF152" i="3"/>
  <c r="BF158" i="3"/>
  <c r="BF169" i="3"/>
  <c r="BF175" i="3"/>
  <c r="BF210" i="3"/>
  <c r="BF215" i="3"/>
  <c r="J91" i="4"/>
  <c r="BF142" i="4"/>
  <c r="BF148" i="4"/>
  <c r="BF184" i="4"/>
  <c r="BF186" i="4"/>
  <c r="F92" i="6"/>
  <c r="J117" i="6"/>
  <c r="BF138" i="6"/>
  <c r="BF160" i="6"/>
  <c r="BK173" i="6"/>
  <c r="J173" i="6" s="1"/>
  <c r="J101" i="6" s="1"/>
  <c r="J92" i="7"/>
  <c r="BF126" i="7"/>
  <c r="BF131" i="7"/>
  <c r="BF139" i="7"/>
  <c r="BF152" i="7"/>
  <c r="BF154" i="7"/>
  <c r="BF164" i="7"/>
  <c r="BF172" i="7"/>
  <c r="E85" i="3"/>
  <c r="J91" i="3"/>
  <c r="F121" i="3"/>
  <c r="BF136" i="3"/>
  <c r="BF143" i="3"/>
  <c r="BF192" i="3"/>
  <c r="BF193" i="3"/>
  <c r="J89" i="4"/>
  <c r="F120" i="4"/>
  <c r="BF126" i="4"/>
  <c r="BF149" i="4"/>
  <c r="BF154" i="4"/>
  <c r="BF161" i="4"/>
  <c r="BF164" i="4"/>
  <c r="BF185" i="4"/>
  <c r="BF192" i="4"/>
  <c r="BF154" i="6"/>
  <c r="BF178" i="6"/>
  <c r="BF179" i="6"/>
  <c r="F119" i="7"/>
  <c r="BF160" i="3"/>
  <c r="BF205" i="3"/>
  <c r="BF206" i="3"/>
  <c r="BF239" i="3"/>
  <c r="BF240" i="3"/>
  <c r="J92" i="4"/>
  <c r="BF130" i="4"/>
  <c r="BF150" i="4"/>
  <c r="BF176" i="4"/>
  <c r="BF199" i="4"/>
  <c r="BK194" i="4"/>
  <c r="J194" i="4" s="1"/>
  <c r="J102" i="4" s="1"/>
  <c r="J92" i="6"/>
  <c r="BF155" i="6"/>
  <c r="BF169" i="6"/>
  <c r="J89" i="7"/>
  <c r="E113" i="7"/>
  <c r="J89" i="3"/>
  <c r="F120" i="3"/>
  <c r="BF140" i="3"/>
  <c r="BF187" i="3"/>
  <c r="BF197" i="3"/>
  <c r="BF198" i="3"/>
  <c r="BF216" i="3"/>
  <c r="BF228" i="3"/>
  <c r="BF241" i="3"/>
  <c r="BF145" i="4"/>
  <c r="BF191" i="4"/>
  <c r="BF198" i="4"/>
  <c r="J91" i="6"/>
  <c r="BF130" i="6"/>
  <c r="BF132" i="6"/>
  <c r="BF133" i="6"/>
  <c r="BF136" i="6"/>
  <c r="J119" i="7"/>
  <c r="BF127" i="7"/>
  <c r="BF128" i="7"/>
  <c r="BF130" i="7"/>
  <c r="BF146" i="7"/>
  <c r="BF147" i="7"/>
  <c r="BF148" i="7"/>
  <c r="BF156" i="7"/>
  <c r="BF165" i="7"/>
  <c r="BF171" i="7"/>
  <c r="BK153" i="7"/>
  <c r="J153" i="7" s="1"/>
  <c r="J99" i="7" s="1"/>
  <c r="BF127" i="3"/>
  <c r="BF166" i="3"/>
  <c r="BF184" i="3"/>
  <c r="BF190" i="3"/>
  <c r="BF191" i="3"/>
  <c r="BF203" i="3"/>
  <c r="BF222" i="3"/>
  <c r="BF227" i="3"/>
  <c r="BF236" i="3"/>
  <c r="BF237" i="3"/>
  <c r="BK232" i="3"/>
  <c r="J232" i="3" s="1"/>
  <c r="J101" i="3" s="1"/>
  <c r="F91" i="4"/>
  <c r="BF197" i="4"/>
  <c r="F119" i="6"/>
  <c r="BF126" i="6"/>
  <c r="BF142" i="6"/>
  <c r="BF146" i="6"/>
  <c r="BF150" i="6"/>
  <c r="BF164" i="6"/>
  <c r="BF165" i="6"/>
  <c r="BF170" i="6"/>
  <c r="BF177" i="6"/>
  <c r="BF129" i="7"/>
  <c r="BF132" i="7"/>
  <c r="BF138" i="7"/>
  <c r="BF143" i="7"/>
  <c r="BF149" i="7"/>
  <c r="BF157" i="7"/>
  <c r="BF162" i="7"/>
  <c r="BF163" i="7"/>
  <c r="BF169" i="7"/>
  <c r="J92" i="3"/>
  <c r="BF155" i="3"/>
  <c r="BF163" i="3"/>
  <c r="BF172" i="3"/>
  <c r="BF204" i="3"/>
  <c r="BF212" i="3"/>
  <c r="BF226" i="3"/>
  <c r="BF229" i="3"/>
  <c r="BF231" i="3"/>
  <c r="BF233" i="3"/>
  <c r="E85" i="4"/>
  <c r="BF141" i="4"/>
  <c r="BF179" i="4"/>
  <c r="BF183" i="4"/>
  <c r="BF187" i="4"/>
  <c r="BF188" i="4"/>
  <c r="E85" i="6"/>
  <c r="BF131" i="6"/>
  <c r="BF174" i="6"/>
  <c r="BF135" i="7"/>
  <c r="BF160" i="7"/>
  <c r="BF161" i="7"/>
  <c r="BF166" i="7"/>
  <c r="BF173" i="7"/>
  <c r="BF137" i="3"/>
  <c r="BF150" i="3"/>
  <c r="BF151" i="3"/>
  <c r="BF157" i="3"/>
  <c r="BF178" i="3"/>
  <c r="BF211" i="3"/>
  <c r="BF129" i="4"/>
  <c r="BF157" i="4"/>
  <c r="BF160" i="4"/>
  <c r="BF189" i="4"/>
  <c r="BF190" i="4"/>
  <c r="BF193" i="4"/>
  <c r="BF195" i="4"/>
  <c r="BF137" i="6"/>
  <c r="F92" i="7"/>
  <c r="BF140" i="7"/>
  <c r="BF158" i="7"/>
  <c r="BF167" i="7"/>
  <c r="BK168" i="7"/>
  <c r="J168" i="7" s="1"/>
  <c r="J102" i="7" s="1"/>
  <c r="F33" i="3"/>
  <c r="AZ95" i="1" s="1"/>
  <c r="F35" i="7"/>
  <c r="BB98" i="1" s="1"/>
  <c r="F37" i="7"/>
  <c r="BD98" i="1" s="1"/>
  <c r="F35" i="4"/>
  <c r="BB96" i="1" s="1"/>
  <c r="F37" i="6"/>
  <c r="BD97" i="1" s="1"/>
  <c r="J33" i="3"/>
  <c r="AV95" i="1" s="1"/>
  <c r="F33" i="7"/>
  <c r="AZ98" i="1" s="1"/>
  <c r="F37" i="4"/>
  <c r="BD96" i="1" s="1"/>
  <c r="F36" i="3"/>
  <c r="BC95" i="1" s="1"/>
  <c r="F37" i="3"/>
  <c r="BD95" i="1" s="1"/>
  <c r="J33" i="6"/>
  <c r="AV97" i="1" s="1"/>
  <c r="J33" i="7"/>
  <c r="AV98" i="1" s="1"/>
  <c r="F33" i="4"/>
  <c r="AZ96" i="1" s="1"/>
  <c r="F33" i="6"/>
  <c r="AZ97" i="1" s="1"/>
  <c r="F36" i="6"/>
  <c r="BC97" i="1" s="1"/>
  <c r="F36" i="7"/>
  <c r="BC98" i="1" s="1"/>
  <c r="F35" i="3"/>
  <c r="BB95" i="1" s="1"/>
  <c r="F36" i="4"/>
  <c r="BC96" i="1" s="1"/>
  <c r="F35" i="6"/>
  <c r="BB97" i="1" s="1"/>
  <c r="J33" i="4"/>
  <c r="AV96" i="1" s="1"/>
  <c r="P124" i="4" l="1"/>
  <c r="P123" i="4" s="1"/>
  <c r="AU96" i="1" s="1"/>
  <c r="T123" i="6"/>
  <c r="R124" i="7"/>
  <c r="R123" i="7"/>
  <c r="T124" i="4"/>
  <c r="T123" i="4" s="1"/>
  <c r="T123" i="7"/>
  <c r="P124" i="7"/>
  <c r="P123" i="7" s="1"/>
  <c r="AU98" i="1" s="1"/>
  <c r="P124" i="6"/>
  <c r="P123" i="6"/>
  <c r="AU97" i="1"/>
  <c r="P125" i="3"/>
  <c r="P124" i="3" s="1"/>
  <c r="AU95" i="1" s="1"/>
  <c r="R124" i="4"/>
  <c r="R123" i="4" s="1"/>
  <c r="BK124" i="4"/>
  <c r="BK123" i="4" s="1"/>
  <c r="J123" i="4" s="1"/>
  <c r="J96" i="4" s="1"/>
  <c r="R125" i="3"/>
  <c r="R124" i="3" s="1"/>
  <c r="J176" i="6"/>
  <c r="J103" i="6" s="1"/>
  <c r="J125" i="4"/>
  <c r="J98" i="4" s="1"/>
  <c r="BK124" i="6"/>
  <c r="J124" i="6" s="1"/>
  <c r="J97" i="6" s="1"/>
  <c r="BK234" i="3"/>
  <c r="J234" i="3" s="1"/>
  <c r="J102" i="3" s="1"/>
  <c r="BK125" i="3"/>
  <c r="BK124" i="7"/>
  <c r="J124" i="7" s="1"/>
  <c r="J97" i="7" s="1"/>
  <c r="F34" i="3"/>
  <c r="BA95" i="1" s="1"/>
  <c r="F34" i="4"/>
  <c r="BA96" i="1" s="1"/>
  <c r="BC94" i="1"/>
  <c r="W32" i="1" s="1"/>
  <c r="AZ94" i="1"/>
  <c r="AV94" i="1" s="1"/>
  <c r="AK29" i="1" s="1"/>
  <c r="J34" i="3"/>
  <c r="AW95" i="1" s="1"/>
  <c r="AT95" i="1" s="1"/>
  <c r="F34" i="6"/>
  <c r="BA97" i="1" s="1"/>
  <c r="BD94" i="1"/>
  <c r="W33" i="1" s="1"/>
  <c r="F34" i="7"/>
  <c r="BA98" i="1" s="1"/>
  <c r="J34" i="4"/>
  <c r="AW96" i="1" s="1"/>
  <c r="AT96" i="1" s="1"/>
  <c r="J34" i="7"/>
  <c r="AW98" i="1" s="1"/>
  <c r="AT98" i="1" s="1"/>
  <c r="BB94" i="1"/>
  <c r="W31" i="1" s="1"/>
  <c r="J34" i="6"/>
  <c r="AW97" i="1" s="1"/>
  <c r="AT97" i="1" s="1"/>
  <c r="BK124" i="3" l="1"/>
  <c r="J124" i="3" s="1"/>
  <c r="J30" i="3" s="1"/>
  <c r="AG95" i="1" s="1"/>
  <c r="AN95" i="1" s="1"/>
  <c r="J125" i="3"/>
  <c r="J97" i="3" s="1"/>
  <c r="BK123" i="6"/>
  <c r="J123" i="6" s="1"/>
  <c r="J96" i="6" s="1"/>
  <c r="J124" i="4"/>
  <c r="J97" i="4" s="1"/>
  <c r="BK123" i="7"/>
  <c r="J123" i="7" s="1"/>
  <c r="J96" i="7" s="1"/>
  <c r="AU94" i="1"/>
  <c r="BA94" i="1"/>
  <c r="W30" i="1" s="1"/>
  <c r="J30" i="4"/>
  <c r="AG96" i="1" s="1"/>
  <c r="AN96" i="1" s="1"/>
  <c r="AY94" i="1"/>
  <c r="AX94" i="1"/>
  <c r="W29" i="1"/>
  <c r="J96" i="3" l="1"/>
  <c r="J39" i="3"/>
  <c r="J39" i="4"/>
  <c r="AW94" i="1"/>
  <c r="AK30" i="1" s="1"/>
  <c r="J30" i="7"/>
  <c r="AG98" i="1" s="1"/>
  <c r="AN98" i="1" s="1"/>
  <c r="J30" i="6"/>
  <c r="AG97" i="1" s="1"/>
  <c r="AN97" i="1" s="1"/>
  <c r="J39" i="6" l="1"/>
  <c r="J39" i="7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<sst xmlns="http://schemas.openxmlformats.org/spreadsheetml/2006/main" count="3896" uniqueCount="605">
  <si>
    <t>Export Komplet</t>
  </si>
  <si>
    <t/>
  </si>
  <si>
    <t>2.0</t>
  </si>
  <si>
    <t>False</t>
  </si>
  <si>
    <t>{4e9f915a-59f8-4436-9271-9902c854821d}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</si>
  <si>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</si>
  <si>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</si>
  <si>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</si>
  <si>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</si>
  <si>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</si>
  <si>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</si>
  <si>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</si>
  <si>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</si>
  <si>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</si>
  <si>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</si>
  <si>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</si>
  <si>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</si>
  <si>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</si>
  <si>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</si>
  <si>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</si>
  <si>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</si>
  <si>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</si>
  <si>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</si>
  <si>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</si>
  <si>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</si>
  <si>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</si>
  <si>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</si>
  <si>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</si>
  <si>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</si>
  <si>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</si>
  <si>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</si>
  <si>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</si>
  <si>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</si>
  <si>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</si>
  <si>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</si>
  <si>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</si>
  <si>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</si>
  <si>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</si>
  <si>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</si>
  <si>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</si>
  <si>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</si>
  <si>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</si>
  <si>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</si>
  <si>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</si>
  <si>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</si>
  <si>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</si>
  <si>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</si>
  <si>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</si>
  <si>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</si>
  <si>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</si>
  <si>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</si>
  <si>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</si>
  <si>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</si>
  <si>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</si>
  <si>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</si>
  <si>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</si>
  <si>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</si>
  <si>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</si>
  <si>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</si>
  <si>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</si>
  <si>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</si>
  <si>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</si>
  <si>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</si>
  <si>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</si>
  <si>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</si>
  <si>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</si>
  <si>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</si>
  <si>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</si>
  <si>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</si>
  <si>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</si>
  <si>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</si>
  <si>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</si>
  <si>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</si>
  <si>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SO-01</t>
  </si>
  <si>
    <t xml:space="preserve">Rekonštrukcia spevnených plôch </t>
  </si>
  <si>
    <t>{a7e0a78c-d084-4c38-b35c-3ec9a8412df9}</t>
  </si>
  <si>
    <t>SO-02</t>
  </si>
  <si>
    <t>Mestský mobiliár</t>
  </si>
  <si>
    <t>{bdc539c2-0e55-41fc-9c8d-76fa15086e93}</t>
  </si>
  <si>
    <t>SO-04</t>
  </si>
  <si>
    <t xml:space="preserve">Úprava oplotenia ZŠ Černyševského </t>
  </si>
  <si>
    <t>{197dc90a-5659-49b3-9c0e-2d8c2194a388}</t>
  </si>
  <si>
    <t>SO-05</t>
  </si>
  <si>
    <t xml:space="preserve">Vonkajšie ihrisko </t>
  </si>
  <si>
    <t>{917c736b-8d4f-4e1c-9dba-d2eda662458b}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</si>
  <si>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</si>
  <si>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</si>
  <si>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</si>
  <si>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</si>
  <si>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</si>
  <si>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</si>
  <si>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</si>
  <si>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</si>
  <si>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</si>
  <si>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</si>
  <si>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</si>
  <si>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</si>
  <si>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</si>
  <si>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</si>
  <si>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</si>
  <si>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</si>
  <si>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</si>
  <si>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</si>
  <si>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</si>
  <si>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</si>
  <si>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ROZPOCET</t>
  </si>
  <si>
    <t>K</t>
  </si>
  <si>
    <t>4</t>
  </si>
  <si>
    <t>2</t>
  </si>
  <si>
    <t>3</t>
  </si>
  <si>
    <t>VRN</t>
  </si>
  <si>
    <t>Investičné náklady neobsiahnuté v cenách</t>
  </si>
  <si>
    <t>5</t>
  </si>
  <si>
    <t>000300016.S</t>
  </si>
  <si>
    <t>Geodetické práce - vykonávané pred výstavbou určenie vytyčovacej siete, vytýčenie staveniska, staveb. objektu</t>
  </si>
  <si>
    <t>kpl</t>
  </si>
  <si>
    <t>1024</t>
  </si>
  <si>
    <t>6</t>
  </si>
  <si>
    <t>000400022.S</t>
  </si>
  <si>
    <t>Projektové práce - stavebná časť (stavebné objekty vrátane ich technického vybavenia). náklady na dokumentáciu skutočného zhotovenia stavby</t>
  </si>
  <si>
    <t>7</t>
  </si>
  <si>
    <t>0004000221</t>
  </si>
  <si>
    <t>Dielenská dokumentácia</t>
  </si>
  <si>
    <t xml:space="preserve">SO-01 - Rekonštrukcia spevnených plôch 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</si>
  <si>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</si>
  <si>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</si>
  <si>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</si>
  <si>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</si>
  <si>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</si>
  <si>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</si>
  <si>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</si>
  <si>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HSV</t>
  </si>
  <si>
    <t>Práce a dodávky HSV</t>
  </si>
  <si>
    <t>Zemné práce</t>
  </si>
  <si>
    <t>1131071311.S</t>
  </si>
  <si>
    <t>Odstránenie krytu alebo podkladu z betónu prostého, hr. vrstvy do 150 mm,  -0,22500t</t>
  </si>
  <si>
    <t>m2</t>
  </si>
  <si>
    <t>643513625</t>
  </si>
  <si>
    <t>VV</t>
  </si>
  <si>
    <t>"chodníky"  160,8</t>
  </si>
  <si>
    <t>Medzisúčet</t>
  </si>
  <si>
    <t>113107141.S</t>
  </si>
  <si>
    <t>Odstránenie krytu  asfaltového, hr. vrstvy do 50 mm,  -0,09800t</t>
  </si>
  <si>
    <t>-849912902</t>
  </si>
  <si>
    <t>"spevnené plochy" 635,3</t>
  </si>
  <si>
    <t>Súčet</t>
  </si>
  <si>
    <t>113206111.S</t>
  </si>
  <si>
    <t>Vytrhanie obrúb betónových, s vybúraním lôžka, z krajníkov alebo obrubníkov stojatých,  -0,14500t  (uvedené ako jednotková cena)</t>
  </si>
  <si>
    <t>m</t>
  </si>
  <si>
    <t>-311142167</t>
  </si>
  <si>
    <t>113307212.S</t>
  </si>
  <si>
    <t>Odstránenie podkladu v ploche nad 200 m2 z kameniva ťaženého, hr. vrstvy 100 do 200 mm,  -0,24000t</t>
  </si>
  <si>
    <t>-2016563</t>
  </si>
  <si>
    <t>131201101.S</t>
  </si>
  <si>
    <t>Výkop nezapaženej jamy v hornine 3, do 100 m3</t>
  </si>
  <si>
    <t>m3</t>
  </si>
  <si>
    <t>714323790</t>
  </si>
  <si>
    <t>"stanovené množstvo" 450</t>
  </si>
  <si>
    <t>131201109.S</t>
  </si>
  <si>
    <t>Hĺbenie nezapažených jám a zárezov. Príplatok za lepivosť horniny 3</t>
  </si>
  <si>
    <t>1293627035</t>
  </si>
  <si>
    <t>162501102.S</t>
  </si>
  <si>
    <t>Vodorovné premiestnenie výkopku po spevnenej ceste z horniny tr.1-4, do 100 m3 na vzdialenosť do 3000 m</t>
  </si>
  <si>
    <t>-897780075</t>
  </si>
  <si>
    <t>"stanovené projektantom" 450</t>
  </si>
  <si>
    <t>8</t>
  </si>
  <si>
    <t>162501105.S</t>
  </si>
  <si>
    <t>Vodorovné premiestnenie výkopku po spevnenej ceste z horniny tr.1-4, do 100 m3, príplatok k cene za každých ďalšich a začatých 1000 m</t>
  </si>
  <si>
    <t>706256780</t>
  </si>
  <si>
    <t>450*27</t>
  </si>
  <si>
    <t>9</t>
  </si>
  <si>
    <t>167101101.S</t>
  </si>
  <si>
    <t>Nakladanie neuľahnutého výkopku z hornín tr.1-4 do 100 m3</t>
  </si>
  <si>
    <t>-258866463</t>
  </si>
  <si>
    <t>10</t>
  </si>
  <si>
    <t>171201201.S</t>
  </si>
  <si>
    <t>Uloženie sypaniny na skládky do 100 m3</t>
  </si>
  <si>
    <t>-1926520470</t>
  </si>
  <si>
    <t>11</t>
  </si>
  <si>
    <t>171209002.S</t>
  </si>
  <si>
    <t>Poplatok za skladovanie - zemina a kamenivo (17 05) ostatné</t>
  </si>
  <si>
    <t>t</t>
  </si>
  <si>
    <t>-1231596643</t>
  </si>
  <si>
    <t>450*1,8</t>
  </si>
  <si>
    <t>12</t>
  </si>
  <si>
    <t>185803101r</t>
  </si>
  <si>
    <t>Pokos nového založeného trávnika s odvozom pokosenej hmoty, 2 x</t>
  </si>
  <si>
    <t>216427805</t>
  </si>
  <si>
    <t>4278</t>
  </si>
  <si>
    <t>13</t>
  </si>
  <si>
    <t>185803111.S</t>
  </si>
  <si>
    <t>Ošetrenie trávnika v rovine alebo na svahu do 1:5</t>
  </si>
  <si>
    <t>690653519</t>
  </si>
  <si>
    <t>14</t>
  </si>
  <si>
    <t>185803211.S</t>
  </si>
  <si>
    <t>Povalcovanie trávnika v rovine alebo na svahu do 1:5</t>
  </si>
  <si>
    <t>-2009573528</t>
  </si>
  <si>
    <t>Komunikácie</t>
  </si>
  <si>
    <t>15</t>
  </si>
  <si>
    <t>564210112.S</t>
  </si>
  <si>
    <t>Podklad alebo kryt pre mlátový chodník z vápencovej drviny fr. 4-8 mm s rozprestretím, vlhčením a zhutnením do hr. 50 mm, plochy nad 200 do 1000 m2</t>
  </si>
  <si>
    <t>-689028951</t>
  </si>
  <si>
    <t>16</t>
  </si>
  <si>
    <t>564740111.S</t>
  </si>
  <si>
    <t>Podklad alebo kryt z kameniva hrubého drveného veľ. 8-16 mm s rozprestretím a zhutnením hr. 120 mm</t>
  </si>
  <si>
    <t>-733217659</t>
  </si>
  <si>
    <t>17</t>
  </si>
  <si>
    <t>564740211.S</t>
  </si>
  <si>
    <t>Podklad alebo kryt z kameniva hrubého drveného veľ. 16-32 mm s rozprestretím a zhutnením hr. 120 mm</t>
  </si>
  <si>
    <t>-379532477</t>
  </si>
  <si>
    <t>18</t>
  </si>
  <si>
    <t>564751111.S</t>
  </si>
  <si>
    <t>Podklad alebo kryt z kameniva hrubého drveného veľ. 32-63 mm s rozprestretím a zhutnením hr. 150 mm</t>
  </si>
  <si>
    <t>357856749</t>
  </si>
  <si>
    <t>19</t>
  </si>
  <si>
    <t>564831111.S</t>
  </si>
  <si>
    <t>Podklad zo štrkodrviny s rozprestretím a zhutnením, po zhutnení hr. 100 mm</t>
  </si>
  <si>
    <t>2039587617</t>
  </si>
  <si>
    <t>"vykázané  projektantom"  "nové asf.plochy" 623,1</t>
  </si>
  <si>
    <t>564861112.S</t>
  </si>
  <si>
    <t>Podklad zo štrkodrviny s rozprestretím a zhutnením, po zhutnení hr. 210 mm</t>
  </si>
  <si>
    <t>-312178074</t>
  </si>
  <si>
    <t>"nové asf.plochy"  623,1</t>
  </si>
  <si>
    <t>21</t>
  </si>
  <si>
    <t>5648611122</t>
  </si>
  <si>
    <t>Zhutnenie vrstvy valcom / min.hodnota hutnenia je 50 MPa</t>
  </si>
  <si>
    <t>-715311155</t>
  </si>
  <si>
    <t>"vykázané množstvo projektantom"623*2 "vrstvy"</t>
  </si>
  <si>
    <t>22</t>
  </si>
  <si>
    <t>567123113</t>
  </si>
  <si>
    <t>Podklad z kameniva stmeleného cementom, s rozprestrenm a zhutnením CBGM C 5/6, po zhutnení hr. 120 mm</t>
  </si>
  <si>
    <t>-769834066</t>
  </si>
  <si>
    <t>23</t>
  </si>
  <si>
    <t>567124315.S</t>
  </si>
  <si>
    <t>Podklad z podkladového betónu PB III tr. C 12/15 hr. 150 mm</t>
  </si>
  <si>
    <t>-1838583840</t>
  </si>
  <si>
    <t>24</t>
  </si>
  <si>
    <t>572701111.S</t>
  </si>
  <si>
    <t>Vyspravenie výtlkov a prepadnutých miest na krajn. alebo komunikáciách kamenivom hrubým drveným</t>
  </si>
  <si>
    <t>938226137</t>
  </si>
  <si>
    <t>25</t>
  </si>
  <si>
    <t>572943112.S</t>
  </si>
  <si>
    <t>Vyspravenie krytu vozovky po prekopoch inžinierskych sietí do 15 m2 liatym asfaltom MA hr. nad 40 do 60 mm</t>
  </si>
  <si>
    <t>-1362909848</t>
  </si>
  <si>
    <t>26</t>
  </si>
  <si>
    <t>572991231.S</t>
  </si>
  <si>
    <t>Vyspravenie trhlín asfaltovou polymérovou páskou šírky 50 mm, hr. 3 mm</t>
  </si>
  <si>
    <t>-506483590</t>
  </si>
  <si>
    <t>27</t>
  </si>
  <si>
    <t>573231106.S</t>
  </si>
  <si>
    <t>Postrek asfaltový spojovací bez posypu kamenivom z cestnej emulzie v množstve 0,40 kg/m2</t>
  </si>
  <si>
    <t>-212950608</t>
  </si>
  <si>
    <t>"nové asf.plochy" 623,1</t>
  </si>
  <si>
    <t>"nový kryt na spev.plochy asf a chodníky" 635,3+160,8</t>
  </si>
  <si>
    <t>28</t>
  </si>
  <si>
    <t>573911115.S</t>
  </si>
  <si>
    <t>Postrek regeneračný z asfaltu s posypom z kameniva v množstve 0,50 kg/m2</t>
  </si>
  <si>
    <t>1792794275</t>
  </si>
  <si>
    <t>29</t>
  </si>
  <si>
    <t>577134131.S</t>
  </si>
  <si>
    <t>Asfaltový betón vrstva obrusná AC 8 O v pruhu š. do 3 m z modifik. asfaltu tr. II, po zhutnení hr. 40 mm</t>
  </si>
  <si>
    <t>1148599903</t>
  </si>
  <si>
    <t>Ostatné konštrukcie a práce-búranie</t>
  </si>
  <si>
    <t>30</t>
  </si>
  <si>
    <t>916362112.S</t>
  </si>
  <si>
    <t>Osadenie cestného obrubníka betónového stojatého do lôžka z betónu prostého tr. C 16/20 s bočnou oporou  (uvedené ako jednotková cena)</t>
  </si>
  <si>
    <t>-26784873</t>
  </si>
  <si>
    <t>31</t>
  </si>
  <si>
    <t>M</t>
  </si>
  <si>
    <t>592170002200.S</t>
  </si>
  <si>
    <t>Obrubník cestný, lxšxv 1000x150x260 mm, skosenie 120/40 mm  (uvedené ako jednotková cena)</t>
  </si>
  <si>
    <t>ks</t>
  </si>
  <si>
    <t>-1630515970</t>
  </si>
  <si>
    <t>32</t>
  </si>
  <si>
    <t>916561211.S</t>
  </si>
  <si>
    <t>Osadenie záhonového alebo parkového obrubníka betónového, do lôžka zo suchého betónu tr. C 12/15 s bočnou oporou</t>
  </si>
  <si>
    <t>-1354763476</t>
  </si>
  <si>
    <t>33</t>
  </si>
  <si>
    <t>592170001800.S</t>
  </si>
  <si>
    <t>Obrubník parkový, lxšxv 1000x50x200 mm, prírodný</t>
  </si>
  <si>
    <t>-1104357690</t>
  </si>
  <si>
    <t>730</t>
  </si>
  <si>
    <t>730*1,01 'Prepočítané koeficientom množstva</t>
  </si>
  <si>
    <t>34</t>
  </si>
  <si>
    <t>917762112.S</t>
  </si>
  <si>
    <t>Osadenie chodník. obrubníka betónového ležatého do lôžka z betónu prosteho tr. C 16/20 s bočnou oporou (uvedené ako jednotková cena)</t>
  </si>
  <si>
    <t>835824105</t>
  </si>
  <si>
    <t>35</t>
  </si>
  <si>
    <t>592170002400.S</t>
  </si>
  <si>
    <t>Obrubník cestný nábehový, lxšxv 1000x200x150(100) mm  (uvedené ako jednotková cena)</t>
  </si>
  <si>
    <t>29207881</t>
  </si>
  <si>
    <t>36</t>
  </si>
  <si>
    <t>918101112.S</t>
  </si>
  <si>
    <t>Lôžko pod obrubníky, krajníky alebo obruby z dlažobných kociek z betónu prostého tr. C 16/20</t>
  </si>
  <si>
    <t>134029608</t>
  </si>
  <si>
    <t>200*0,05</t>
  </si>
  <si>
    <t>37</t>
  </si>
  <si>
    <t>919735123.S</t>
  </si>
  <si>
    <t xml:space="preserve">Rezanie existujúceho betónového krytu alebo podkladu hĺbky nad 100 do 150 mm (uvedené ako jednotková cena) </t>
  </si>
  <si>
    <t>-732712500</t>
  </si>
  <si>
    <t>38</t>
  </si>
  <si>
    <t>961043111.S</t>
  </si>
  <si>
    <t>Búranie základov alebo vybúranie otvorov plochy nad 4 m2 z betónu prostého alebo preloženého kameňom,  -2,20000t</t>
  </si>
  <si>
    <t>1126046344</t>
  </si>
  <si>
    <t>145*0,8*0,8 "zákl.pásy"</t>
  </si>
  <si>
    <t xml:space="preserve">420*0,2 "zákl.doska" </t>
  </si>
  <si>
    <t>39</t>
  </si>
  <si>
    <t>962052211.S</t>
  </si>
  <si>
    <t>Búranie muriva alebo vybúranie otvorov plochy nad 4 m2 železobetonového nadzákladného,  -2,40000t</t>
  </si>
  <si>
    <t>163237583</t>
  </si>
  <si>
    <t>6*1,5*0,15</t>
  </si>
  <si>
    <t>6*0,3*1,2</t>
  </si>
  <si>
    <t>40</t>
  </si>
  <si>
    <t>966001111.S</t>
  </si>
  <si>
    <t>Demontáž odpadkového koša s betónovou pätkou,  -0,02700 t</t>
  </si>
  <si>
    <t>1531978196</t>
  </si>
  <si>
    <t>41</t>
  </si>
  <si>
    <t>966001121.S</t>
  </si>
  <si>
    <t>Demontáž parkovej lavičky s betónovou pätkou,  -0,03400 t</t>
  </si>
  <si>
    <t>-703994019</t>
  </si>
  <si>
    <t>42</t>
  </si>
  <si>
    <t>979081111.S</t>
  </si>
  <si>
    <t>Odvoz sutiny a vybúraných hmôt na skládku do 1 km</t>
  </si>
  <si>
    <t>92868481</t>
  </si>
  <si>
    <t>43</t>
  </si>
  <si>
    <t>979081121.S</t>
  </si>
  <si>
    <t>Odvoz sutiny a vybúraných hmôt na skládku za každý ďalší 1 km</t>
  </si>
  <si>
    <t>1973275871</t>
  </si>
  <si>
    <t>579,404*19 'Prepočítané koeficientom množstva</t>
  </si>
  <si>
    <t>44</t>
  </si>
  <si>
    <t>979089012.S</t>
  </si>
  <si>
    <t>Poplatok za skladovanie - betón, tehly, dlaždice (17 01) ostatné</t>
  </si>
  <si>
    <t>1710929387</t>
  </si>
  <si>
    <t>99</t>
  </si>
  <si>
    <t>Presun hmôt HSV</t>
  </si>
  <si>
    <t>45</t>
  </si>
  <si>
    <t>998223011.S</t>
  </si>
  <si>
    <t>Presun hmôt pre pozemné komunikácie s krytom dláždeným (822 2.3, 822 5.3) akejkoľvek dĺžky objektu</t>
  </si>
  <si>
    <t>1949915878</t>
  </si>
  <si>
    <t>PSV</t>
  </si>
  <si>
    <t>Práce a dodávky PSV</t>
  </si>
  <si>
    <t>767</t>
  </si>
  <si>
    <t>Konštrukcie doplnkové kovové</t>
  </si>
  <si>
    <t>46</t>
  </si>
  <si>
    <t>767914830.S</t>
  </si>
  <si>
    <t>Demontáž oplotenia rámového na oceľové stĺpiky, výšky nad 1 do 2 m,  -0,00900t</t>
  </si>
  <si>
    <t>-1341098578</t>
  </si>
  <si>
    <t>47</t>
  </si>
  <si>
    <t>998767201.S</t>
  </si>
  <si>
    <t>Presun hmôt pre kovové stavebné doplnkové konštrukcie v objektoch výšky do 6 m</t>
  </si>
  <si>
    <t>%</t>
  </si>
  <si>
    <t>-2130339983</t>
  </si>
  <si>
    <t>48</t>
  </si>
  <si>
    <t>2089303825</t>
  </si>
  <si>
    <t>49</t>
  </si>
  <si>
    <t>567085244</t>
  </si>
  <si>
    <t>50</t>
  </si>
  <si>
    <t>361431004</t>
  </si>
  <si>
    <t>SO-02 - Mestský mobiliár</t>
  </si>
  <si>
    <t xml:space="preserve">    2 - Zakladanie</t>
  </si>
  <si>
    <t xml:space="preserve">    3 - Zvislé a kompletné konštrukcie</t>
  </si>
  <si>
    <t>100588793</t>
  </si>
  <si>
    <t xml:space="preserve">2,9*1,08*0,6 "M9 - obal.konštrukcia RS" </t>
  </si>
  <si>
    <t>-1609973837</t>
  </si>
  <si>
    <t>133211101.S</t>
  </si>
  <si>
    <t>Hĺbenie šachiet v  hornine tr. 3 súdržných - ručným náradím plocha výkopu do 4 m2</t>
  </si>
  <si>
    <t>-1839060943</t>
  </si>
  <si>
    <t>"M3 - kôš" (0,7*0,3*0,3)*3</t>
  </si>
  <si>
    <t>"M2 - vonkajšia stolička" (0,4*0,4*0,4)*0</t>
  </si>
  <si>
    <t>"M4 - kôš pre psie exkrementy" 2*(0,35*0,35*0,3)</t>
  </si>
  <si>
    <t>"M5 - stojan pre 4 bicykle" 1*(0,9*0,41*0,12)</t>
  </si>
  <si>
    <t>"M6 - picia fontána" 2*(1*0,8*0,29)</t>
  </si>
  <si>
    <t>"M7 - monolit" (PI*0,5*0,5*0,6)*0</t>
  </si>
  <si>
    <t>"M8 - prezenčný prvkok náučného chodníka" (0,5*0,5*0,6)*0</t>
  </si>
  <si>
    <t>"M1 - lavička s operadlom" ( 0,8*0,35*0,35)*2*9</t>
  </si>
  <si>
    <t>133211109.S</t>
  </si>
  <si>
    <t>Príplatok za lepivosť pri hĺbení šachiet ručným alebo pneumatickým náradím v horninách tr. 3</t>
  </si>
  <si>
    <t>-1920862433</t>
  </si>
  <si>
    <t>130760283</t>
  </si>
  <si>
    <t>718508097</t>
  </si>
  <si>
    <t>-582349878</t>
  </si>
  <si>
    <t>1547136219</t>
  </si>
  <si>
    <t>-1921614924</t>
  </si>
  <si>
    <t>4,414*1,8</t>
  </si>
  <si>
    <t>Zakladanie</t>
  </si>
  <si>
    <t>273321312.S</t>
  </si>
  <si>
    <t>Betón základových dosiek, železový (bez výstuže), tr. C 20/25</t>
  </si>
  <si>
    <t>-920023960</t>
  </si>
  <si>
    <t>2,9*1,08*0,6</t>
  </si>
  <si>
    <t>273351215.S</t>
  </si>
  <si>
    <t>Debnenie stien základových dosiek, zhotovenie-dielce</t>
  </si>
  <si>
    <t>-694928215</t>
  </si>
  <si>
    <t>(1,08+2,9)*2*0,6</t>
  </si>
  <si>
    <t>273351216.S</t>
  </si>
  <si>
    <t>Debnenie stien základových dosiek, odstránenie-dielce</t>
  </si>
  <si>
    <t>641457413</t>
  </si>
  <si>
    <t>273361821.S</t>
  </si>
  <si>
    <t>Výstuž základových dosiek z ocele B500 (10505)</t>
  </si>
  <si>
    <t>-667837423</t>
  </si>
  <si>
    <t xml:space="preserve">1,879*80/1000 "odhad" </t>
  </si>
  <si>
    <t>275313611.S</t>
  </si>
  <si>
    <t>Betón základových pätiek, prostý tr. C 16/20</t>
  </si>
  <si>
    <t>-709722053</t>
  </si>
  <si>
    <t>Zvislé a kompletné konštrukcie</t>
  </si>
  <si>
    <t>311271300</t>
  </si>
  <si>
    <t>Murivo nosné (m3) 50x15x25 s betónovou výplňou hr. 150 mm</t>
  </si>
  <si>
    <t>-844919442</t>
  </si>
  <si>
    <t>1,08*1,54*0,15</t>
  </si>
  <si>
    <t>311361825.S</t>
  </si>
  <si>
    <t>Výstuž pre murivo nosné z betónových debniacich tvárnic s betónovou výplňou z ocele B500 (10505)</t>
  </si>
  <si>
    <t>1154588600</t>
  </si>
  <si>
    <t>1,08*1,54*12/1000</t>
  </si>
  <si>
    <t>93610421-1</t>
  </si>
  <si>
    <t xml:space="preserve">Montáž odpadkového koša pre triedený odpad </t>
  </si>
  <si>
    <t>-217158348</t>
  </si>
  <si>
    <t>5535600036-1</t>
  </si>
  <si>
    <t>-164729718</t>
  </si>
  <si>
    <t>93610421-2</t>
  </si>
  <si>
    <t xml:space="preserve">Montáž  koša pre psie exkrementy </t>
  </si>
  <si>
    <t>-604614607</t>
  </si>
  <si>
    <t>5535600036-2</t>
  </si>
  <si>
    <t>1607526106</t>
  </si>
  <si>
    <t>93612412-01</t>
  </si>
  <si>
    <t xml:space="preserve">Montáž parkovej lavičky s operadlom </t>
  </si>
  <si>
    <t>2042193016</t>
  </si>
  <si>
    <t>553560002-01</t>
  </si>
  <si>
    <t>1526022242</t>
  </si>
  <si>
    <t>553560002-02</t>
  </si>
  <si>
    <t xml:space="preserve">nerezový reparátor na lavičku </t>
  </si>
  <si>
    <t>752206244</t>
  </si>
  <si>
    <t>936174312-1</t>
  </si>
  <si>
    <t xml:space="preserve">Montáž stojana pre  4 bicykle </t>
  </si>
  <si>
    <t>-279704130</t>
  </si>
  <si>
    <t>5535600091-01</t>
  </si>
  <si>
    <t xml:space="preserve">Stojan na bicykle, oceľová konštrukcia opatrená ochrannou vrstvou zinku a práškovým vypaľovaným lakom, s madlom, 4 otvory, jednostanný </t>
  </si>
  <si>
    <t>-510222017</t>
  </si>
  <si>
    <t>936941142.S</t>
  </si>
  <si>
    <t>Osadenie fontánky na pitie kotevnými skrutkami bez zabetónovania na pevný podklad</t>
  </si>
  <si>
    <t>1348025086</t>
  </si>
  <si>
    <t>553560011900.S</t>
  </si>
  <si>
    <t>Fontánka na pitie, antikorový stĺpik s miskou, ukotvenie pod dlažbou</t>
  </si>
  <si>
    <t>1906539546</t>
  </si>
  <si>
    <t>998011001.S</t>
  </si>
  <si>
    <t>Presun hmôt pre budovy (801, 803, 812), zvislá konštr. z tehál, tvárnic, z kovu výšky do 6 m</t>
  </si>
  <si>
    <t>-1340241357</t>
  </si>
  <si>
    <t>-57887546</t>
  </si>
  <si>
    <t>-2115303687</t>
  </si>
  <si>
    <t>1738272080</t>
  </si>
  <si>
    <t xml:space="preserve">súbor </t>
  </si>
  <si>
    <t>767920130.S</t>
  </si>
  <si>
    <t>Montáž vrát a vrátok k oploteniu osadzovaných na stĺpiky murované alebo betónované, 4-6 m2</t>
  </si>
  <si>
    <t xml:space="preserve">SO-04 - Úprava oplotenia ZŠ Černyševského </t>
  </si>
  <si>
    <t>132201101.S</t>
  </si>
  <si>
    <t>Výkop ryhy do šírky 600 mm v horn.3 do 100 m3</t>
  </si>
  <si>
    <t>303397428</t>
  </si>
  <si>
    <t>"pod steny"  (5,3+3,2)*0,9*0,35</t>
  </si>
  <si>
    <t>"pod múrik" (5,3+0,3)*0,9*0,35</t>
  </si>
  <si>
    <t>132201109.S</t>
  </si>
  <si>
    <t>Príplatok k cene za lepivosť pri hĺbení rýh šírky do 600 mm zapažených i nezapažených s urovnaním dna v hornine 3</t>
  </si>
  <si>
    <t>-1169830395</t>
  </si>
  <si>
    <t>162201102.S</t>
  </si>
  <si>
    <t>Vodorovné premiestnenie výkopku z horniny 1-4 nad 20-50m</t>
  </si>
  <si>
    <t>-12343602</t>
  </si>
  <si>
    <t>246285670</t>
  </si>
  <si>
    <t>-2128967104</t>
  </si>
  <si>
    <t>4,442*(25-3)</t>
  </si>
  <si>
    <t>569433166</t>
  </si>
  <si>
    <t>1830177701</t>
  </si>
  <si>
    <t>Poplatok za skladovanie - zemina a kamenivo (17 05) ostatné (zostáva na pozemku investora pre spätné zásypy)</t>
  </si>
  <si>
    <t>-913596103</t>
  </si>
  <si>
    <t>4,442*1,8</t>
  </si>
  <si>
    <t>215901101.S</t>
  </si>
  <si>
    <t>Zhutnenie podložia z rastlej horniny 1 až 4 pod násypy, z hornina súdržných do 92 % PS a nesúdržných</t>
  </si>
  <si>
    <t>1635132831</t>
  </si>
  <si>
    <t>"pod steny"  (5,3+3,2)*0,35</t>
  </si>
  <si>
    <t>"pod múrik" (5,3+0,3)*0,35</t>
  </si>
  <si>
    <t>274321411.S</t>
  </si>
  <si>
    <t>Betón základových pásov, železový (bez výstuže), tr. C 25/30</t>
  </si>
  <si>
    <t>-904656549</t>
  </si>
  <si>
    <t>"pod steny"  (5,3+3,2)*0,8*0,35</t>
  </si>
  <si>
    <t>"pod múrik" (5,3+0,3)*0,8*0,35</t>
  </si>
  <si>
    <t>274351215.S</t>
  </si>
  <si>
    <t>Debnenie stien základových pásov, zhotovenie-dielce</t>
  </si>
  <si>
    <t>-1254844743</t>
  </si>
  <si>
    <t>"pod steny"  (5,3+3,2)*0,8*2</t>
  </si>
  <si>
    <t>"pod múrik" (5,3+0,3)*0,8*2</t>
  </si>
  <si>
    <t>274351216.S</t>
  </si>
  <si>
    <t>Debnenie stien základových pásov, odstránenie-dielce</t>
  </si>
  <si>
    <t>-1754923064</t>
  </si>
  <si>
    <t>274362021.S</t>
  </si>
  <si>
    <t>Výstuž základových pásov zo zvár. sietí KARI</t>
  </si>
  <si>
    <t>-429773007</t>
  </si>
  <si>
    <t>" steny"  (5,3+3,2+0,3)*(1,72+0,77+0,4)*7,9"kg/m2"/1000</t>
  </si>
  <si>
    <t>" múrik" (5,3)*1,135*7,9"kg/m2"/1000</t>
  </si>
  <si>
    <t>311321411.S</t>
  </si>
  <si>
    <t>Betón nadzákladových múrov, železový (bez výstuže) tr. C 25/30</t>
  </si>
  <si>
    <t>-2002980229</t>
  </si>
  <si>
    <t>"steny+pilier"  (0,3+5,3+3,2)*1,75*0,3</t>
  </si>
  <si>
    <t>"múrik" (5,3)*0,4*0,3</t>
  </si>
  <si>
    <t>311321823.S</t>
  </si>
  <si>
    <t>Príplatok za pohľadový betón nadzákladových múrov triedy SB 3</t>
  </si>
  <si>
    <t>571162713</t>
  </si>
  <si>
    <t>311351105.S</t>
  </si>
  <si>
    <t>Debnenie nadzákladových múrov obojstranné zhotovenie-dielce</t>
  </si>
  <si>
    <t>-2133570577</t>
  </si>
  <si>
    <t>"steny+pilier"  (0,3+0,3+5,3+3,2+0,3)*2*1,75</t>
  </si>
  <si>
    <t>"múrik" (5,3+0,3)*2*0,4</t>
  </si>
  <si>
    <t>311351106.S</t>
  </si>
  <si>
    <t>Debnenie nadzákladových múrov obojstranné odstránenie-dielce</t>
  </si>
  <si>
    <t>-1650473827</t>
  </si>
  <si>
    <t>311362021.S</t>
  </si>
  <si>
    <t>Výstuž nadzákladových múrov, stien a priečok zo zváraných sietí KARI</t>
  </si>
  <si>
    <t>-2040567763</t>
  </si>
  <si>
    <t>"steny"  (0,3+5,3+3,2)*1,72*7,9"kg/m2"/1000</t>
  </si>
  <si>
    <t>-305519236</t>
  </si>
  <si>
    <t>1803046104</t>
  </si>
  <si>
    <t>55341006-02</t>
  </si>
  <si>
    <t>Bránka dvojkrídlová šírky 2500  mm a výšky 1500 mm</t>
  </si>
  <si>
    <t>-127189618</t>
  </si>
  <si>
    <t>súbor</t>
  </si>
  <si>
    <t>-2070969449</t>
  </si>
  <si>
    <t xml:space="preserve">SO-05 - Vonkajšie ihrisko </t>
  </si>
  <si>
    <t>-552637341</t>
  </si>
  <si>
    <t>447187409</t>
  </si>
  <si>
    <t>-582543973</t>
  </si>
  <si>
    <t>-1996953930</t>
  </si>
  <si>
    <t>1060089238</t>
  </si>
  <si>
    <t>-1157532143</t>
  </si>
  <si>
    <t>-1802233005</t>
  </si>
  <si>
    <t>40,04+2,64+4,732</t>
  </si>
  <si>
    <t>1159984802</t>
  </si>
  <si>
    <t>47,412*(30-3)</t>
  </si>
  <si>
    <t>926092133</t>
  </si>
  <si>
    <t>877831129</t>
  </si>
  <si>
    <t>Poplatok za skladovanie - zemina a kamenivo (17 05) ostatné(zostáva na pozemku pre spätné zásypy)</t>
  </si>
  <si>
    <t>169243352</t>
  </si>
  <si>
    <t>47,412*1,8</t>
  </si>
  <si>
    <t>180402111.S</t>
  </si>
  <si>
    <t>Založenie trávnika parkového výsevom v rovine do 1:5</t>
  </si>
  <si>
    <t>1946968714</t>
  </si>
  <si>
    <t>00572112006</t>
  </si>
  <si>
    <t>Trávna semenná zmes pre trávniky s vysokým pobytovým zaťažením</t>
  </si>
  <si>
    <t>-574398082</t>
  </si>
  <si>
    <t>181101121</t>
  </si>
  <si>
    <t>Hrubé urovnanie terénu</t>
  </si>
  <si>
    <t>-386091792</t>
  </si>
  <si>
    <t>181301311</t>
  </si>
  <si>
    <t>Rozprestretie ornice s príp. nutným premiestnením hromád alebo dočasných skládok na miesto spotreby zo vzdial. do 30 m, na svahu do sklonu 1:5, plocha nad 500 m2, hr. do 100 mm</t>
  </si>
  <si>
    <t>1826140800</t>
  </si>
  <si>
    <t>000000001</t>
  </si>
  <si>
    <t>Bezburinná ornica</t>
  </si>
  <si>
    <t>913565982</t>
  </si>
  <si>
    <t>34*0,25</t>
  </si>
  <si>
    <t>1680511091</t>
  </si>
  <si>
    <t>-225421766</t>
  </si>
  <si>
    <t>564201111.1</t>
  </si>
  <si>
    <t>Podklad alebo podsyp zo štrkopiesku s rozprestretím, vlhčením a zhutnením, po zhutnení hr. 35 mm</t>
  </si>
  <si>
    <t>-619964481</t>
  </si>
  <si>
    <t>564710213.S</t>
  </si>
  <si>
    <t>Podklad alebo kryt z kameniva hrubého drveného veľ. 16-32 mm s rozprestretím a zhutnením hr. 70 mm</t>
  </si>
  <si>
    <t>2143250108</t>
  </si>
  <si>
    <t>564762111.S</t>
  </si>
  <si>
    <t>Podklad alebo kryt z kameniva hrubého drveného veľ. 32-63 mm (vibr.štrk) po zhut.hr. 200 mm</t>
  </si>
  <si>
    <t>2091743217</t>
  </si>
  <si>
    <t>916561112.S</t>
  </si>
  <si>
    <t>Osadenie záhonového alebo parkového obrubníka betón., do lôžka z bet. pros. tr. C 16/20 s bočnou oporou</t>
  </si>
  <si>
    <t>-1247987026</t>
  </si>
  <si>
    <t>592170004001</t>
  </si>
  <si>
    <t xml:space="preserve">Obrubník záhonový ABO 4-5  50x5x25 cm </t>
  </si>
  <si>
    <t>962146628</t>
  </si>
  <si>
    <t>-290931855</t>
  </si>
  <si>
    <t>93610-2511</t>
  </si>
  <si>
    <t xml:space="preserve">Liata EPDM podlaha - SBR + EPDM (35+10 mm) (zahŕňa dodanie podlahy + jej položenie na pripravené podložie v dvoch fázach) </t>
  </si>
  <si>
    <t>-1920665357</t>
  </si>
  <si>
    <t>936106101</t>
  </si>
  <si>
    <t xml:space="preserve">Montáž Workout konštrukcie podľa PD na pripravené základové pätky </t>
  </si>
  <si>
    <t>súb.</t>
  </si>
  <si>
    <t>65686031</t>
  </si>
  <si>
    <t>5535700301-01</t>
  </si>
  <si>
    <t xml:space="preserve">Workout konštrukcia - dodanie podľa PD </t>
  </si>
  <si>
    <t>-219541945</t>
  </si>
  <si>
    <t>936106102</t>
  </si>
  <si>
    <t xml:space="preserve">Montáž Fit stroj na pripravené základové pätky </t>
  </si>
  <si>
    <t>-1931892781</t>
  </si>
  <si>
    <t>5535700301-02</t>
  </si>
  <si>
    <t xml:space="preserve">Fit stroj - dodanie podľa PD </t>
  </si>
  <si>
    <t>2065597103</t>
  </si>
  <si>
    <t>998231311.S</t>
  </si>
  <si>
    <t>Presun hmôt pre sadovnícke a krajinárske úpravy do 5000 m vodorovne bez zvislého presunu</t>
  </si>
  <si>
    <t>-924683934</t>
  </si>
  <si>
    <t>-175699365</t>
  </si>
  <si>
    <t>1593741853</t>
  </si>
  <si>
    <t>-1783078737</t>
  </si>
  <si>
    <t>Rozvoj Šrobárovho námestia a priľahlého okolia, Bratislava</t>
  </si>
  <si>
    <t xml:space="preserve"> Petržalka, Bratislava </t>
  </si>
  <si>
    <t xml:space="preserve"> Mestská časť Bratislava - Petržalka</t>
  </si>
  <si>
    <t xml:space="preserve">  Kašovský Kostka Architekti s.r.o. </t>
  </si>
  <si>
    <t>projekt pre stavebné povolenie</t>
  </si>
  <si>
    <t>45/2021</t>
  </si>
  <si>
    <t>"svetlý mlát" 75,5</t>
  </si>
  <si>
    <t>0,307*(30-3)</t>
  </si>
  <si>
    <t>"svetlý mlát" (75,5)*4 "vrstvy"</t>
  </si>
  <si>
    <t>Odpadkový kôš na recyklovaný odpad</t>
  </si>
  <si>
    <t>Kôš na psie exkrementy 32 lvhadzovacieho otvoru, integrovaný priestor pre sáčky</t>
  </si>
  <si>
    <t>Lavička parková s operadlom, dlžky 1,6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</si>
</sst>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3" xfId="0" applyFont="1" applyFill="1" applyBorder="1" applyAlignment="1" applyProtection="1">
      <alignment vertical="center"/>
      <protection locked="0"/>
    </xf>
    <xf numFmtId="0" fontId="20" fillId="5" borderId="22" xfId="0" applyFont="1" applyFill="1" applyBorder="1" applyAlignment="1" applyProtection="1">
      <alignment horizontal="center" vertical="center"/>
      <protection locked="0"/>
    </xf>
    <xf numFmtId="49" fontId="2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0" fontId="0" fillId="5" borderId="22" xfId="0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>
      <alignment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166" fontId="21" fillId="5" borderId="0" xfId="0" applyNumberFormat="1" applyFont="1" applyFill="1" applyBorder="1" applyAlignment="1">
      <alignment vertical="center"/>
    </xf>
    <xf numFmtId="166" fontId="21" fillId="5" borderId="15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4" fontId="0" fillId="5" borderId="0" xfId="0" applyNumberFormat="1" applyFont="1" applyFill="1" applyAlignment="1">
      <alignment vertical="center"/>
    </xf>
    <xf numFmtId="167" fontId="0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3" xfId="0" applyFont="1" applyFill="1" applyBorder="1" applyAlignment="1">
      <alignment vertical="center"/>
    </xf>
    <xf numFmtId="0" fontId="32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7" fontId="9" fillId="5" borderId="0" xfId="0" applyNumberFormat="1" applyFont="1" applyFill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0" xfId="0" applyFont="1" applyFill="1" applyAlignment="1">
      <alignment horizontal="left" vertical="center"/>
    </xf>
    <xf numFmtId="0" fontId="8" fillId="5" borderId="0" xfId="0" applyFont="1" applyFill="1" applyAlignment="1"/>
    <xf numFmtId="0" fontId="8" fillId="5" borderId="3" xfId="0" applyFont="1" applyFill="1" applyBorder="1" applyAlignment="1"/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167" fontId="7" fillId="5" borderId="0" xfId="0" applyNumberFormat="1" applyFont="1" applyFill="1" applyAlignment="1"/>
    <xf numFmtId="0" fontId="8" fillId="5" borderId="14" xfId="0" applyFont="1" applyFill="1" applyBorder="1" applyAlignment="1"/>
    <xf numFmtId="0" fontId="8" fillId="5" borderId="0" xfId="0" applyFont="1" applyFill="1" applyBorder="1" applyAlignment="1"/>
    <xf numFmtId="166" fontId="8" fillId="5" borderId="0" xfId="0" applyNumberFormat="1" applyFont="1" applyFill="1" applyBorder="1" applyAlignment="1"/>
    <xf numFmtId="166" fontId="8" fillId="5" borderId="15" xfId="0" applyNumberFormat="1" applyFont="1" applyFill="1" applyBorder="1" applyAlignment="1"/>
    <xf numFmtId="0" fontId="8" fillId="5" borderId="0" xfId="0" applyFont="1" applyFill="1" applyAlignment="1">
      <alignment horizontal="center"/>
    </xf>
    <xf numFmtId="167" fontId="8" fillId="5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topLeftCell="A70" zoomScaleNormal="100" workbookViewId="0">
      <selection activeCell="AB111" sqref="AB111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27" width="2.6640625" style="1" customWidth="1"/>
    <col min="28" max="28" width="10.5" style="1" customWidth="1"/>
    <col min="29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 x14ac:dyDescent="0.2">
      <c r="AR2" s="258" t="s">
        <v>5</v>
      </c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7" t="s">
        <v>6</v>
      </c>
      <c r="BT2" s="17" t="s">
        <v>7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 x14ac:dyDescent="0.2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 x14ac:dyDescent="0.2">
      <c r="B5" s="20"/>
      <c r="D5" s="23" t="s">
        <v>10</v>
      </c>
      <c r="K5" s="251" t="s">
        <v>598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R5" s="20"/>
      <c r="BS5" s="17" t="s">
        <v>6</v>
      </c>
    </row>
    <row r="6" spans="1:74" s="1" customFormat="1" ht="36.950000000000003" customHeight="1" x14ac:dyDescent="0.2">
      <c r="B6" s="20"/>
      <c r="D6" s="25" t="s">
        <v>11</v>
      </c>
      <c r="K6" s="253" t="s">
        <v>593</v>
      </c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R6" s="20"/>
      <c r="BS6" s="17" t="s">
        <v>6</v>
      </c>
    </row>
    <row r="7" spans="1:74" s="1" customFormat="1" ht="12" customHeight="1" x14ac:dyDescent="0.2">
      <c r="B7" s="20"/>
      <c r="D7" s="26" t="s">
        <v>12</v>
      </c>
      <c r="K7" s="24" t="s">
        <v>1</v>
      </c>
      <c r="AK7" s="26" t="s">
        <v>13</v>
      </c>
      <c r="AN7" s="24" t="s">
        <v>1</v>
      </c>
      <c r="AR7" s="20"/>
      <c r="BS7" s="17" t="s">
        <v>6</v>
      </c>
    </row>
    <row r="8" spans="1:74" s="1" customFormat="1" ht="12" customHeight="1" x14ac:dyDescent="0.2">
      <c r="B8" s="20"/>
      <c r="D8" s="26" t="s">
        <v>14</v>
      </c>
      <c r="K8" s="24" t="s">
        <v>594</v>
      </c>
      <c r="AK8" s="26" t="s">
        <v>16</v>
      </c>
      <c r="AN8" s="190">
        <v>44368</v>
      </c>
      <c r="AR8" s="20"/>
      <c r="BS8" s="17" t="s">
        <v>6</v>
      </c>
    </row>
    <row r="9" spans="1:74" s="1" customFormat="1" ht="14.45" customHeight="1" x14ac:dyDescent="0.2">
      <c r="B9" s="20"/>
      <c r="AR9" s="20"/>
      <c r="BS9" s="17" t="s">
        <v>6</v>
      </c>
    </row>
    <row r="10" spans="1:74" s="1" customFormat="1" ht="12" customHeight="1" x14ac:dyDescent="0.2">
      <c r="B10" s="20"/>
      <c r="D10" s="26" t="s">
        <v>17</v>
      </c>
      <c r="AK10" s="26" t="s">
        <v>18</v>
      </c>
      <c r="AN10" s="24" t="s">
        <v>1</v>
      </c>
      <c r="AR10" s="20"/>
      <c r="BS10" s="17" t="s">
        <v>6</v>
      </c>
    </row>
    <row r="11" spans="1:74" s="1" customFormat="1" ht="18.399999999999999" customHeight="1" x14ac:dyDescent="0.2">
      <c r="B11" s="20"/>
      <c r="E11" s="24" t="s">
        <v>595</v>
      </c>
      <c r="AK11" s="26" t="s">
        <v>19</v>
      </c>
      <c r="AN11" s="24" t="s">
        <v>1</v>
      </c>
      <c r="AR11" s="20"/>
      <c r="BS11" s="17" t="s">
        <v>6</v>
      </c>
    </row>
    <row r="12" spans="1:74" s="1" customFormat="1" ht="6.95" customHeight="1" x14ac:dyDescent="0.2">
      <c r="B12" s="20"/>
      <c r="AR12" s="20"/>
      <c r="BS12" s="17" t="s">
        <v>6</v>
      </c>
    </row>
    <row r="13" spans="1:74" s="1" customFormat="1" ht="12" customHeight="1" x14ac:dyDescent="0.2">
      <c r="B13" s="20"/>
      <c r="D13" s="26" t="s">
        <v>20</v>
      </c>
      <c r="AK13" s="26" t="s">
        <v>18</v>
      </c>
      <c r="AN13" s="24" t="s">
        <v>1</v>
      </c>
      <c r="AR13" s="20"/>
      <c r="BS13" s="17" t="s">
        <v>6</v>
      </c>
    </row>
    <row r="14" spans="1:74" ht="12.75" x14ac:dyDescent="0.2">
      <c r="B14" s="20"/>
      <c r="E14" s="24" t="s">
        <v>15</v>
      </c>
      <c r="AK14" s="26" t="s">
        <v>19</v>
      </c>
      <c r="AN14" s="24" t="s">
        <v>1</v>
      </c>
      <c r="AR14" s="20"/>
      <c r="BS14" s="17" t="s">
        <v>6</v>
      </c>
    </row>
    <row r="15" spans="1:74" s="1" customFormat="1" ht="6.95" customHeight="1" x14ac:dyDescent="0.2">
      <c r="B15" s="20"/>
      <c r="AR15" s="20"/>
      <c r="BS15" s="17" t="s">
        <v>3</v>
      </c>
    </row>
    <row r="16" spans="1:74" s="1" customFormat="1" ht="12" customHeight="1" x14ac:dyDescent="0.2">
      <c r="B16" s="20"/>
      <c r="D16" s="26" t="s">
        <v>21</v>
      </c>
      <c r="AK16" s="26" t="s">
        <v>18</v>
      </c>
      <c r="AN16" s="24" t="s">
        <v>1</v>
      </c>
      <c r="AR16" s="20"/>
      <c r="BS16" s="17" t="s">
        <v>3</v>
      </c>
    </row>
    <row r="17" spans="1:71" s="1" customFormat="1" ht="18.399999999999999" customHeight="1" x14ac:dyDescent="0.2">
      <c r="B17" s="20"/>
      <c r="E17" s="24" t="s">
        <v>596</v>
      </c>
      <c r="AK17" s="26" t="s">
        <v>19</v>
      </c>
      <c r="AN17" s="24" t="s">
        <v>1</v>
      </c>
      <c r="AR17" s="20"/>
      <c r="BS17" s="17" t="s">
        <v>22</v>
      </c>
    </row>
    <row r="18" spans="1:71" s="1" customFormat="1" ht="6.95" customHeight="1" x14ac:dyDescent="0.2">
      <c r="B18" s="20"/>
      <c r="AR18" s="20"/>
      <c r="BS18" s="17" t="s">
        <v>23</v>
      </c>
    </row>
    <row r="19" spans="1:71" s="1" customFormat="1" ht="12" customHeight="1" x14ac:dyDescent="0.2">
      <c r="B19" s="20"/>
      <c r="D19" s="26" t="s">
        <v>24</v>
      </c>
      <c r="AK19" s="26" t="s">
        <v>18</v>
      </c>
      <c r="AN19" s="24" t="s">
        <v>1</v>
      </c>
      <c r="AR19" s="20"/>
      <c r="BS19" s="17" t="s">
        <v>23</v>
      </c>
    </row>
    <row r="20" spans="1:71" s="1" customFormat="1" ht="18.399999999999999" customHeight="1" x14ac:dyDescent="0.2">
      <c r="B20" s="20"/>
      <c r="E20" s="24" t="s">
        <v>15</v>
      </c>
      <c r="AK20" s="26" t="s">
        <v>19</v>
      </c>
      <c r="AN20" s="24" t="s">
        <v>1</v>
      </c>
      <c r="AR20" s="20"/>
      <c r="BS20" s="17" t="s">
        <v>22</v>
      </c>
    </row>
    <row r="21" spans="1:71" s="1" customFormat="1" ht="6.95" customHeight="1" x14ac:dyDescent="0.2">
      <c r="B21" s="20"/>
      <c r="AR21" s="20"/>
    </row>
    <row r="22" spans="1:71" s="1" customFormat="1" ht="12" customHeight="1" x14ac:dyDescent="0.2">
      <c r="B22" s="20"/>
      <c r="D22" s="26" t="s">
        <v>25</v>
      </c>
      <c r="AR22" s="20"/>
    </row>
    <row r="23" spans="1:71" s="1" customFormat="1" ht="16.5" customHeight="1" x14ac:dyDescent="0.2">
      <c r="B23" s="20"/>
      <c r="E23" s="254" t="s">
        <v>597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R23" s="20"/>
    </row>
    <row r="24" spans="1:71" s="1" customFormat="1" ht="6.95" customHeight="1" x14ac:dyDescent="0.2">
      <c r="B24" s="20"/>
      <c r="AR24" s="20"/>
    </row>
    <row r="25" spans="1:71" s="1" customFormat="1" ht="6.95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 x14ac:dyDescent="0.2">
      <c r="A26" s="29"/>
      <c r="B26" s="30"/>
      <c r="C26" s="29"/>
      <c r="D26" s="31" t="s">
        <v>26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5">
        <f>ROUND(AG94,2)</f>
        <v>0</v>
      </c>
      <c r="AL26" s="256"/>
      <c r="AM26" s="256"/>
      <c r="AN26" s="256"/>
      <c r="AO26" s="256"/>
      <c r="AP26" s="29"/>
      <c r="AQ26" s="29"/>
      <c r="AR26" s="30"/>
      <c r="BE26" s="29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57" t="s">
        <v>27</v>
      </c>
      <c r="M28" s="257"/>
      <c r="N28" s="257"/>
      <c r="O28" s="257"/>
      <c r="P28" s="257"/>
      <c r="Q28" s="29"/>
      <c r="R28" s="29"/>
      <c r="S28" s="29"/>
      <c r="T28" s="29"/>
      <c r="U28" s="29"/>
      <c r="V28" s="29"/>
      <c r="W28" s="257" t="s">
        <v>28</v>
      </c>
      <c r="X28" s="257"/>
      <c r="Y28" s="257"/>
      <c r="Z28" s="257"/>
      <c r="AA28" s="257"/>
      <c r="AB28" s="257"/>
      <c r="AC28" s="257"/>
      <c r="AD28" s="257"/>
      <c r="AE28" s="257"/>
      <c r="AF28" s="29"/>
      <c r="AG28" s="29"/>
      <c r="AH28" s="29"/>
      <c r="AI28" s="29"/>
      <c r="AJ28" s="29"/>
      <c r="AK28" s="257" t="s">
        <v>29</v>
      </c>
      <c r="AL28" s="257"/>
      <c r="AM28" s="257"/>
      <c r="AN28" s="257"/>
      <c r="AO28" s="257"/>
      <c r="AP28" s="29"/>
      <c r="AQ28" s="29"/>
      <c r="AR28" s="30"/>
      <c r="BE28" s="29"/>
    </row>
    <row r="29" spans="1:71" s="3" customFormat="1" ht="14.45" customHeight="1" x14ac:dyDescent="0.2">
      <c r="B29" s="34"/>
      <c r="D29" s="26" t="s">
        <v>30</v>
      </c>
      <c r="F29" s="26" t="s">
        <v>31</v>
      </c>
      <c r="L29" s="248">
        <v>0.2</v>
      </c>
      <c r="M29" s="249"/>
      <c r="N29" s="249"/>
      <c r="O29" s="249"/>
      <c r="P29" s="249"/>
      <c r="W29" s="250">
        <f>ROUND(AZ94, 2)</f>
        <v>0</v>
      </c>
      <c r="X29" s="249"/>
      <c r="Y29" s="249"/>
      <c r="Z29" s="249"/>
      <c r="AA29" s="249"/>
      <c r="AB29" s="249"/>
      <c r="AC29" s="249"/>
      <c r="AD29" s="249"/>
      <c r="AE29" s="249"/>
      <c r="AK29" s="250">
        <f>ROUND(AV94, 2)</f>
        <v>0</v>
      </c>
      <c r="AL29" s="249"/>
      <c r="AM29" s="249"/>
      <c r="AN29" s="249"/>
      <c r="AO29" s="249"/>
      <c r="AR29" s="34"/>
    </row>
    <row r="30" spans="1:71" s="3" customFormat="1" ht="14.45" customHeight="1" x14ac:dyDescent="0.2">
      <c r="B30" s="34"/>
      <c r="F30" s="26" t="s">
        <v>32</v>
      </c>
      <c r="L30" s="248">
        <v>0.2</v>
      </c>
      <c r="M30" s="249"/>
      <c r="N30" s="249"/>
      <c r="O30" s="249"/>
      <c r="P30" s="249"/>
      <c r="W30" s="250">
        <f>ROUND(BA94, 2)</f>
        <v>0</v>
      </c>
      <c r="X30" s="249"/>
      <c r="Y30" s="249"/>
      <c r="Z30" s="249"/>
      <c r="AA30" s="249"/>
      <c r="AB30" s="249"/>
      <c r="AC30" s="249"/>
      <c r="AD30" s="249"/>
      <c r="AE30" s="249"/>
      <c r="AK30" s="250">
        <f>ROUND(AW94, 2)</f>
        <v>0</v>
      </c>
      <c r="AL30" s="249"/>
      <c r="AM30" s="249"/>
      <c r="AN30" s="249"/>
      <c r="AO30" s="249"/>
      <c r="AR30" s="34"/>
    </row>
    <row r="31" spans="1:71" s="3" customFormat="1" ht="14.45" hidden="1" customHeight="1" x14ac:dyDescent="0.2">
      <c r="B31" s="34"/>
      <c r="F31" s="26" t="s">
        <v>33</v>
      </c>
      <c r="L31" s="248">
        <v>0.2</v>
      </c>
      <c r="M31" s="249"/>
      <c r="N31" s="249"/>
      <c r="O31" s="249"/>
      <c r="P31" s="249"/>
      <c r="W31" s="250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50">
        <v>0</v>
      </c>
      <c r="AL31" s="249"/>
      <c r="AM31" s="249"/>
      <c r="AN31" s="249"/>
      <c r="AO31" s="249"/>
      <c r="AR31" s="34"/>
    </row>
    <row r="32" spans="1:71" s="3" customFormat="1" ht="14.45" hidden="1" customHeight="1" x14ac:dyDescent="0.2">
      <c r="B32" s="34"/>
      <c r="F32" s="26" t="s">
        <v>34</v>
      </c>
      <c r="L32" s="248">
        <v>0.2</v>
      </c>
      <c r="M32" s="249"/>
      <c r="N32" s="249"/>
      <c r="O32" s="249"/>
      <c r="P32" s="249"/>
      <c r="W32" s="250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50">
        <v>0</v>
      </c>
      <c r="AL32" s="249"/>
      <c r="AM32" s="249"/>
      <c r="AN32" s="249"/>
      <c r="AO32" s="249"/>
      <c r="AR32" s="34"/>
    </row>
    <row r="33" spans="1:57" s="3" customFormat="1" ht="14.45" hidden="1" customHeight="1" x14ac:dyDescent="0.2">
      <c r="B33" s="34"/>
      <c r="F33" s="26" t="s">
        <v>35</v>
      </c>
      <c r="L33" s="248">
        <v>0</v>
      </c>
      <c r="M33" s="249"/>
      <c r="N33" s="249"/>
      <c r="O33" s="249"/>
      <c r="P33" s="249"/>
      <c r="W33" s="250">
        <f>ROUND(BD94, 2)</f>
        <v>0</v>
      </c>
      <c r="X33" s="249"/>
      <c r="Y33" s="249"/>
      <c r="Z33" s="249"/>
      <c r="AA33" s="249"/>
      <c r="AB33" s="249"/>
      <c r="AC33" s="249"/>
      <c r="AD33" s="249"/>
      <c r="AE33" s="249"/>
      <c r="AK33" s="250">
        <v>0</v>
      </c>
      <c r="AL33" s="249"/>
      <c r="AM33" s="249"/>
      <c r="AN33" s="249"/>
      <c r="AO33" s="249"/>
      <c r="AR33" s="3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 x14ac:dyDescent="0.2">
      <c r="A35" s="29"/>
      <c r="B35" s="30"/>
      <c r="C35" s="35"/>
      <c r="D35" s="36" t="s">
        <v>36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37</v>
      </c>
      <c r="U35" s="37"/>
      <c r="V35" s="37"/>
      <c r="W35" s="37"/>
      <c r="X35" s="262" t="s">
        <v>38</v>
      </c>
      <c r="Y35" s="260"/>
      <c r="Z35" s="260"/>
      <c r="AA35" s="260"/>
      <c r="AB35" s="260"/>
      <c r="AC35" s="37"/>
      <c r="AD35" s="37"/>
      <c r="AE35" s="37"/>
      <c r="AF35" s="37"/>
      <c r="AG35" s="37"/>
      <c r="AH35" s="37"/>
      <c r="AI35" s="37"/>
      <c r="AJ35" s="37"/>
      <c r="AK35" s="259">
        <f>SUM(AK26:AK33)</f>
        <v>0</v>
      </c>
      <c r="AL35" s="260"/>
      <c r="AM35" s="260"/>
      <c r="AN35" s="260"/>
      <c r="AO35" s="261"/>
      <c r="AP35" s="35"/>
      <c r="AQ35" s="35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39"/>
      <c r="D49" s="40" t="s">
        <v>39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40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29"/>
      <c r="B60" s="30"/>
      <c r="C60" s="29"/>
      <c r="D60" s="42" t="s">
        <v>41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41</v>
      </c>
      <c r="AI60" s="32"/>
      <c r="AJ60" s="32"/>
      <c r="AK60" s="32"/>
      <c r="AL60" s="32"/>
      <c r="AM60" s="42" t="s">
        <v>42</v>
      </c>
      <c r="AN60" s="32"/>
      <c r="AO60" s="32"/>
      <c r="AP60" s="29"/>
      <c r="AQ60" s="29"/>
      <c r="AR60" s="30"/>
      <c r="BE60" s="29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29"/>
      <c r="B64" s="30"/>
      <c r="C64" s="29"/>
      <c r="D64" s="40" t="s">
        <v>43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44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29"/>
      <c r="B75" s="30"/>
      <c r="C75" s="29"/>
      <c r="D75" s="42" t="s">
        <v>41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41</v>
      </c>
      <c r="AI75" s="32"/>
      <c r="AJ75" s="32"/>
      <c r="AK75" s="32"/>
      <c r="AL75" s="32"/>
      <c r="AM75" s="42" t="s">
        <v>42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 x14ac:dyDescent="0.2">
      <c r="A82" s="29"/>
      <c r="B82" s="30"/>
      <c r="C82" s="21" t="s">
        <v>45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8"/>
      <c r="C84" s="26" t="s">
        <v>10</v>
      </c>
      <c r="L84" s="4" t="str">
        <f>K5</f>
        <v>45/2021</v>
      </c>
      <c r="AR84" s="48"/>
    </row>
    <row r="85" spans="1:91" s="5" customFormat="1" ht="36.950000000000003" customHeight="1" x14ac:dyDescent="0.2">
      <c r="B85" s="49"/>
      <c r="C85" s="50" t="s">
        <v>11</v>
      </c>
      <c r="L85" s="229" t="str">
        <f>K6</f>
        <v>Rozvoj Šrobárovho námestia a priľahlého okolia, Bratislava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R85" s="49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6" t="s">
        <v>14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Petržalka, Bratislava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16</v>
      </c>
      <c r="AJ87" s="29"/>
      <c r="AK87" s="29"/>
      <c r="AL87" s="29"/>
      <c r="AM87" s="231">
        <f>IF(AN8= "","",AN8)</f>
        <v>44368</v>
      </c>
      <c r="AN87" s="231"/>
      <c r="AO87" s="29"/>
      <c r="AP87" s="29"/>
      <c r="AQ87" s="29"/>
      <c r="AR87" s="30"/>
      <c r="BE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 x14ac:dyDescent="0.2">
      <c r="A89" s="29"/>
      <c r="B89" s="30"/>
      <c r="C89" s="26" t="s">
        <v>17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Mestská časť Bratislava - Petržalka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21</v>
      </c>
      <c r="AJ89" s="29"/>
      <c r="AK89" s="29"/>
      <c r="AL89" s="29"/>
      <c r="AM89" s="232" t="str">
        <f>IF(E17="","",E17)</f>
        <v xml:space="preserve">  Kašovský Kostka Architekti s.r.o. </v>
      </c>
      <c r="AN89" s="233"/>
      <c r="AO89" s="233"/>
      <c r="AP89" s="233"/>
      <c r="AQ89" s="29"/>
      <c r="AR89" s="30"/>
      <c r="AS89" s="234" t="s">
        <v>46</v>
      </c>
      <c r="AT89" s="23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 x14ac:dyDescent="0.2">
      <c r="A90" s="29"/>
      <c r="B90" s="30"/>
      <c r="C90" s="26" t="s">
        <v>20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24</v>
      </c>
      <c r="AJ90" s="29"/>
      <c r="AK90" s="29"/>
      <c r="AL90" s="29"/>
      <c r="AM90" s="232" t="str">
        <f>IF(E20="","",E20)</f>
        <v xml:space="preserve"> </v>
      </c>
      <c r="AN90" s="233"/>
      <c r="AO90" s="233"/>
      <c r="AP90" s="233"/>
      <c r="AQ90" s="29"/>
      <c r="AR90" s="30"/>
      <c r="AS90" s="236"/>
      <c r="AT90" s="23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36"/>
      <c r="AT91" s="23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 x14ac:dyDescent="0.2">
      <c r="A92" s="29"/>
      <c r="B92" s="30"/>
      <c r="C92" s="238" t="s">
        <v>47</v>
      </c>
      <c r="D92" s="239"/>
      <c r="E92" s="239"/>
      <c r="F92" s="239"/>
      <c r="G92" s="239"/>
      <c r="H92" s="57"/>
      <c r="I92" s="240" t="s">
        <v>48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42" t="s">
        <v>49</v>
      </c>
      <c r="AH92" s="239"/>
      <c r="AI92" s="239"/>
      <c r="AJ92" s="239"/>
      <c r="AK92" s="239"/>
      <c r="AL92" s="239"/>
      <c r="AM92" s="239"/>
      <c r="AN92" s="240" t="s">
        <v>50</v>
      </c>
      <c r="AO92" s="239"/>
      <c r="AP92" s="241"/>
      <c r="AQ92" s="58" t="s">
        <v>51</v>
      </c>
      <c r="AR92" s="30"/>
      <c r="AS92" s="59" t="s">
        <v>52</v>
      </c>
      <c r="AT92" s="60" t="s">
        <v>53</v>
      </c>
      <c r="AU92" s="60" t="s">
        <v>54</v>
      </c>
      <c r="AV92" s="60" t="s">
        <v>55</v>
      </c>
      <c r="AW92" s="60" t="s">
        <v>56</v>
      </c>
      <c r="AX92" s="60" t="s">
        <v>57</v>
      </c>
      <c r="AY92" s="60" t="s">
        <v>58</v>
      </c>
      <c r="AZ92" s="60" t="s">
        <v>59</v>
      </c>
      <c r="BA92" s="60" t="s">
        <v>60</v>
      </c>
      <c r="BB92" s="60" t="s">
        <v>61</v>
      </c>
      <c r="BC92" s="60" t="s">
        <v>62</v>
      </c>
      <c r="BD92" s="61" t="s">
        <v>63</v>
      </c>
      <c r="BE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 x14ac:dyDescent="0.2">
      <c r="B94" s="65"/>
      <c r="C94" s="66" t="s">
        <v>64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43">
        <f>ROUND(SUM(AG95:AG99),2)</f>
        <v>0</v>
      </c>
      <c r="AH94" s="243"/>
      <c r="AI94" s="243"/>
      <c r="AJ94" s="243"/>
      <c r="AK94" s="243"/>
      <c r="AL94" s="243"/>
      <c r="AM94" s="243"/>
      <c r="AN94" s="244">
        <f t="shared" ref="AN94:AN98" si="0">SUM(AG94,AT94)</f>
        <v>0</v>
      </c>
      <c r="AO94" s="244"/>
      <c r="AP94" s="244"/>
      <c r="AQ94" s="69" t="s">
        <v>1</v>
      </c>
      <c r="AR94" s="65"/>
      <c r="AS94" s="70">
        <f>ROUND(SUM(AS95:AS99),2)</f>
        <v>0</v>
      </c>
      <c r="AT94" s="71">
        <f t="shared" ref="AT94:AT98" si="1">ROUND(SUM(AV94:AW94),2)</f>
        <v>0</v>
      </c>
      <c r="AU94" s="72">
        <f>ROUND(SUM(AU95:AU99),5)</f>
        <v>5646.8104300000005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65</v>
      </c>
      <c r="BT94" s="74" t="s">
        <v>66</v>
      </c>
      <c r="BU94" s="75" t="s">
        <v>67</v>
      </c>
      <c r="BV94" s="74" t="s">
        <v>68</v>
      </c>
      <c r="BW94" s="74" t="s">
        <v>4</v>
      </c>
      <c r="BX94" s="74" t="s">
        <v>69</v>
      </c>
      <c r="CL94" s="74" t="s">
        <v>1</v>
      </c>
    </row>
    <row r="95" spans="1:91" s="7" customFormat="1" ht="16.5" customHeight="1" x14ac:dyDescent="0.2">
      <c r="A95" s="76" t="s">
        <v>70</v>
      </c>
      <c r="B95" s="77"/>
      <c r="C95" s="78"/>
      <c r="D95" s="245" t="s">
        <v>73</v>
      </c>
      <c r="E95" s="245"/>
      <c r="F95" s="245"/>
      <c r="G95" s="245"/>
      <c r="H95" s="245"/>
      <c r="I95" s="79"/>
      <c r="J95" s="245" t="s">
        <v>74</v>
      </c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6">
        <f>'SO-01 - Rekonštrukcia spe...'!J30</f>
        <v>0</v>
      </c>
      <c r="AH95" s="247"/>
      <c r="AI95" s="247"/>
      <c r="AJ95" s="247"/>
      <c r="AK95" s="247"/>
      <c r="AL95" s="247"/>
      <c r="AM95" s="247"/>
      <c r="AN95" s="246">
        <f t="shared" si="0"/>
        <v>0</v>
      </c>
      <c r="AO95" s="247"/>
      <c r="AP95" s="247"/>
      <c r="AQ95" s="80" t="s">
        <v>71</v>
      </c>
      <c r="AR95" s="77"/>
      <c r="AS95" s="81">
        <v>0</v>
      </c>
      <c r="AT95" s="82">
        <f t="shared" si="1"/>
        <v>0</v>
      </c>
      <c r="AU95" s="83">
        <f>'SO-01 - Rekonštrukcia spe...'!P124</f>
        <v>3594.9879260000002</v>
      </c>
      <c r="AV95" s="82">
        <f>'SO-01 - Rekonštrukcia spe...'!J33</f>
        <v>0</v>
      </c>
      <c r="AW95" s="82">
        <f>'SO-01 - Rekonštrukcia spe...'!J34</f>
        <v>0</v>
      </c>
      <c r="AX95" s="82">
        <f>'SO-01 - Rekonštrukcia spe...'!J35</f>
        <v>0</v>
      </c>
      <c r="AY95" s="82">
        <f>'SO-01 - Rekonštrukcia spe...'!J36</f>
        <v>0</v>
      </c>
      <c r="AZ95" s="82">
        <f>'SO-01 - Rekonštrukcia spe...'!F33</f>
        <v>0</v>
      </c>
      <c r="BA95" s="82">
        <f>'SO-01 - Rekonštrukcia spe...'!F34</f>
        <v>0</v>
      </c>
      <c r="BB95" s="82">
        <f>'SO-01 - Rekonštrukcia spe...'!F35</f>
        <v>0</v>
      </c>
      <c r="BC95" s="82">
        <f>'SO-01 - Rekonštrukcia spe...'!F36</f>
        <v>0</v>
      </c>
      <c r="BD95" s="84">
        <f>'SO-01 - Rekonštrukcia spe...'!F37</f>
        <v>0</v>
      </c>
      <c r="BT95" s="85" t="s">
        <v>72</v>
      </c>
      <c r="BV95" s="85" t="s">
        <v>68</v>
      </c>
      <c r="BW95" s="85" t="s">
        <v>75</v>
      </c>
      <c r="BX95" s="85" t="s">
        <v>4</v>
      </c>
      <c r="CL95" s="85" t="s">
        <v>1</v>
      </c>
      <c r="CM95" s="85" t="s">
        <v>66</v>
      </c>
    </row>
    <row r="96" spans="1:91" s="7" customFormat="1" ht="16.5" customHeight="1" x14ac:dyDescent="0.2">
      <c r="A96" s="76" t="s">
        <v>70</v>
      </c>
      <c r="B96" s="77"/>
      <c r="C96" s="78"/>
      <c r="D96" s="245" t="s">
        <v>76</v>
      </c>
      <c r="E96" s="245"/>
      <c r="F96" s="245"/>
      <c r="G96" s="245"/>
      <c r="H96" s="245"/>
      <c r="I96" s="79"/>
      <c r="J96" s="245" t="s">
        <v>77</v>
      </c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6">
        <f>'SO-02 - Mestský mobiliár'!J30</f>
        <v>0</v>
      </c>
      <c r="AH96" s="247"/>
      <c r="AI96" s="247"/>
      <c r="AJ96" s="247"/>
      <c r="AK96" s="247"/>
      <c r="AL96" s="247"/>
      <c r="AM96" s="247"/>
      <c r="AN96" s="246">
        <f t="shared" si="0"/>
        <v>0</v>
      </c>
      <c r="AO96" s="247"/>
      <c r="AP96" s="247"/>
      <c r="AQ96" s="80" t="s">
        <v>71</v>
      </c>
      <c r="AR96" s="77"/>
      <c r="AS96" s="81">
        <v>0</v>
      </c>
      <c r="AT96" s="82">
        <f t="shared" si="1"/>
        <v>0</v>
      </c>
      <c r="AU96" s="83">
        <f>'SO-02 - Mestský mobiliár'!P123</f>
        <v>33.498187129999998</v>
      </c>
      <c r="AV96" s="82">
        <f>'SO-02 - Mestský mobiliár'!J33</f>
        <v>0</v>
      </c>
      <c r="AW96" s="82">
        <f>'SO-02 - Mestský mobiliár'!J34</f>
        <v>0</v>
      </c>
      <c r="AX96" s="82">
        <f>'SO-02 - Mestský mobiliár'!J35</f>
        <v>0</v>
      </c>
      <c r="AY96" s="82">
        <f>'SO-02 - Mestský mobiliár'!J36</f>
        <v>0</v>
      </c>
      <c r="AZ96" s="82">
        <f>'SO-02 - Mestský mobiliár'!F33</f>
        <v>0</v>
      </c>
      <c r="BA96" s="82">
        <f>'SO-02 - Mestský mobiliár'!F34</f>
        <v>0</v>
      </c>
      <c r="BB96" s="82">
        <f>'SO-02 - Mestský mobiliár'!F35</f>
        <v>0</v>
      </c>
      <c r="BC96" s="82">
        <f>'SO-02 - Mestský mobiliár'!F36</f>
        <v>0</v>
      </c>
      <c r="BD96" s="84">
        <f>'SO-02 - Mestský mobiliár'!F37</f>
        <v>0</v>
      </c>
      <c r="BT96" s="85" t="s">
        <v>72</v>
      </c>
      <c r="BV96" s="85" t="s">
        <v>68</v>
      </c>
      <c r="BW96" s="85" t="s">
        <v>78</v>
      </c>
      <c r="BX96" s="85" t="s">
        <v>4</v>
      </c>
      <c r="CL96" s="85" t="s">
        <v>1</v>
      </c>
      <c r="CM96" s="85" t="s">
        <v>66</v>
      </c>
    </row>
    <row r="97" spans="1:91" s="7" customFormat="1" ht="16.5" customHeight="1" x14ac:dyDescent="0.2">
      <c r="A97" s="76" t="s">
        <v>70</v>
      </c>
      <c r="B97" s="77"/>
      <c r="C97" s="78"/>
      <c r="D97" s="245" t="s">
        <v>79</v>
      </c>
      <c r="E97" s="245"/>
      <c r="F97" s="245"/>
      <c r="G97" s="245"/>
      <c r="H97" s="245"/>
      <c r="I97" s="79"/>
      <c r="J97" s="245" t="s">
        <v>80</v>
      </c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6">
        <f>'SO-04 - Úprava oplotenia ...'!J30</f>
        <v>0</v>
      </c>
      <c r="AH97" s="247"/>
      <c r="AI97" s="247"/>
      <c r="AJ97" s="247"/>
      <c r="AK97" s="247"/>
      <c r="AL97" s="247"/>
      <c r="AM97" s="247"/>
      <c r="AN97" s="246">
        <f t="shared" si="0"/>
        <v>0</v>
      </c>
      <c r="AO97" s="247"/>
      <c r="AP97" s="247"/>
      <c r="AQ97" s="80" t="s">
        <v>71</v>
      </c>
      <c r="AR97" s="77"/>
      <c r="AS97" s="81">
        <v>0</v>
      </c>
      <c r="AT97" s="82">
        <f t="shared" si="1"/>
        <v>0</v>
      </c>
      <c r="AU97" s="83">
        <f>'SO-04 - Úprava oplotenia ...'!P123</f>
        <v>132.41115700000003</v>
      </c>
      <c r="AV97" s="82">
        <f>'SO-04 - Úprava oplotenia ...'!J33</f>
        <v>0</v>
      </c>
      <c r="AW97" s="82">
        <f>'SO-04 - Úprava oplotenia ...'!J34</f>
        <v>0</v>
      </c>
      <c r="AX97" s="82">
        <f>'SO-04 - Úprava oplotenia ...'!J35</f>
        <v>0</v>
      </c>
      <c r="AY97" s="82">
        <f>'SO-04 - Úprava oplotenia ...'!J36</f>
        <v>0</v>
      </c>
      <c r="AZ97" s="82">
        <f>'SO-04 - Úprava oplotenia ...'!F33</f>
        <v>0</v>
      </c>
      <c r="BA97" s="82">
        <f>'SO-04 - Úprava oplotenia ...'!F34</f>
        <v>0</v>
      </c>
      <c r="BB97" s="82">
        <f>'SO-04 - Úprava oplotenia ...'!F35</f>
        <v>0</v>
      </c>
      <c r="BC97" s="82">
        <f>'SO-04 - Úprava oplotenia ...'!F36</f>
        <v>0</v>
      </c>
      <c r="BD97" s="84">
        <f>'SO-04 - Úprava oplotenia ...'!F37</f>
        <v>0</v>
      </c>
      <c r="BT97" s="85" t="s">
        <v>72</v>
      </c>
      <c r="BV97" s="85" t="s">
        <v>68</v>
      </c>
      <c r="BW97" s="85" t="s">
        <v>81</v>
      </c>
      <c r="BX97" s="85" t="s">
        <v>4</v>
      </c>
      <c r="CL97" s="85" t="s">
        <v>1</v>
      </c>
      <c r="CM97" s="85" t="s">
        <v>66</v>
      </c>
    </row>
    <row r="98" spans="1:91" s="7" customFormat="1" ht="16.5" customHeight="1" x14ac:dyDescent="0.2">
      <c r="A98" s="76" t="s">
        <v>70</v>
      </c>
      <c r="B98" s="77"/>
      <c r="C98" s="78"/>
      <c r="D98" s="245" t="s">
        <v>82</v>
      </c>
      <c r="E98" s="245"/>
      <c r="F98" s="245"/>
      <c r="G98" s="245"/>
      <c r="H98" s="245"/>
      <c r="I98" s="79"/>
      <c r="J98" s="245" t="s">
        <v>83</v>
      </c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6">
        <f>'SO-05 - Vonkajšie ihrisko '!J30</f>
        <v>0</v>
      </c>
      <c r="AH98" s="247"/>
      <c r="AI98" s="247"/>
      <c r="AJ98" s="247"/>
      <c r="AK98" s="247"/>
      <c r="AL98" s="247"/>
      <c r="AM98" s="247"/>
      <c r="AN98" s="246">
        <f t="shared" si="0"/>
        <v>0</v>
      </c>
      <c r="AO98" s="247"/>
      <c r="AP98" s="247"/>
      <c r="AQ98" s="80" t="s">
        <v>71</v>
      </c>
      <c r="AR98" s="77"/>
      <c r="AS98" s="81">
        <v>0</v>
      </c>
      <c r="AT98" s="82">
        <f t="shared" si="1"/>
        <v>0</v>
      </c>
      <c r="AU98" s="83">
        <f>'SO-05 - Vonkajšie ihrisko '!P123</f>
        <v>1885.91315872</v>
      </c>
      <c r="AV98" s="82">
        <f>'SO-05 - Vonkajšie ihrisko '!J33</f>
        <v>0</v>
      </c>
      <c r="AW98" s="82">
        <f>'SO-05 - Vonkajšie ihrisko '!J34</f>
        <v>0</v>
      </c>
      <c r="AX98" s="82">
        <f>'SO-05 - Vonkajšie ihrisko '!J35</f>
        <v>0</v>
      </c>
      <c r="AY98" s="82">
        <f>'SO-05 - Vonkajšie ihrisko '!J36</f>
        <v>0</v>
      </c>
      <c r="AZ98" s="82">
        <f>'SO-05 - Vonkajšie ihrisko '!F33</f>
        <v>0</v>
      </c>
      <c r="BA98" s="82">
        <f>'SO-05 - Vonkajšie ihrisko '!F34</f>
        <v>0</v>
      </c>
      <c r="BB98" s="82">
        <f>'SO-05 - Vonkajšie ihrisko '!F35</f>
        <v>0</v>
      </c>
      <c r="BC98" s="82">
        <f>'SO-05 - Vonkajšie ihrisko '!F36</f>
        <v>0</v>
      </c>
      <c r="BD98" s="84">
        <f>'SO-05 - Vonkajšie ihrisko '!F37</f>
        <v>0</v>
      </c>
      <c r="BT98" s="85" t="s">
        <v>72</v>
      </c>
      <c r="BV98" s="85" t="s">
        <v>68</v>
      </c>
      <c r="BW98" s="85" t="s">
        <v>84</v>
      </c>
      <c r="BX98" s="85" t="s">
        <v>4</v>
      </c>
      <c r="CL98" s="85" t="s">
        <v>1</v>
      </c>
      <c r="CM98" s="85" t="s">
        <v>66</v>
      </c>
    </row>
    <row r="99" spans="1:91" s="7" customFormat="1" ht="16.5" customHeight="1" x14ac:dyDescent="0.2">
      <c r="A99" s="76"/>
      <c r="B99" s="77"/>
      <c r="C99" s="78"/>
      <c r="D99" s="245"/>
      <c r="E99" s="245"/>
      <c r="F99" s="245"/>
      <c r="G99" s="245"/>
      <c r="H99" s="245"/>
      <c r="I99" s="79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6"/>
      <c r="AH99" s="247"/>
      <c r="AI99" s="247"/>
      <c r="AJ99" s="247"/>
      <c r="AK99" s="247"/>
      <c r="AL99" s="247"/>
      <c r="AM99" s="247"/>
      <c r="AN99" s="246"/>
      <c r="AO99" s="247"/>
      <c r="AP99" s="247"/>
      <c r="AQ99" s="80"/>
      <c r="AR99" s="77"/>
      <c r="AS99" s="86"/>
      <c r="AT99" s="87"/>
      <c r="AU99" s="88"/>
      <c r="AV99" s="87"/>
      <c r="AW99" s="87"/>
      <c r="AX99" s="87"/>
      <c r="AY99" s="87"/>
      <c r="AZ99" s="87"/>
      <c r="BA99" s="87"/>
      <c r="BB99" s="87"/>
      <c r="BC99" s="87"/>
      <c r="BD99" s="89"/>
      <c r="BT99" s="85"/>
      <c r="BV99" s="85"/>
      <c r="BW99" s="85"/>
      <c r="BX99" s="85"/>
      <c r="CL99" s="85"/>
      <c r="CM99" s="85"/>
    </row>
    <row r="100" spans="1:91" s="2" customFormat="1" ht="30" customHeight="1" x14ac:dyDescent="0.2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  <row r="101" spans="1:91" s="2" customFormat="1" ht="6.95" customHeight="1" x14ac:dyDescent="0.2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K5:AO5"/>
    <mergeCell ref="K6:AO6"/>
    <mergeCell ref="E23:AN23"/>
    <mergeCell ref="AK26:AO26"/>
    <mergeCell ref="L28:P28"/>
    <mergeCell ref="W28:AE28"/>
    <mergeCell ref="AK28:AO28"/>
    <mergeCell ref="AN99:AP99"/>
    <mergeCell ref="AG99:AM99"/>
    <mergeCell ref="D99:H99"/>
    <mergeCell ref="J99:AF99"/>
    <mergeCell ref="L30:P30"/>
    <mergeCell ref="W30:AE30"/>
    <mergeCell ref="AN97:AP97"/>
    <mergeCell ref="AG97:AM97"/>
    <mergeCell ref="D97:H97"/>
    <mergeCell ref="J97:AF97"/>
    <mergeCell ref="AN98:AP98"/>
    <mergeCell ref="AG98:AM98"/>
    <mergeCell ref="D98:H98"/>
    <mergeCell ref="J98:AF98"/>
    <mergeCell ref="J95:AF95"/>
    <mergeCell ref="D95:H95"/>
    <mergeCell ref="AN95:AP95"/>
    <mergeCell ref="AG95:AM95"/>
    <mergeCell ref="J96:AF96"/>
    <mergeCell ref="AG96:AM96"/>
    <mergeCell ref="D96:H96"/>
    <mergeCell ref="AN96:AP96"/>
    <mergeCell ref="C92:G92"/>
    <mergeCell ref="AN92:AP92"/>
    <mergeCell ref="AG92:AM92"/>
    <mergeCell ref="I92:AF92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SO-01 - Rekonštrukcia spe...'!C2" display="/"/>
    <hyperlink ref="A96" location="'SO-02 - Mestský mobiliár'!C2" display="/"/>
    <hyperlink ref="A97" location="'SO-04 - Úprava oplotenia ...'!C2" display="/"/>
    <hyperlink ref="A98" location="'SO-05 - Vonkajšie ihrisko 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2"/>
  <sheetViews>
    <sheetView showGridLines="0" topLeftCell="A138" workbookViewId="0">
      <selection activeCell="I127" sqref="I127:I241"/>
    </sheetView>
  </sheetViews>
  <sheetFormatPr defaultRowHeight="11.25" x14ac:dyDescent="0.2"/>
  <cols>
    <col min="1" max="1" width="2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75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85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86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123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ROUND((SUM(BE124:BE241)),  2)</f>
        <v>0</v>
      </c>
      <c r="G33" s="29"/>
      <c r="H33" s="29"/>
      <c r="I33" s="98">
        <v>0.2</v>
      </c>
      <c r="J33" s="97">
        <f>ROUND(((SUM(BE124:BE241))*I33),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ROUND((SUM(BF124:BF241)),  2)</f>
        <v>0</v>
      </c>
      <c r="G34" s="29"/>
      <c r="H34" s="29"/>
      <c r="I34" s="98">
        <v>0.2</v>
      </c>
      <c r="J34" s="97">
        <f>ROUND(((SUM(BF124:BF241))*I34),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ROUND((SUM(BG124:BG241)),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ROUND((SUM(BH124:BH241)),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ROUND((SUM(BI124:BI241)),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87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86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SO-01 - Rekonštrukcia spevnených plôch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4.75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91</v>
      </c>
    </row>
    <row r="97" spans="1:31" s="9" customFormat="1" ht="24.95" customHeight="1" x14ac:dyDescent="0.2">
      <c r="B97" s="110"/>
      <c r="D97" s="111" t="s">
        <v>124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1:31" s="10" customFormat="1" ht="19.899999999999999" customHeight="1" x14ac:dyDescent="0.2">
      <c r="B98" s="114"/>
      <c r="D98" s="115" t="s">
        <v>125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1:31" s="10" customFormat="1" ht="19.899999999999999" customHeight="1" x14ac:dyDescent="0.2">
      <c r="B99" s="114"/>
      <c r="D99" s="115" t="s">
        <v>126</v>
      </c>
      <c r="E99" s="116"/>
      <c r="F99" s="116"/>
      <c r="G99" s="116"/>
      <c r="H99" s="116"/>
      <c r="I99" s="116"/>
      <c r="J99" s="117">
        <f>J159</f>
        <v>0</v>
      </c>
      <c r="L99" s="114"/>
    </row>
    <row r="100" spans="1:31" s="10" customFormat="1" ht="19.899999999999999" customHeight="1" x14ac:dyDescent="0.2">
      <c r="B100" s="114"/>
      <c r="D100" s="115" t="s">
        <v>127</v>
      </c>
      <c r="E100" s="116"/>
      <c r="F100" s="116"/>
      <c r="G100" s="116"/>
      <c r="H100" s="116"/>
      <c r="I100" s="116"/>
      <c r="J100" s="117">
        <f>J202</f>
        <v>0</v>
      </c>
      <c r="L100" s="114"/>
    </row>
    <row r="101" spans="1:31" s="10" customFormat="1" ht="19.899999999999999" customHeight="1" x14ac:dyDescent="0.2">
      <c r="B101" s="114"/>
      <c r="D101" s="115" t="s">
        <v>128</v>
      </c>
      <c r="E101" s="116"/>
      <c r="F101" s="116"/>
      <c r="G101" s="116"/>
      <c r="H101" s="116"/>
      <c r="I101" s="116"/>
      <c r="J101" s="117">
        <f>J232</f>
        <v>0</v>
      </c>
      <c r="L101" s="114"/>
    </row>
    <row r="102" spans="1:31" s="9" customFormat="1" ht="24.95" customHeight="1" x14ac:dyDescent="0.2">
      <c r="B102" s="110"/>
      <c r="D102" s="111" t="s">
        <v>129</v>
      </c>
      <c r="E102" s="112"/>
      <c r="F102" s="112"/>
      <c r="G102" s="112"/>
      <c r="H102" s="112"/>
      <c r="I102" s="112"/>
      <c r="J102" s="113">
        <f>J234</f>
        <v>0</v>
      </c>
      <c r="L102" s="110"/>
    </row>
    <row r="103" spans="1:31" s="10" customFormat="1" ht="19.899999999999999" customHeight="1" x14ac:dyDescent="0.2">
      <c r="B103" s="114"/>
      <c r="D103" s="115" t="s">
        <v>130</v>
      </c>
      <c r="E103" s="116"/>
      <c r="F103" s="116"/>
      <c r="G103" s="116"/>
      <c r="H103" s="116"/>
      <c r="I103" s="116"/>
      <c r="J103" s="117">
        <f>J235</f>
        <v>0</v>
      </c>
      <c r="L103" s="114"/>
    </row>
    <row r="104" spans="1:31" s="9" customFormat="1" ht="24.95" customHeight="1" x14ac:dyDescent="0.2">
      <c r="B104" s="110"/>
      <c r="D104" s="111" t="s">
        <v>92</v>
      </c>
      <c r="E104" s="112"/>
      <c r="F104" s="112"/>
      <c r="G104" s="112"/>
      <c r="H104" s="112"/>
      <c r="I104" s="112"/>
      <c r="J104" s="113">
        <f>J238</f>
        <v>0</v>
      </c>
      <c r="L104" s="110"/>
    </row>
    <row r="105" spans="1:31" s="2" customFormat="1" ht="21.75" customHeight="1" x14ac:dyDescent="0.2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 x14ac:dyDescent="0.2">
      <c r="A110" s="29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 x14ac:dyDescent="0.2">
      <c r="A111" s="29"/>
      <c r="B111" s="30"/>
      <c r="C111" s="21" t="s">
        <v>93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6" t="s">
        <v>11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 x14ac:dyDescent="0.2">
      <c r="A114" s="29"/>
      <c r="B114" s="30"/>
      <c r="C114" s="29"/>
      <c r="D114" s="29"/>
      <c r="E114" s="264" t="str">
        <f>E7</f>
        <v>Rozvoj Šrobárovho námestia a priľahlého okolia, Bratislava</v>
      </c>
      <c r="F114" s="265"/>
      <c r="G114" s="265"/>
      <c r="H114" s="265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6" t="s">
        <v>86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 x14ac:dyDescent="0.2">
      <c r="A116" s="29"/>
      <c r="B116" s="30"/>
      <c r="C116" s="29"/>
      <c r="D116" s="29"/>
      <c r="E116" s="229" t="str">
        <f>E9</f>
        <v xml:space="preserve">SO-01 - Rekonštrukcia spevnených plôch </v>
      </c>
      <c r="F116" s="263"/>
      <c r="G116" s="263"/>
      <c r="H116" s="263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 x14ac:dyDescent="0.2">
      <c r="A118" s="29"/>
      <c r="B118" s="30"/>
      <c r="C118" s="26" t="s">
        <v>14</v>
      </c>
      <c r="D118" s="29"/>
      <c r="E118" s="29"/>
      <c r="F118" s="24" t="str">
        <f>F12</f>
        <v xml:space="preserve"> </v>
      </c>
      <c r="G118" s="29"/>
      <c r="H118" s="29"/>
      <c r="I118" s="26" t="s">
        <v>16</v>
      </c>
      <c r="J118" s="52">
        <f>IF(J12="","",J12)</f>
        <v>44368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17</v>
      </c>
      <c r="D120" s="29"/>
      <c r="E120" s="29"/>
      <c r="F120" s="24" t="str">
        <f>E15</f>
        <v xml:space="preserve"> Mestská časť Bratislava - Petržalka</v>
      </c>
      <c r="G120" s="29"/>
      <c r="H120" s="29"/>
      <c r="I120" s="26" t="s">
        <v>21</v>
      </c>
      <c r="J120" s="27" t="str">
        <f>E21</f>
        <v xml:space="preserve">  Kašovský Kostka Architekti s.r.o.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 x14ac:dyDescent="0.2">
      <c r="A121" s="29"/>
      <c r="B121" s="30"/>
      <c r="C121" s="26" t="s">
        <v>20</v>
      </c>
      <c r="D121" s="29"/>
      <c r="E121" s="29"/>
      <c r="F121" s="24" t="str">
        <f>IF(E18="","",E18)</f>
        <v xml:space="preserve"> </v>
      </c>
      <c r="G121" s="29"/>
      <c r="H121" s="29"/>
      <c r="I121" s="26" t="s">
        <v>24</v>
      </c>
      <c r="J121" s="27" t="str">
        <f>E24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 x14ac:dyDescent="0.2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 x14ac:dyDescent="0.2">
      <c r="A123" s="118"/>
      <c r="B123" s="119"/>
      <c r="C123" s="120" t="s">
        <v>94</v>
      </c>
      <c r="D123" s="121" t="s">
        <v>51</v>
      </c>
      <c r="E123" s="121" t="s">
        <v>47</v>
      </c>
      <c r="F123" s="121" t="s">
        <v>48</v>
      </c>
      <c r="G123" s="121" t="s">
        <v>95</v>
      </c>
      <c r="H123" s="121" t="s">
        <v>96</v>
      </c>
      <c r="I123" s="121" t="s">
        <v>97</v>
      </c>
      <c r="J123" s="122" t="s">
        <v>89</v>
      </c>
      <c r="K123" s="123" t="s">
        <v>98</v>
      </c>
      <c r="L123" s="124"/>
      <c r="M123" s="59" t="s">
        <v>1</v>
      </c>
      <c r="N123" s="60" t="s">
        <v>30</v>
      </c>
      <c r="O123" s="60" t="s">
        <v>99</v>
      </c>
      <c r="P123" s="60" t="s">
        <v>100</v>
      </c>
      <c r="Q123" s="60" t="s">
        <v>101</v>
      </c>
      <c r="R123" s="60" t="s">
        <v>102</v>
      </c>
      <c r="S123" s="60" t="s">
        <v>103</v>
      </c>
      <c r="T123" s="61" t="s">
        <v>104</v>
      </c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</row>
    <row r="124" spans="1:65" s="2" customFormat="1" ht="22.9" customHeight="1" x14ac:dyDescent="0.25">
      <c r="A124" s="29"/>
      <c r="B124" s="30"/>
      <c r="C124" s="66" t="s">
        <v>90</v>
      </c>
      <c r="D124" s="29"/>
      <c r="E124" s="29"/>
      <c r="F124" s="29"/>
      <c r="G124" s="29"/>
      <c r="H124" s="29"/>
      <c r="I124" s="29"/>
      <c r="J124" s="125">
        <f>BK124</f>
        <v>0</v>
      </c>
      <c r="K124" s="29"/>
      <c r="L124" s="30"/>
      <c r="M124" s="62"/>
      <c r="N124" s="53"/>
      <c r="O124" s="63"/>
      <c r="P124" s="126">
        <f>P125+P234+P238</f>
        <v>3594.9879260000002</v>
      </c>
      <c r="Q124" s="63"/>
      <c r="R124" s="126">
        <f>R125+R234+R238</f>
        <v>1744.3943400000001</v>
      </c>
      <c r="S124" s="63"/>
      <c r="T124" s="127">
        <f>T125+T234+T238</f>
        <v>579.40379999999993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7" t="s">
        <v>65</v>
      </c>
      <c r="AU124" s="17" t="s">
        <v>91</v>
      </c>
      <c r="BK124" s="128">
        <f>BK125+BK234+BK238</f>
        <v>0</v>
      </c>
    </row>
    <row r="125" spans="1:65" s="12" customFormat="1" ht="25.9" customHeight="1" x14ac:dyDescent="0.2">
      <c r="B125" s="129"/>
      <c r="D125" s="130" t="s">
        <v>65</v>
      </c>
      <c r="E125" s="131" t="s">
        <v>131</v>
      </c>
      <c r="F125" s="131" t="s">
        <v>132</v>
      </c>
      <c r="J125" s="132">
        <f>BK125</f>
        <v>0</v>
      </c>
      <c r="L125" s="129"/>
      <c r="M125" s="133"/>
      <c r="N125" s="134"/>
      <c r="O125" s="134"/>
      <c r="P125" s="135">
        <f>P126+P159+P202+P232</f>
        <v>3593.2779260000002</v>
      </c>
      <c r="Q125" s="134"/>
      <c r="R125" s="135">
        <f>R126+R159+R202+R232</f>
        <v>1744.3943400000001</v>
      </c>
      <c r="S125" s="134"/>
      <c r="T125" s="136">
        <f>T126+T159+T202+T232</f>
        <v>579.34979999999996</v>
      </c>
      <c r="AR125" s="130" t="s">
        <v>72</v>
      </c>
      <c r="AT125" s="137" t="s">
        <v>65</v>
      </c>
      <c r="AU125" s="137" t="s">
        <v>66</v>
      </c>
      <c r="AY125" s="130" t="s">
        <v>105</v>
      </c>
      <c r="BK125" s="138">
        <f>BK126+BK159+BK202+BK232</f>
        <v>0</v>
      </c>
    </row>
    <row r="126" spans="1:65" s="12" customFormat="1" ht="22.9" customHeight="1" x14ac:dyDescent="0.2">
      <c r="B126" s="129"/>
      <c r="D126" s="130" t="s">
        <v>65</v>
      </c>
      <c r="E126" s="139" t="s">
        <v>72</v>
      </c>
      <c r="F126" s="139" t="s">
        <v>133</v>
      </c>
      <c r="J126" s="140">
        <f>BK126</f>
        <v>0</v>
      </c>
      <c r="L126" s="129"/>
      <c r="M126" s="133"/>
      <c r="N126" s="134"/>
      <c r="O126" s="134"/>
      <c r="P126" s="135">
        <f>SUM(P127:P158)</f>
        <v>1084.8309999999999</v>
      </c>
      <c r="Q126" s="134"/>
      <c r="R126" s="135">
        <f>SUM(R127:R158)</f>
        <v>0</v>
      </c>
      <c r="S126" s="134"/>
      <c r="T126" s="136">
        <f>SUM(T127:T158)</f>
        <v>181.78980000000001</v>
      </c>
      <c r="AR126" s="130" t="s">
        <v>72</v>
      </c>
      <c r="AT126" s="137" t="s">
        <v>65</v>
      </c>
      <c r="AU126" s="137" t="s">
        <v>72</v>
      </c>
      <c r="AY126" s="130" t="s">
        <v>105</v>
      </c>
      <c r="BK126" s="138">
        <f>SUM(BK127:BK158)</f>
        <v>0</v>
      </c>
    </row>
    <row r="127" spans="1:65" s="2" customFormat="1" ht="21.75" customHeight="1" x14ac:dyDescent="0.2">
      <c r="A127" s="29"/>
      <c r="B127" s="141"/>
      <c r="C127" s="142" t="s">
        <v>72</v>
      </c>
      <c r="D127" s="142" t="s">
        <v>106</v>
      </c>
      <c r="E127" s="143" t="s">
        <v>134</v>
      </c>
      <c r="F127" s="144" t="s">
        <v>135</v>
      </c>
      <c r="G127" s="145" t="s">
        <v>136</v>
      </c>
      <c r="H127" s="146">
        <v>160.80000000000001</v>
      </c>
      <c r="I127" s="146"/>
      <c r="J127" s="146">
        <f>ROUND(I127*H127,3)</f>
        <v>0</v>
      </c>
      <c r="K127" s="147"/>
      <c r="L127" s="30"/>
      <c r="M127" s="148" t="s">
        <v>1</v>
      </c>
      <c r="N127" s="149" t="s">
        <v>32</v>
      </c>
      <c r="O127" s="150">
        <v>1.169</v>
      </c>
      <c r="P127" s="150">
        <f>O127*H127</f>
        <v>187.97520000000003</v>
      </c>
      <c r="Q127" s="150">
        <v>0</v>
      </c>
      <c r="R127" s="150">
        <f>Q127*H127</f>
        <v>0</v>
      </c>
      <c r="S127" s="150">
        <v>0.22500000000000001</v>
      </c>
      <c r="T127" s="151">
        <f>S127*H127</f>
        <v>36.180000000000007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107</v>
      </c>
      <c r="AT127" s="152" t="s">
        <v>106</v>
      </c>
      <c r="AU127" s="152" t="s">
        <v>108</v>
      </c>
      <c r="AY127" s="17" t="s">
        <v>105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108</v>
      </c>
      <c r="BK127" s="154">
        <f>ROUND(I127*H127,3)</f>
        <v>0</v>
      </c>
      <c r="BL127" s="17" t="s">
        <v>107</v>
      </c>
      <c r="BM127" s="152" t="s">
        <v>137</v>
      </c>
    </row>
    <row r="128" spans="1:65" s="13" customFormat="1" x14ac:dyDescent="0.2">
      <c r="B128" s="159"/>
      <c r="D128" s="160" t="s">
        <v>138</v>
      </c>
      <c r="E128" s="161" t="s">
        <v>1</v>
      </c>
      <c r="F128" s="162" t="s">
        <v>139</v>
      </c>
      <c r="H128" s="163">
        <v>160.80000000000001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138</v>
      </c>
      <c r="AU128" s="161" t="s">
        <v>108</v>
      </c>
      <c r="AV128" s="13" t="s">
        <v>108</v>
      </c>
      <c r="AW128" s="13" t="s">
        <v>22</v>
      </c>
      <c r="AX128" s="13" t="s">
        <v>66</v>
      </c>
      <c r="AY128" s="161" t="s">
        <v>105</v>
      </c>
    </row>
    <row r="129" spans="1:65" s="14" customFormat="1" x14ac:dyDescent="0.2">
      <c r="B129" s="167"/>
      <c r="D129" s="160" t="s">
        <v>138</v>
      </c>
      <c r="E129" s="168" t="s">
        <v>1</v>
      </c>
      <c r="F129" s="169" t="s">
        <v>140</v>
      </c>
      <c r="H129" s="170">
        <v>160.80000000000001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138</v>
      </c>
      <c r="AU129" s="168" t="s">
        <v>108</v>
      </c>
      <c r="AV129" s="14" t="s">
        <v>109</v>
      </c>
      <c r="AW129" s="14" t="s">
        <v>22</v>
      </c>
      <c r="AX129" s="14" t="s">
        <v>72</v>
      </c>
      <c r="AY129" s="168" t="s">
        <v>105</v>
      </c>
    </row>
    <row r="130" spans="1:65" s="2" customFormat="1" ht="21.75" customHeight="1" x14ac:dyDescent="0.2">
      <c r="A130" s="29"/>
      <c r="B130" s="141"/>
      <c r="C130" s="142" t="s">
        <v>108</v>
      </c>
      <c r="D130" s="142" t="s">
        <v>106</v>
      </c>
      <c r="E130" s="143" t="s">
        <v>141</v>
      </c>
      <c r="F130" s="144" t="s">
        <v>142</v>
      </c>
      <c r="G130" s="145" t="s">
        <v>136</v>
      </c>
      <c r="H130" s="146">
        <v>796.1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0.19</v>
      </c>
      <c r="P130" s="150">
        <f>O130*H130</f>
        <v>151.25900000000001</v>
      </c>
      <c r="Q130" s="150">
        <v>0</v>
      </c>
      <c r="R130" s="150">
        <f>Q130*H130</f>
        <v>0</v>
      </c>
      <c r="S130" s="150">
        <v>9.8000000000000004E-2</v>
      </c>
      <c r="T130" s="151">
        <f>S130*H130</f>
        <v>78.017800000000008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107</v>
      </c>
      <c r="AT130" s="152" t="s">
        <v>106</v>
      </c>
      <c r="AU130" s="152" t="s">
        <v>108</v>
      </c>
      <c r="AY130" s="17" t="s">
        <v>105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108</v>
      </c>
      <c r="BK130" s="154">
        <f>ROUND(I130*H130,3)</f>
        <v>0</v>
      </c>
      <c r="BL130" s="17" t="s">
        <v>107</v>
      </c>
      <c r="BM130" s="152" t="s">
        <v>143</v>
      </c>
    </row>
    <row r="131" spans="1:65" s="13" customFormat="1" x14ac:dyDescent="0.2">
      <c r="B131" s="159"/>
      <c r="D131" s="160" t="s">
        <v>138</v>
      </c>
      <c r="E131" s="161" t="s">
        <v>1</v>
      </c>
      <c r="F131" s="162" t="s">
        <v>139</v>
      </c>
      <c r="H131" s="163">
        <v>160.80000000000001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138</v>
      </c>
      <c r="AU131" s="161" t="s">
        <v>108</v>
      </c>
      <c r="AV131" s="13" t="s">
        <v>108</v>
      </c>
      <c r="AW131" s="13" t="s">
        <v>22</v>
      </c>
      <c r="AX131" s="13" t="s">
        <v>66</v>
      </c>
      <c r="AY131" s="161" t="s">
        <v>105</v>
      </c>
    </row>
    <row r="132" spans="1:65" s="14" customFormat="1" x14ac:dyDescent="0.2">
      <c r="B132" s="167"/>
      <c r="D132" s="160" t="s">
        <v>138</v>
      </c>
      <c r="E132" s="168" t="s">
        <v>1</v>
      </c>
      <c r="F132" s="169" t="s">
        <v>140</v>
      </c>
      <c r="H132" s="170">
        <v>160.80000000000001</v>
      </c>
      <c r="L132" s="167"/>
      <c r="M132" s="171"/>
      <c r="N132" s="172"/>
      <c r="O132" s="172"/>
      <c r="P132" s="172"/>
      <c r="Q132" s="172"/>
      <c r="R132" s="172"/>
      <c r="S132" s="172"/>
      <c r="T132" s="173"/>
      <c r="AT132" s="168" t="s">
        <v>138</v>
      </c>
      <c r="AU132" s="168" t="s">
        <v>108</v>
      </c>
      <c r="AV132" s="14" t="s">
        <v>109</v>
      </c>
      <c r="AW132" s="14" t="s">
        <v>22</v>
      </c>
      <c r="AX132" s="14" t="s">
        <v>66</v>
      </c>
      <c r="AY132" s="168" t="s">
        <v>105</v>
      </c>
    </row>
    <row r="133" spans="1:65" s="13" customFormat="1" x14ac:dyDescent="0.2">
      <c r="B133" s="159"/>
      <c r="D133" s="160" t="s">
        <v>138</v>
      </c>
      <c r="E133" s="161" t="s">
        <v>1</v>
      </c>
      <c r="F133" s="162" t="s">
        <v>144</v>
      </c>
      <c r="H133" s="163">
        <v>635.29999999999995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138</v>
      </c>
      <c r="AU133" s="161" t="s">
        <v>108</v>
      </c>
      <c r="AV133" s="13" t="s">
        <v>108</v>
      </c>
      <c r="AW133" s="13" t="s">
        <v>22</v>
      </c>
      <c r="AX133" s="13" t="s">
        <v>66</v>
      </c>
      <c r="AY133" s="161" t="s">
        <v>105</v>
      </c>
    </row>
    <row r="134" spans="1:65" s="14" customFormat="1" x14ac:dyDescent="0.2">
      <c r="B134" s="167"/>
      <c r="D134" s="160" t="s">
        <v>138</v>
      </c>
      <c r="E134" s="168" t="s">
        <v>1</v>
      </c>
      <c r="F134" s="169" t="s">
        <v>140</v>
      </c>
      <c r="H134" s="170">
        <v>635.29999999999995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138</v>
      </c>
      <c r="AU134" s="168" t="s">
        <v>108</v>
      </c>
      <c r="AV134" s="14" t="s">
        <v>109</v>
      </c>
      <c r="AW134" s="14" t="s">
        <v>22</v>
      </c>
      <c r="AX134" s="14" t="s">
        <v>66</v>
      </c>
      <c r="AY134" s="168" t="s">
        <v>105</v>
      </c>
    </row>
    <row r="135" spans="1:65" s="15" customFormat="1" x14ac:dyDescent="0.2">
      <c r="B135" s="174"/>
      <c r="D135" s="160" t="s">
        <v>138</v>
      </c>
      <c r="E135" s="175" t="s">
        <v>1</v>
      </c>
      <c r="F135" s="176" t="s">
        <v>145</v>
      </c>
      <c r="H135" s="177">
        <v>796.09999999999991</v>
      </c>
      <c r="L135" s="174"/>
      <c r="M135" s="178"/>
      <c r="N135" s="179"/>
      <c r="O135" s="179"/>
      <c r="P135" s="179"/>
      <c r="Q135" s="179"/>
      <c r="R135" s="179"/>
      <c r="S135" s="179"/>
      <c r="T135" s="180"/>
      <c r="AT135" s="175" t="s">
        <v>138</v>
      </c>
      <c r="AU135" s="175" t="s">
        <v>108</v>
      </c>
      <c r="AV135" s="15" t="s">
        <v>107</v>
      </c>
      <c r="AW135" s="15" t="s">
        <v>22</v>
      </c>
      <c r="AX135" s="15" t="s">
        <v>72</v>
      </c>
      <c r="AY135" s="175" t="s">
        <v>105</v>
      </c>
    </row>
    <row r="136" spans="1:65" s="2" customFormat="1" ht="33" customHeight="1" x14ac:dyDescent="0.2">
      <c r="A136" s="29"/>
      <c r="B136" s="141"/>
      <c r="C136" s="142" t="s">
        <v>109</v>
      </c>
      <c r="D136" s="142" t="s">
        <v>106</v>
      </c>
      <c r="E136" s="143" t="s">
        <v>146</v>
      </c>
      <c r="F136" s="144" t="s">
        <v>147</v>
      </c>
      <c r="G136" s="145" t="s">
        <v>148</v>
      </c>
      <c r="H136" s="146">
        <v>200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0.127</v>
      </c>
      <c r="P136" s="150">
        <f>O136*H136</f>
        <v>25.4</v>
      </c>
      <c r="Q136" s="150">
        <v>0</v>
      </c>
      <c r="R136" s="150">
        <f>Q136*H136</f>
        <v>0</v>
      </c>
      <c r="S136" s="150">
        <v>0.14499999999999999</v>
      </c>
      <c r="T136" s="151">
        <f>S136*H136</f>
        <v>28.999999999999996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107</v>
      </c>
      <c r="AT136" s="152" t="s">
        <v>106</v>
      </c>
      <c r="AU136" s="152" t="s">
        <v>108</v>
      </c>
      <c r="AY136" s="17" t="s">
        <v>105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108</v>
      </c>
      <c r="BK136" s="154">
        <f>ROUND(I136*H136,3)</f>
        <v>0</v>
      </c>
      <c r="BL136" s="17" t="s">
        <v>107</v>
      </c>
      <c r="BM136" s="152" t="s">
        <v>149</v>
      </c>
    </row>
    <row r="137" spans="1:65" s="2" customFormat="1" ht="33" customHeight="1" x14ac:dyDescent="0.2">
      <c r="A137" s="29"/>
      <c r="B137" s="141"/>
      <c r="C137" s="142" t="s">
        <v>107</v>
      </c>
      <c r="D137" s="142" t="s">
        <v>106</v>
      </c>
      <c r="E137" s="143" t="s">
        <v>150</v>
      </c>
      <c r="F137" s="144" t="s">
        <v>151</v>
      </c>
      <c r="G137" s="145" t="s">
        <v>136</v>
      </c>
      <c r="H137" s="146">
        <v>160.80000000000001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4.5999999999999999E-2</v>
      </c>
      <c r="P137" s="150">
        <f>O137*H137</f>
        <v>7.3968000000000007</v>
      </c>
      <c r="Q137" s="150">
        <v>0</v>
      </c>
      <c r="R137" s="150">
        <f>Q137*H137</f>
        <v>0</v>
      </c>
      <c r="S137" s="150">
        <v>0.24</v>
      </c>
      <c r="T137" s="151">
        <f>S137*H137</f>
        <v>38.591999999999999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107</v>
      </c>
      <c r="AT137" s="152" t="s">
        <v>106</v>
      </c>
      <c r="AU137" s="152" t="s">
        <v>108</v>
      </c>
      <c r="AY137" s="17" t="s">
        <v>105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108</v>
      </c>
      <c r="BK137" s="154">
        <f>ROUND(I137*H137,3)</f>
        <v>0</v>
      </c>
      <c r="BL137" s="17" t="s">
        <v>107</v>
      </c>
      <c r="BM137" s="152" t="s">
        <v>152</v>
      </c>
    </row>
    <row r="138" spans="1:65" s="13" customFormat="1" x14ac:dyDescent="0.2">
      <c r="B138" s="159"/>
      <c r="D138" s="160" t="s">
        <v>138</v>
      </c>
      <c r="E138" s="161" t="s">
        <v>1</v>
      </c>
      <c r="F138" s="162" t="s">
        <v>139</v>
      </c>
      <c r="H138" s="163">
        <v>160.80000000000001</v>
      </c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138</v>
      </c>
      <c r="AU138" s="161" t="s">
        <v>108</v>
      </c>
      <c r="AV138" s="13" t="s">
        <v>108</v>
      </c>
      <c r="AW138" s="13" t="s">
        <v>22</v>
      </c>
      <c r="AX138" s="13" t="s">
        <v>66</v>
      </c>
      <c r="AY138" s="161" t="s">
        <v>105</v>
      </c>
    </row>
    <row r="139" spans="1:65" s="14" customFormat="1" x14ac:dyDescent="0.2">
      <c r="B139" s="167"/>
      <c r="D139" s="160" t="s">
        <v>138</v>
      </c>
      <c r="E139" s="168" t="s">
        <v>1</v>
      </c>
      <c r="F139" s="169" t="s">
        <v>140</v>
      </c>
      <c r="H139" s="170">
        <v>160.80000000000001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138</v>
      </c>
      <c r="AU139" s="168" t="s">
        <v>108</v>
      </c>
      <c r="AV139" s="14" t="s">
        <v>109</v>
      </c>
      <c r="AW139" s="14" t="s">
        <v>22</v>
      </c>
      <c r="AX139" s="14" t="s">
        <v>72</v>
      </c>
      <c r="AY139" s="168" t="s">
        <v>105</v>
      </c>
    </row>
    <row r="140" spans="1:65" s="2" customFormat="1" ht="21.75" customHeight="1" x14ac:dyDescent="0.2">
      <c r="A140" s="29"/>
      <c r="B140" s="141"/>
      <c r="C140" s="142" t="s">
        <v>112</v>
      </c>
      <c r="D140" s="142" t="s">
        <v>106</v>
      </c>
      <c r="E140" s="143" t="s">
        <v>153</v>
      </c>
      <c r="F140" s="144" t="s">
        <v>154</v>
      </c>
      <c r="G140" s="145" t="s">
        <v>155</v>
      </c>
      <c r="H140" s="146">
        <v>450</v>
      </c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0.83799999999999997</v>
      </c>
      <c r="P140" s="150">
        <f>O140*H140</f>
        <v>377.09999999999997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107</v>
      </c>
      <c r="AT140" s="152" t="s">
        <v>106</v>
      </c>
      <c r="AU140" s="152" t="s">
        <v>108</v>
      </c>
      <c r="AY140" s="17" t="s">
        <v>105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108</v>
      </c>
      <c r="BK140" s="154">
        <f>ROUND(I140*H140,3)</f>
        <v>0</v>
      </c>
      <c r="BL140" s="17" t="s">
        <v>107</v>
      </c>
      <c r="BM140" s="152" t="s">
        <v>156</v>
      </c>
    </row>
    <row r="141" spans="1:65" s="13" customFormat="1" x14ac:dyDescent="0.2">
      <c r="B141" s="159"/>
      <c r="D141" s="160" t="s">
        <v>138</v>
      </c>
      <c r="E141" s="161" t="s">
        <v>1</v>
      </c>
      <c r="F141" s="162" t="s">
        <v>157</v>
      </c>
      <c r="H141" s="163">
        <v>450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138</v>
      </c>
      <c r="AU141" s="161" t="s">
        <v>108</v>
      </c>
      <c r="AV141" s="13" t="s">
        <v>108</v>
      </c>
      <c r="AW141" s="13" t="s">
        <v>22</v>
      </c>
      <c r="AX141" s="13" t="s">
        <v>66</v>
      </c>
      <c r="AY141" s="161" t="s">
        <v>105</v>
      </c>
    </row>
    <row r="142" spans="1:65" s="14" customFormat="1" x14ac:dyDescent="0.2">
      <c r="B142" s="167"/>
      <c r="D142" s="160" t="s">
        <v>138</v>
      </c>
      <c r="E142" s="168" t="s">
        <v>1</v>
      </c>
      <c r="F142" s="169" t="s">
        <v>140</v>
      </c>
      <c r="H142" s="170">
        <v>450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138</v>
      </c>
      <c r="AU142" s="168" t="s">
        <v>108</v>
      </c>
      <c r="AV142" s="14" t="s">
        <v>109</v>
      </c>
      <c r="AW142" s="14" t="s">
        <v>22</v>
      </c>
      <c r="AX142" s="14" t="s">
        <v>72</v>
      </c>
      <c r="AY142" s="168" t="s">
        <v>105</v>
      </c>
    </row>
    <row r="143" spans="1:65" s="2" customFormat="1" ht="21.75" customHeight="1" x14ac:dyDescent="0.2">
      <c r="A143" s="29"/>
      <c r="B143" s="141"/>
      <c r="C143" s="142" t="s">
        <v>117</v>
      </c>
      <c r="D143" s="142" t="s">
        <v>106</v>
      </c>
      <c r="E143" s="143" t="s">
        <v>158</v>
      </c>
      <c r="F143" s="144" t="s">
        <v>159</v>
      </c>
      <c r="G143" s="145" t="s">
        <v>155</v>
      </c>
      <c r="H143" s="146">
        <v>450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4.2000000000000003E-2</v>
      </c>
      <c r="P143" s="150">
        <f>O143*H143</f>
        <v>18.900000000000002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107</v>
      </c>
      <c r="AT143" s="152" t="s">
        <v>106</v>
      </c>
      <c r="AU143" s="152" t="s">
        <v>108</v>
      </c>
      <c r="AY143" s="17" t="s">
        <v>105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108</v>
      </c>
      <c r="BK143" s="154">
        <f>ROUND(I143*H143,3)</f>
        <v>0</v>
      </c>
      <c r="BL143" s="17" t="s">
        <v>107</v>
      </c>
      <c r="BM143" s="152" t="s">
        <v>160</v>
      </c>
    </row>
    <row r="144" spans="1:65" s="2" customFormat="1" ht="33" customHeight="1" x14ac:dyDescent="0.2">
      <c r="A144" s="29"/>
      <c r="B144" s="141"/>
      <c r="C144" s="142" t="s">
        <v>120</v>
      </c>
      <c r="D144" s="142" t="s">
        <v>106</v>
      </c>
      <c r="E144" s="143" t="s">
        <v>161</v>
      </c>
      <c r="F144" s="144" t="s">
        <v>162</v>
      </c>
      <c r="G144" s="145" t="s">
        <v>155</v>
      </c>
      <c r="H144" s="146">
        <v>450</v>
      </c>
      <c r="I144" s="146"/>
      <c r="J144" s="146">
        <f>ROUND(I144*H144,3)</f>
        <v>0</v>
      </c>
      <c r="K144" s="147"/>
      <c r="L144" s="30"/>
      <c r="M144" s="148" t="s">
        <v>1</v>
      </c>
      <c r="N144" s="149" t="s">
        <v>32</v>
      </c>
      <c r="O144" s="150">
        <v>7.0999999999999994E-2</v>
      </c>
      <c r="P144" s="150">
        <f>O144*H144</f>
        <v>31.949999999999996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2" t="s">
        <v>107</v>
      </c>
      <c r="AT144" s="152" t="s">
        <v>106</v>
      </c>
      <c r="AU144" s="152" t="s">
        <v>108</v>
      </c>
      <c r="AY144" s="17" t="s">
        <v>105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108</v>
      </c>
      <c r="BK144" s="154">
        <f>ROUND(I144*H144,3)</f>
        <v>0</v>
      </c>
      <c r="BL144" s="17" t="s">
        <v>107</v>
      </c>
      <c r="BM144" s="152" t="s">
        <v>163</v>
      </c>
    </row>
    <row r="145" spans="1:65" s="13" customFormat="1" x14ac:dyDescent="0.2">
      <c r="B145" s="159"/>
      <c r="D145" s="160" t="s">
        <v>138</v>
      </c>
      <c r="E145" s="161" t="s">
        <v>1</v>
      </c>
      <c r="F145" s="162" t="s">
        <v>164</v>
      </c>
      <c r="H145" s="163">
        <v>450</v>
      </c>
      <c r="L145" s="159"/>
      <c r="M145" s="164"/>
      <c r="N145" s="165"/>
      <c r="O145" s="165"/>
      <c r="P145" s="165"/>
      <c r="Q145" s="165"/>
      <c r="R145" s="165"/>
      <c r="S145" s="165"/>
      <c r="T145" s="166"/>
      <c r="AT145" s="161" t="s">
        <v>138</v>
      </c>
      <c r="AU145" s="161" t="s">
        <v>108</v>
      </c>
      <c r="AV145" s="13" t="s">
        <v>108</v>
      </c>
      <c r="AW145" s="13" t="s">
        <v>22</v>
      </c>
      <c r="AX145" s="13" t="s">
        <v>66</v>
      </c>
      <c r="AY145" s="161" t="s">
        <v>105</v>
      </c>
    </row>
    <row r="146" spans="1:65" s="14" customFormat="1" x14ac:dyDescent="0.2">
      <c r="B146" s="167"/>
      <c r="D146" s="160" t="s">
        <v>138</v>
      </c>
      <c r="E146" s="168" t="s">
        <v>1</v>
      </c>
      <c r="F146" s="169" t="s">
        <v>140</v>
      </c>
      <c r="H146" s="170">
        <v>450</v>
      </c>
      <c r="L146" s="167"/>
      <c r="M146" s="171"/>
      <c r="N146" s="172"/>
      <c r="O146" s="172"/>
      <c r="P146" s="172"/>
      <c r="Q146" s="172"/>
      <c r="R146" s="172"/>
      <c r="S146" s="172"/>
      <c r="T146" s="173"/>
      <c r="AT146" s="168" t="s">
        <v>138</v>
      </c>
      <c r="AU146" s="168" t="s">
        <v>108</v>
      </c>
      <c r="AV146" s="14" t="s">
        <v>109</v>
      </c>
      <c r="AW146" s="14" t="s">
        <v>22</v>
      </c>
      <c r="AX146" s="14" t="s">
        <v>72</v>
      </c>
      <c r="AY146" s="168" t="s">
        <v>105</v>
      </c>
    </row>
    <row r="147" spans="1:65" s="2" customFormat="1" ht="33" customHeight="1" x14ac:dyDescent="0.2">
      <c r="A147" s="29"/>
      <c r="B147" s="141"/>
      <c r="C147" s="142" t="s">
        <v>165</v>
      </c>
      <c r="D147" s="142" t="s">
        <v>106</v>
      </c>
      <c r="E147" s="143" t="s">
        <v>166</v>
      </c>
      <c r="F147" s="144" t="s">
        <v>167</v>
      </c>
      <c r="G147" s="145" t="s">
        <v>155</v>
      </c>
      <c r="H147" s="146">
        <v>450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7.0000000000000001E-3</v>
      </c>
      <c r="P147" s="150">
        <f>O147*H147</f>
        <v>3.15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107</v>
      </c>
      <c r="AT147" s="152" t="s">
        <v>106</v>
      </c>
      <c r="AU147" s="152" t="s">
        <v>108</v>
      </c>
      <c r="AY147" s="17" t="s">
        <v>105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108</v>
      </c>
      <c r="BK147" s="154">
        <f>ROUND(I147*H147,3)</f>
        <v>0</v>
      </c>
      <c r="BL147" s="17" t="s">
        <v>107</v>
      </c>
      <c r="BM147" s="152" t="s">
        <v>168</v>
      </c>
    </row>
    <row r="148" spans="1:65" s="13" customFormat="1" x14ac:dyDescent="0.2">
      <c r="B148" s="159"/>
      <c r="D148" s="160" t="s">
        <v>138</v>
      </c>
      <c r="E148" s="161" t="s">
        <v>1</v>
      </c>
      <c r="F148" s="162" t="s">
        <v>169</v>
      </c>
      <c r="H148" s="163">
        <v>450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138</v>
      </c>
      <c r="AU148" s="161" t="s">
        <v>108</v>
      </c>
      <c r="AV148" s="13" t="s">
        <v>108</v>
      </c>
      <c r="AW148" s="13" t="s">
        <v>22</v>
      </c>
      <c r="AX148" s="13" t="s">
        <v>66</v>
      </c>
      <c r="AY148" s="161" t="s">
        <v>105</v>
      </c>
    </row>
    <row r="149" spans="1:65" s="14" customFormat="1" x14ac:dyDescent="0.2">
      <c r="B149" s="167"/>
      <c r="D149" s="160" t="s">
        <v>138</v>
      </c>
      <c r="E149" s="168" t="s">
        <v>1</v>
      </c>
      <c r="F149" s="169" t="s">
        <v>140</v>
      </c>
      <c r="H149" s="170">
        <v>450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138</v>
      </c>
      <c r="AU149" s="168" t="s">
        <v>108</v>
      </c>
      <c r="AV149" s="14" t="s">
        <v>109</v>
      </c>
      <c r="AW149" s="14" t="s">
        <v>22</v>
      </c>
      <c r="AX149" s="14" t="s">
        <v>72</v>
      </c>
      <c r="AY149" s="168" t="s">
        <v>105</v>
      </c>
    </row>
    <row r="150" spans="1:65" s="2" customFormat="1" ht="21.75" customHeight="1" x14ac:dyDescent="0.2">
      <c r="A150" s="29"/>
      <c r="B150" s="141"/>
      <c r="C150" s="142" t="s">
        <v>170</v>
      </c>
      <c r="D150" s="142" t="s">
        <v>106</v>
      </c>
      <c r="E150" s="143" t="s">
        <v>171</v>
      </c>
      <c r="F150" s="144" t="s">
        <v>172</v>
      </c>
      <c r="G150" s="145" t="s">
        <v>155</v>
      </c>
      <c r="H150" s="146">
        <v>450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0.61699999999999999</v>
      </c>
      <c r="P150" s="150">
        <f>O150*H150</f>
        <v>277.64999999999998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107</v>
      </c>
      <c r="AT150" s="152" t="s">
        <v>106</v>
      </c>
      <c r="AU150" s="152" t="s">
        <v>108</v>
      </c>
      <c r="AY150" s="17" t="s">
        <v>105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108</v>
      </c>
      <c r="BK150" s="154">
        <f>ROUND(I150*H150,3)</f>
        <v>0</v>
      </c>
      <c r="BL150" s="17" t="s">
        <v>107</v>
      </c>
      <c r="BM150" s="152" t="s">
        <v>173</v>
      </c>
    </row>
    <row r="151" spans="1:65" s="2" customFormat="1" ht="16.5" customHeight="1" x14ac:dyDescent="0.2">
      <c r="A151" s="29"/>
      <c r="B151" s="141"/>
      <c r="C151" s="142" t="s">
        <v>174</v>
      </c>
      <c r="D151" s="142" t="s">
        <v>106</v>
      </c>
      <c r="E151" s="143" t="s">
        <v>175</v>
      </c>
      <c r="F151" s="144" t="s">
        <v>176</v>
      </c>
      <c r="G151" s="145" t="s">
        <v>155</v>
      </c>
      <c r="H151" s="146">
        <v>450</v>
      </c>
      <c r="I151" s="146"/>
      <c r="J151" s="146">
        <f>ROUND(I151*H151,3)</f>
        <v>0</v>
      </c>
      <c r="K151" s="147"/>
      <c r="L151" s="30"/>
      <c r="M151" s="148" t="s">
        <v>1</v>
      </c>
      <c r="N151" s="149" t="s">
        <v>32</v>
      </c>
      <c r="O151" s="150">
        <v>8.9999999999999993E-3</v>
      </c>
      <c r="P151" s="150">
        <f>O151*H151</f>
        <v>4.05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2" t="s">
        <v>107</v>
      </c>
      <c r="AT151" s="152" t="s">
        <v>106</v>
      </c>
      <c r="AU151" s="152" t="s">
        <v>108</v>
      </c>
      <c r="AY151" s="17" t="s">
        <v>105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108</v>
      </c>
      <c r="BK151" s="154">
        <f>ROUND(I151*H151,3)</f>
        <v>0</v>
      </c>
      <c r="BL151" s="17" t="s">
        <v>107</v>
      </c>
      <c r="BM151" s="152" t="s">
        <v>177</v>
      </c>
    </row>
    <row r="152" spans="1:65" s="204" customFormat="1" ht="21.75" customHeight="1" x14ac:dyDescent="0.2">
      <c r="A152" s="191"/>
      <c r="B152" s="192"/>
      <c r="C152" s="193" t="s">
        <v>178</v>
      </c>
      <c r="D152" s="193" t="s">
        <v>106</v>
      </c>
      <c r="E152" s="194" t="s">
        <v>179</v>
      </c>
      <c r="F152" s="195" t="s">
        <v>180</v>
      </c>
      <c r="G152" s="196" t="s">
        <v>181</v>
      </c>
      <c r="H152" s="197">
        <v>0</v>
      </c>
      <c r="I152" s="197"/>
      <c r="J152" s="197">
        <f>ROUND(I152*H152,3)</f>
        <v>0</v>
      </c>
      <c r="K152" s="198"/>
      <c r="L152" s="199"/>
      <c r="M152" s="200" t="s">
        <v>1</v>
      </c>
      <c r="N152" s="201" t="s">
        <v>32</v>
      </c>
      <c r="O152" s="202">
        <v>0</v>
      </c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R152" s="205" t="s">
        <v>107</v>
      </c>
      <c r="AT152" s="205" t="s">
        <v>106</v>
      </c>
      <c r="AU152" s="205" t="s">
        <v>108</v>
      </c>
      <c r="AY152" s="206" t="s">
        <v>105</v>
      </c>
      <c r="BE152" s="207">
        <f>IF(N152="základná",J152,0)</f>
        <v>0</v>
      </c>
      <c r="BF152" s="207">
        <f>IF(N152="znížená",J152,0)</f>
        <v>0</v>
      </c>
      <c r="BG152" s="207">
        <f>IF(N152="zákl. prenesená",J152,0)</f>
        <v>0</v>
      </c>
      <c r="BH152" s="207">
        <f>IF(N152="zníž. prenesená",J152,0)</f>
        <v>0</v>
      </c>
      <c r="BI152" s="207">
        <f>IF(N152="nulová",J152,0)</f>
        <v>0</v>
      </c>
      <c r="BJ152" s="206" t="s">
        <v>108</v>
      </c>
      <c r="BK152" s="208">
        <f>ROUND(I152*H152,3)</f>
        <v>0</v>
      </c>
      <c r="BL152" s="206" t="s">
        <v>107</v>
      </c>
      <c r="BM152" s="205" t="s">
        <v>182</v>
      </c>
    </row>
    <row r="153" spans="1:65" s="13" customFormat="1" x14ac:dyDescent="0.2">
      <c r="B153" s="159"/>
      <c r="D153" s="160" t="s">
        <v>138</v>
      </c>
      <c r="E153" s="161" t="s">
        <v>1</v>
      </c>
      <c r="F153" s="162" t="s">
        <v>183</v>
      </c>
      <c r="H153" s="163">
        <v>810</v>
      </c>
      <c r="L153" s="159"/>
      <c r="M153" s="164"/>
      <c r="N153" s="165"/>
      <c r="O153" s="165"/>
      <c r="P153" s="165"/>
      <c r="Q153" s="165"/>
      <c r="R153" s="165"/>
      <c r="S153" s="165"/>
      <c r="T153" s="166"/>
      <c r="AT153" s="161" t="s">
        <v>138</v>
      </c>
      <c r="AU153" s="161" t="s">
        <v>108</v>
      </c>
      <c r="AV153" s="13" t="s">
        <v>108</v>
      </c>
      <c r="AW153" s="13" t="s">
        <v>22</v>
      </c>
      <c r="AX153" s="13" t="s">
        <v>66</v>
      </c>
      <c r="AY153" s="161" t="s">
        <v>105</v>
      </c>
    </row>
    <row r="154" spans="1:65" s="14" customFormat="1" x14ac:dyDescent="0.2">
      <c r="B154" s="167"/>
      <c r="D154" s="160" t="s">
        <v>138</v>
      </c>
      <c r="E154" s="168" t="s">
        <v>1</v>
      </c>
      <c r="F154" s="169" t="s">
        <v>140</v>
      </c>
      <c r="H154" s="170">
        <v>810</v>
      </c>
      <c r="L154" s="167"/>
      <c r="M154" s="171"/>
      <c r="N154" s="172"/>
      <c r="O154" s="172"/>
      <c r="P154" s="172"/>
      <c r="Q154" s="172"/>
      <c r="R154" s="172"/>
      <c r="S154" s="172"/>
      <c r="T154" s="173"/>
      <c r="AT154" s="168" t="s">
        <v>138</v>
      </c>
      <c r="AU154" s="168" t="s">
        <v>108</v>
      </c>
      <c r="AV154" s="14" t="s">
        <v>109</v>
      </c>
      <c r="AW154" s="14" t="s">
        <v>22</v>
      </c>
      <c r="AX154" s="14" t="s">
        <v>72</v>
      </c>
      <c r="AY154" s="168" t="s">
        <v>105</v>
      </c>
    </row>
    <row r="155" spans="1:65" s="2" customFormat="1" ht="21.75" customHeight="1" x14ac:dyDescent="0.2">
      <c r="A155" s="29"/>
      <c r="B155" s="141"/>
      <c r="C155" s="142" t="s">
        <v>184</v>
      </c>
      <c r="D155" s="142" t="s">
        <v>106</v>
      </c>
      <c r="E155" s="143" t="s">
        <v>185</v>
      </c>
      <c r="F155" s="144" t="s">
        <v>186</v>
      </c>
      <c r="G155" s="145" t="s">
        <v>136</v>
      </c>
      <c r="H155" s="146">
        <v>4278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0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107</v>
      </c>
      <c r="AT155" s="152" t="s">
        <v>106</v>
      </c>
      <c r="AU155" s="152" t="s">
        <v>108</v>
      </c>
      <c r="AY155" s="17" t="s">
        <v>105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108</v>
      </c>
      <c r="BK155" s="154">
        <f>ROUND(I155*H155,3)</f>
        <v>0</v>
      </c>
      <c r="BL155" s="17" t="s">
        <v>107</v>
      </c>
      <c r="BM155" s="152" t="s">
        <v>187</v>
      </c>
    </row>
    <row r="156" spans="1:65" s="13" customFormat="1" x14ac:dyDescent="0.2">
      <c r="B156" s="159"/>
      <c r="D156" s="160" t="s">
        <v>138</v>
      </c>
      <c r="E156" s="161" t="s">
        <v>1</v>
      </c>
      <c r="F156" s="162" t="s">
        <v>188</v>
      </c>
      <c r="H156" s="163">
        <v>4278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138</v>
      </c>
      <c r="AU156" s="161" t="s">
        <v>108</v>
      </c>
      <c r="AV156" s="13" t="s">
        <v>108</v>
      </c>
      <c r="AW156" s="13" t="s">
        <v>22</v>
      </c>
      <c r="AX156" s="13" t="s">
        <v>72</v>
      </c>
      <c r="AY156" s="161" t="s">
        <v>105</v>
      </c>
    </row>
    <row r="157" spans="1:65" s="2" customFormat="1" ht="21.75" customHeight="1" x14ac:dyDescent="0.2">
      <c r="A157" s="29"/>
      <c r="B157" s="141"/>
      <c r="C157" s="142" t="s">
        <v>189</v>
      </c>
      <c r="D157" s="142" t="s">
        <v>106</v>
      </c>
      <c r="E157" s="143" t="s">
        <v>190</v>
      </c>
      <c r="F157" s="144" t="s">
        <v>191</v>
      </c>
      <c r="G157" s="145" t="s">
        <v>136</v>
      </c>
      <c r="H157" s="146">
        <v>4278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107</v>
      </c>
      <c r="AT157" s="152" t="s">
        <v>106</v>
      </c>
      <c r="AU157" s="152" t="s">
        <v>108</v>
      </c>
      <c r="AY157" s="17" t="s">
        <v>105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108</v>
      </c>
      <c r="BK157" s="154">
        <f>ROUND(I157*H157,3)</f>
        <v>0</v>
      </c>
      <c r="BL157" s="17" t="s">
        <v>107</v>
      </c>
      <c r="BM157" s="152" t="s">
        <v>192</v>
      </c>
    </row>
    <row r="158" spans="1:65" s="2" customFormat="1" ht="21.75" customHeight="1" x14ac:dyDescent="0.2">
      <c r="A158" s="29"/>
      <c r="B158" s="141"/>
      <c r="C158" s="142" t="s">
        <v>193</v>
      </c>
      <c r="D158" s="142" t="s">
        <v>106</v>
      </c>
      <c r="E158" s="143" t="s">
        <v>194</v>
      </c>
      <c r="F158" s="144" t="s">
        <v>195</v>
      </c>
      <c r="G158" s="145" t="s">
        <v>136</v>
      </c>
      <c r="H158" s="146">
        <v>4278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0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107</v>
      </c>
      <c r="AT158" s="152" t="s">
        <v>106</v>
      </c>
      <c r="AU158" s="152" t="s">
        <v>108</v>
      </c>
      <c r="AY158" s="17" t="s">
        <v>105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108</v>
      </c>
      <c r="BK158" s="154">
        <f>ROUND(I158*H158,3)</f>
        <v>0</v>
      </c>
      <c r="BL158" s="17" t="s">
        <v>107</v>
      </c>
      <c r="BM158" s="152" t="s">
        <v>196</v>
      </c>
    </row>
    <row r="159" spans="1:65" s="12" customFormat="1" ht="22.9" customHeight="1" x14ac:dyDescent="0.2">
      <c r="B159" s="129"/>
      <c r="D159" s="130" t="s">
        <v>65</v>
      </c>
      <c r="E159" s="139" t="s">
        <v>112</v>
      </c>
      <c r="F159" s="139" t="s">
        <v>197</v>
      </c>
      <c r="J159" s="140">
        <f>BK159</f>
        <v>0</v>
      </c>
      <c r="L159" s="129"/>
      <c r="M159" s="133"/>
      <c r="N159" s="134"/>
      <c r="O159" s="134"/>
      <c r="P159" s="135">
        <f>SUM(P160:P201)</f>
        <v>297.71030000000002</v>
      </c>
      <c r="Q159" s="134"/>
      <c r="R159" s="135">
        <f>SUM(R160:R201)</f>
        <v>1585.2065300000002</v>
      </c>
      <c r="S159" s="134"/>
      <c r="T159" s="136">
        <f>SUM(T160:T201)</f>
        <v>0</v>
      </c>
      <c r="AR159" s="130" t="s">
        <v>72</v>
      </c>
      <c r="AT159" s="137" t="s">
        <v>65</v>
      </c>
      <c r="AU159" s="137" t="s">
        <v>72</v>
      </c>
      <c r="AY159" s="130" t="s">
        <v>105</v>
      </c>
      <c r="BK159" s="138">
        <f>SUM(BK160:BK201)</f>
        <v>0</v>
      </c>
    </row>
    <row r="160" spans="1:65" s="2" customFormat="1" ht="44.25" customHeight="1" x14ac:dyDescent="0.2">
      <c r="A160" s="29"/>
      <c r="B160" s="141"/>
      <c r="C160" s="142" t="s">
        <v>198</v>
      </c>
      <c r="D160" s="142" t="s">
        <v>106</v>
      </c>
      <c r="E160" s="143" t="s">
        <v>199</v>
      </c>
      <c r="F160" s="144" t="s">
        <v>200</v>
      </c>
      <c r="G160" s="145" t="s">
        <v>136</v>
      </c>
      <c r="H160" s="146">
        <v>75.5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3.6999999999999998E-2</v>
      </c>
      <c r="P160" s="150">
        <f>O160*H160</f>
        <v>2.7934999999999999</v>
      </c>
      <c r="Q160" s="150">
        <v>0.112</v>
      </c>
      <c r="R160" s="150">
        <f>Q160*H160</f>
        <v>8.4559999999999995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107</v>
      </c>
      <c r="AT160" s="152" t="s">
        <v>106</v>
      </c>
      <c r="AU160" s="152" t="s">
        <v>108</v>
      </c>
      <c r="AY160" s="17" t="s">
        <v>105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108</v>
      </c>
      <c r="BK160" s="154">
        <f>ROUND(I160*H160,3)</f>
        <v>0</v>
      </c>
      <c r="BL160" s="17" t="s">
        <v>107</v>
      </c>
      <c r="BM160" s="152" t="s">
        <v>201</v>
      </c>
    </row>
    <row r="161" spans="1:65" s="13" customFormat="1" x14ac:dyDescent="0.2">
      <c r="B161" s="159"/>
      <c r="D161" s="160" t="s">
        <v>138</v>
      </c>
      <c r="E161" s="161" t="s">
        <v>1</v>
      </c>
      <c r="F161" s="162" t="s">
        <v>599</v>
      </c>
      <c r="H161" s="163">
        <v>75.5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138</v>
      </c>
      <c r="AU161" s="161" t="s">
        <v>108</v>
      </c>
      <c r="AV161" s="13" t="s">
        <v>108</v>
      </c>
      <c r="AW161" s="13" t="s">
        <v>22</v>
      </c>
      <c r="AX161" s="13" t="s">
        <v>66</v>
      </c>
      <c r="AY161" s="161" t="s">
        <v>105</v>
      </c>
    </row>
    <row r="162" spans="1:65" s="14" customFormat="1" x14ac:dyDescent="0.2">
      <c r="B162" s="167"/>
      <c r="D162" s="160" t="s">
        <v>138</v>
      </c>
      <c r="E162" s="168" t="s">
        <v>1</v>
      </c>
      <c r="F162" s="169" t="s">
        <v>140</v>
      </c>
      <c r="H162" s="170">
        <v>75.5</v>
      </c>
      <c r="L162" s="167"/>
      <c r="M162" s="171"/>
      <c r="N162" s="172"/>
      <c r="O162" s="172"/>
      <c r="P162" s="172"/>
      <c r="Q162" s="172"/>
      <c r="R162" s="172"/>
      <c r="S162" s="172"/>
      <c r="T162" s="173"/>
      <c r="AT162" s="168" t="s">
        <v>138</v>
      </c>
      <c r="AU162" s="168" t="s">
        <v>108</v>
      </c>
      <c r="AV162" s="14" t="s">
        <v>109</v>
      </c>
      <c r="AW162" s="14" t="s">
        <v>22</v>
      </c>
      <c r="AX162" s="14" t="s">
        <v>72</v>
      </c>
      <c r="AY162" s="168" t="s">
        <v>105</v>
      </c>
    </row>
    <row r="163" spans="1:65" s="2" customFormat="1" ht="33" customHeight="1" x14ac:dyDescent="0.2">
      <c r="A163" s="29"/>
      <c r="B163" s="141"/>
      <c r="C163" s="142" t="s">
        <v>202</v>
      </c>
      <c r="D163" s="142" t="s">
        <v>106</v>
      </c>
      <c r="E163" s="143" t="s">
        <v>203</v>
      </c>
      <c r="F163" s="144" t="s">
        <v>204</v>
      </c>
      <c r="G163" s="145" t="s">
        <v>136</v>
      </c>
      <c r="H163" s="146">
        <v>75.5</v>
      </c>
      <c r="I163" s="146"/>
      <c r="J163" s="146">
        <f>ROUND(I163*H163,3)</f>
        <v>0</v>
      </c>
      <c r="K163" s="147"/>
      <c r="L163" s="30"/>
      <c r="M163" s="148" t="s">
        <v>1</v>
      </c>
      <c r="N163" s="149" t="s">
        <v>32</v>
      </c>
      <c r="O163" s="150">
        <v>2.5000000000000001E-2</v>
      </c>
      <c r="P163" s="150">
        <f>O163*H163</f>
        <v>1.8875000000000002</v>
      </c>
      <c r="Q163" s="150">
        <v>0.23899999999999999</v>
      </c>
      <c r="R163" s="150">
        <f>Q163*H163</f>
        <v>18.044499999999999</v>
      </c>
      <c r="S163" s="150">
        <v>0</v>
      </c>
      <c r="T163" s="151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107</v>
      </c>
      <c r="AT163" s="152" t="s">
        <v>106</v>
      </c>
      <c r="AU163" s="152" t="s">
        <v>108</v>
      </c>
      <c r="AY163" s="17" t="s">
        <v>105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108</v>
      </c>
      <c r="BK163" s="154">
        <f>ROUND(I163*H163,3)</f>
        <v>0</v>
      </c>
      <c r="BL163" s="17" t="s">
        <v>107</v>
      </c>
      <c r="BM163" s="152" t="s">
        <v>205</v>
      </c>
    </row>
    <row r="164" spans="1:65" s="13" customFormat="1" x14ac:dyDescent="0.2">
      <c r="B164" s="159"/>
      <c r="D164" s="160" t="s">
        <v>138</v>
      </c>
      <c r="E164" s="161" t="s">
        <v>1</v>
      </c>
      <c r="F164" s="162" t="s">
        <v>599</v>
      </c>
      <c r="H164" s="163">
        <v>75.5</v>
      </c>
      <c r="L164" s="159"/>
      <c r="M164" s="164"/>
      <c r="N164" s="165"/>
      <c r="O164" s="165"/>
      <c r="P164" s="165"/>
      <c r="Q164" s="165"/>
      <c r="R164" s="165"/>
      <c r="S164" s="165"/>
      <c r="T164" s="166"/>
      <c r="AT164" s="161" t="s">
        <v>138</v>
      </c>
      <c r="AU164" s="161" t="s">
        <v>108</v>
      </c>
      <c r="AV164" s="13" t="s">
        <v>108</v>
      </c>
      <c r="AW164" s="13" t="s">
        <v>22</v>
      </c>
      <c r="AX164" s="13" t="s">
        <v>66</v>
      </c>
      <c r="AY164" s="161" t="s">
        <v>105</v>
      </c>
    </row>
    <row r="165" spans="1:65" s="14" customFormat="1" x14ac:dyDescent="0.2">
      <c r="B165" s="167"/>
      <c r="D165" s="160" t="s">
        <v>138</v>
      </c>
      <c r="E165" s="168" t="s">
        <v>1</v>
      </c>
      <c r="F165" s="169" t="s">
        <v>140</v>
      </c>
      <c r="H165" s="170">
        <v>75.5</v>
      </c>
      <c r="L165" s="167"/>
      <c r="M165" s="171"/>
      <c r="N165" s="172"/>
      <c r="O165" s="172"/>
      <c r="P165" s="172"/>
      <c r="Q165" s="172"/>
      <c r="R165" s="172"/>
      <c r="S165" s="172"/>
      <c r="T165" s="173"/>
      <c r="AT165" s="168" t="s">
        <v>138</v>
      </c>
      <c r="AU165" s="168" t="s">
        <v>108</v>
      </c>
      <c r="AV165" s="14" t="s">
        <v>109</v>
      </c>
      <c r="AW165" s="14" t="s">
        <v>22</v>
      </c>
      <c r="AX165" s="14" t="s">
        <v>72</v>
      </c>
      <c r="AY165" s="168" t="s">
        <v>105</v>
      </c>
    </row>
    <row r="166" spans="1:65" s="2" customFormat="1" ht="33" customHeight="1" x14ac:dyDescent="0.2">
      <c r="A166" s="29"/>
      <c r="B166" s="141"/>
      <c r="C166" s="142" t="s">
        <v>206</v>
      </c>
      <c r="D166" s="142" t="s">
        <v>106</v>
      </c>
      <c r="E166" s="143" t="s">
        <v>207</v>
      </c>
      <c r="F166" s="144" t="s">
        <v>208</v>
      </c>
      <c r="G166" s="145" t="s">
        <v>136</v>
      </c>
      <c r="H166" s="146">
        <v>75.5</v>
      </c>
      <c r="I166" s="146"/>
      <c r="J166" s="146">
        <f>ROUND(I166*H166,3)</f>
        <v>0</v>
      </c>
      <c r="K166" s="147"/>
      <c r="L166" s="30"/>
      <c r="M166" s="148" t="s">
        <v>1</v>
      </c>
      <c r="N166" s="149" t="s">
        <v>32</v>
      </c>
      <c r="O166" s="150">
        <v>2.5000000000000001E-2</v>
      </c>
      <c r="P166" s="150">
        <f>O166*H166</f>
        <v>1.8875000000000002</v>
      </c>
      <c r="Q166" s="150">
        <v>0.23899999999999999</v>
      </c>
      <c r="R166" s="150">
        <f>Q166*H166</f>
        <v>18.044499999999999</v>
      </c>
      <c r="S166" s="150">
        <v>0</v>
      </c>
      <c r="T166" s="151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107</v>
      </c>
      <c r="AT166" s="152" t="s">
        <v>106</v>
      </c>
      <c r="AU166" s="152" t="s">
        <v>108</v>
      </c>
      <c r="AY166" s="17" t="s">
        <v>105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108</v>
      </c>
      <c r="BK166" s="154">
        <f>ROUND(I166*H166,3)</f>
        <v>0</v>
      </c>
      <c r="BL166" s="17" t="s">
        <v>107</v>
      </c>
      <c r="BM166" s="152" t="s">
        <v>209</v>
      </c>
    </row>
    <row r="167" spans="1:65" s="13" customFormat="1" x14ac:dyDescent="0.2">
      <c r="B167" s="159"/>
      <c r="D167" s="160" t="s">
        <v>138</v>
      </c>
      <c r="E167" s="161" t="s">
        <v>1</v>
      </c>
      <c r="F167" s="162" t="s">
        <v>599</v>
      </c>
      <c r="H167" s="163">
        <v>75.5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138</v>
      </c>
      <c r="AU167" s="161" t="s">
        <v>108</v>
      </c>
      <c r="AV167" s="13" t="s">
        <v>108</v>
      </c>
      <c r="AW167" s="13" t="s">
        <v>22</v>
      </c>
      <c r="AX167" s="13" t="s">
        <v>66</v>
      </c>
      <c r="AY167" s="161" t="s">
        <v>105</v>
      </c>
    </row>
    <row r="168" spans="1:65" s="14" customFormat="1" x14ac:dyDescent="0.2">
      <c r="B168" s="167"/>
      <c r="D168" s="160" t="s">
        <v>138</v>
      </c>
      <c r="E168" s="168" t="s">
        <v>1</v>
      </c>
      <c r="F168" s="169" t="s">
        <v>140</v>
      </c>
      <c r="H168" s="170">
        <v>75.5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138</v>
      </c>
      <c r="AU168" s="168" t="s">
        <v>108</v>
      </c>
      <c r="AV168" s="14" t="s">
        <v>109</v>
      </c>
      <c r="AW168" s="14" t="s">
        <v>22</v>
      </c>
      <c r="AX168" s="14" t="s">
        <v>72</v>
      </c>
      <c r="AY168" s="168" t="s">
        <v>105</v>
      </c>
    </row>
    <row r="169" spans="1:65" s="2" customFormat="1" ht="33" customHeight="1" x14ac:dyDescent="0.2">
      <c r="A169" s="29"/>
      <c r="B169" s="141"/>
      <c r="C169" s="142" t="s">
        <v>210</v>
      </c>
      <c r="D169" s="142" t="s">
        <v>106</v>
      </c>
      <c r="E169" s="143" t="s">
        <v>211</v>
      </c>
      <c r="F169" s="144" t="s">
        <v>212</v>
      </c>
      <c r="G169" s="145" t="s">
        <v>136</v>
      </c>
      <c r="H169" s="146">
        <v>75.5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2.1000000000000001E-2</v>
      </c>
      <c r="P169" s="150">
        <f>O169*H169</f>
        <v>1.5855000000000001</v>
      </c>
      <c r="Q169" s="150">
        <v>0.29160000000000003</v>
      </c>
      <c r="R169" s="150">
        <f>Q169*H169</f>
        <v>22.015800000000002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107</v>
      </c>
      <c r="AT169" s="152" t="s">
        <v>106</v>
      </c>
      <c r="AU169" s="152" t="s">
        <v>108</v>
      </c>
      <c r="AY169" s="17" t="s">
        <v>105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108</v>
      </c>
      <c r="BK169" s="154">
        <f>ROUND(I169*H169,3)</f>
        <v>0</v>
      </c>
      <c r="BL169" s="17" t="s">
        <v>107</v>
      </c>
      <c r="BM169" s="152" t="s">
        <v>213</v>
      </c>
    </row>
    <row r="170" spans="1:65" s="13" customFormat="1" x14ac:dyDescent="0.2">
      <c r="B170" s="159"/>
      <c r="D170" s="160" t="s">
        <v>138</v>
      </c>
      <c r="E170" s="161" t="s">
        <v>1</v>
      </c>
      <c r="F170" s="162" t="s">
        <v>599</v>
      </c>
      <c r="H170" s="163">
        <v>75.5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138</v>
      </c>
      <c r="AU170" s="161" t="s">
        <v>108</v>
      </c>
      <c r="AV170" s="13" t="s">
        <v>108</v>
      </c>
      <c r="AW170" s="13" t="s">
        <v>22</v>
      </c>
      <c r="AX170" s="13" t="s">
        <v>66</v>
      </c>
      <c r="AY170" s="161" t="s">
        <v>105</v>
      </c>
    </row>
    <row r="171" spans="1:65" s="14" customFormat="1" x14ac:dyDescent="0.2">
      <c r="B171" s="167"/>
      <c r="D171" s="160" t="s">
        <v>138</v>
      </c>
      <c r="E171" s="168" t="s">
        <v>1</v>
      </c>
      <c r="F171" s="169" t="s">
        <v>140</v>
      </c>
      <c r="H171" s="170">
        <v>75.5</v>
      </c>
      <c r="L171" s="167"/>
      <c r="M171" s="171"/>
      <c r="N171" s="172"/>
      <c r="O171" s="172"/>
      <c r="P171" s="172"/>
      <c r="Q171" s="172"/>
      <c r="R171" s="172"/>
      <c r="S171" s="172"/>
      <c r="T171" s="173"/>
      <c r="AT171" s="168" t="s">
        <v>138</v>
      </c>
      <c r="AU171" s="168" t="s">
        <v>108</v>
      </c>
      <c r="AV171" s="14" t="s">
        <v>109</v>
      </c>
      <c r="AW171" s="14" t="s">
        <v>22</v>
      </c>
      <c r="AX171" s="14" t="s">
        <v>72</v>
      </c>
      <c r="AY171" s="168" t="s">
        <v>105</v>
      </c>
    </row>
    <row r="172" spans="1:65" s="2" customFormat="1" ht="21.75" customHeight="1" x14ac:dyDescent="0.2">
      <c r="A172" s="29"/>
      <c r="B172" s="141"/>
      <c r="C172" s="142" t="s">
        <v>214</v>
      </c>
      <c r="D172" s="142" t="s">
        <v>106</v>
      </c>
      <c r="E172" s="143" t="s">
        <v>215</v>
      </c>
      <c r="F172" s="144" t="s">
        <v>216</v>
      </c>
      <c r="G172" s="145" t="s">
        <v>136</v>
      </c>
      <c r="H172" s="146">
        <v>623.1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2.1999999999999999E-2</v>
      </c>
      <c r="P172" s="150">
        <f>O172*H172</f>
        <v>13.7082</v>
      </c>
      <c r="Q172" s="150">
        <v>0.18906999999999999</v>
      </c>
      <c r="R172" s="150">
        <f>Q172*H172</f>
        <v>117.809517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107</v>
      </c>
      <c r="AT172" s="152" t="s">
        <v>106</v>
      </c>
      <c r="AU172" s="152" t="s">
        <v>108</v>
      </c>
      <c r="AY172" s="17" t="s">
        <v>105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108</v>
      </c>
      <c r="BK172" s="154">
        <f>ROUND(I172*H172,3)</f>
        <v>0</v>
      </c>
      <c r="BL172" s="17" t="s">
        <v>107</v>
      </c>
      <c r="BM172" s="152" t="s">
        <v>217</v>
      </c>
    </row>
    <row r="173" spans="1:65" s="13" customFormat="1" x14ac:dyDescent="0.2">
      <c r="B173" s="159"/>
      <c r="D173" s="160" t="s">
        <v>138</v>
      </c>
      <c r="E173" s="161" t="s">
        <v>1</v>
      </c>
      <c r="F173" s="162" t="s">
        <v>218</v>
      </c>
      <c r="H173" s="163">
        <v>623.1</v>
      </c>
      <c r="L173" s="159"/>
      <c r="M173" s="164"/>
      <c r="N173" s="165"/>
      <c r="O173" s="165"/>
      <c r="P173" s="165"/>
      <c r="Q173" s="165"/>
      <c r="R173" s="165"/>
      <c r="S173" s="165"/>
      <c r="T173" s="166"/>
      <c r="AT173" s="161" t="s">
        <v>138</v>
      </c>
      <c r="AU173" s="161" t="s">
        <v>108</v>
      </c>
      <c r="AV173" s="13" t="s">
        <v>108</v>
      </c>
      <c r="AW173" s="13" t="s">
        <v>22</v>
      </c>
      <c r="AX173" s="13" t="s">
        <v>66</v>
      </c>
      <c r="AY173" s="161" t="s">
        <v>105</v>
      </c>
    </row>
    <row r="174" spans="1:65" s="14" customFormat="1" x14ac:dyDescent="0.2">
      <c r="B174" s="167"/>
      <c r="D174" s="160" t="s">
        <v>138</v>
      </c>
      <c r="E174" s="168" t="s">
        <v>1</v>
      </c>
      <c r="F174" s="169" t="s">
        <v>140</v>
      </c>
      <c r="H174" s="170">
        <v>623.1</v>
      </c>
      <c r="L174" s="167"/>
      <c r="M174" s="171"/>
      <c r="N174" s="172"/>
      <c r="O174" s="172"/>
      <c r="P174" s="172"/>
      <c r="Q174" s="172"/>
      <c r="R174" s="172"/>
      <c r="S174" s="172"/>
      <c r="T174" s="173"/>
      <c r="AT174" s="168" t="s">
        <v>138</v>
      </c>
      <c r="AU174" s="168" t="s">
        <v>108</v>
      </c>
      <c r="AV174" s="14" t="s">
        <v>109</v>
      </c>
      <c r="AW174" s="14" t="s">
        <v>22</v>
      </c>
      <c r="AX174" s="14" t="s">
        <v>72</v>
      </c>
      <c r="AY174" s="168" t="s">
        <v>105</v>
      </c>
    </row>
    <row r="175" spans="1:65" s="2" customFormat="1" ht="21.75" customHeight="1" x14ac:dyDescent="0.2">
      <c r="A175" s="29"/>
      <c r="B175" s="141"/>
      <c r="C175" s="142" t="s">
        <v>7</v>
      </c>
      <c r="D175" s="142" t="s">
        <v>106</v>
      </c>
      <c r="E175" s="143" t="s">
        <v>219</v>
      </c>
      <c r="F175" s="144" t="s">
        <v>220</v>
      </c>
      <c r="G175" s="145" t="s">
        <v>136</v>
      </c>
      <c r="H175" s="146">
        <v>623.1</v>
      </c>
      <c r="I175" s="146"/>
      <c r="J175" s="146">
        <f>ROUND(I175*H175,3)</f>
        <v>0</v>
      </c>
      <c r="K175" s="147"/>
      <c r="L175" s="30"/>
      <c r="M175" s="148" t="s">
        <v>1</v>
      </c>
      <c r="N175" s="149" t="s">
        <v>32</v>
      </c>
      <c r="O175" s="150">
        <v>2.7E-2</v>
      </c>
      <c r="P175" s="150">
        <f>O175*H175</f>
        <v>16.823699999999999</v>
      </c>
      <c r="Q175" s="150">
        <v>0.38896999999999998</v>
      </c>
      <c r="R175" s="150">
        <f>Q175*H175</f>
        <v>242.36720700000001</v>
      </c>
      <c r="S175" s="150">
        <v>0</v>
      </c>
      <c r="T175" s="151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2" t="s">
        <v>107</v>
      </c>
      <c r="AT175" s="152" t="s">
        <v>106</v>
      </c>
      <c r="AU175" s="152" t="s">
        <v>108</v>
      </c>
      <c r="AY175" s="17" t="s">
        <v>105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108</v>
      </c>
      <c r="BK175" s="154">
        <f>ROUND(I175*H175,3)</f>
        <v>0</v>
      </c>
      <c r="BL175" s="17" t="s">
        <v>107</v>
      </c>
      <c r="BM175" s="152" t="s">
        <v>221</v>
      </c>
    </row>
    <row r="176" spans="1:65" s="13" customFormat="1" x14ac:dyDescent="0.2">
      <c r="B176" s="159"/>
      <c r="D176" s="160" t="s">
        <v>138</v>
      </c>
      <c r="E176" s="161" t="s">
        <v>1</v>
      </c>
      <c r="F176" s="162" t="s">
        <v>222</v>
      </c>
      <c r="H176" s="163">
        <v>623.1</v>
      </c>
      <c r="L176" s="159"/>
      <c r="M176" s="164"/>
      <c r="N176" s="165"/>
      <c r="O176" s="165"/>
      <c r="P176" s="165"/>
      <c r="Q176" s="165"/>
      <c r="R176" s="165"/>
      <c r="S176" s="165"/>
      <c r="T176" s="166"/>
      <c r="AT176" s="161" t="s">
        <v>138</v>
      </c>
      <c r="AU176" s="161" t="s">
        <v>108</v>
      </c>
      <c r="AV176" s="13" t="s">
        <v>108</v>
      </c>
      <c r="AW176" s="13" t="s">
        <v>22</v>
      </c>
      <c r="AX176" s="13" t="s">
        <v>66</v>
      </c>
      <c r="AY176" s="161" t="s">
        <v>105</v>
      </c>
    </row>
    <row r="177" spans="1:65" s="14" customFormat="1" x14ac:dyDescent="0.2">
      <c r="B177" s="167"/>
      <c r="D177" s="160" t="s">
        <v>138</v>
      </c>
      <c r="E177" s="168" t="s">
        <v>1</v>
      </c>
      <c r="F177" s="169" t="s">
        <v>140</v>
      </c>
      <c r="H177" s="170">
        <v>623.1</v>
      </c>
      <c r="L177" s="167"/>
      <c r="M177" s="171"/>
      <c r="N177" s="172"/>
      <c r="O177" s="172"/>
      <c r="P177" s="172"/>
      <c r="Q177" s="172"/>
      <c r="R177" s="172"/>
      <c r="S177" s="172"/>
      <c r="T177" s="173"/>
      <c r="AT177" s="168" t="s">
        <v>138</v>
      </c>
      <c r="AU177" s="168" t="s">
        <v>108</v>
      </c>
      <c r="AV177" s="14" t="s">
        <v>109</v>
      </c>
      <c r="AW177" s="14" t="s">
        <v>22</v>
      </c>
      <c r="AX177" s="14" t="s">
        <v>72</v>
      </c>
      <c r="AY177" s="168" t="s">
        <v>105</v>
      </c>
    </row>
    <row r="178" spans="1:65" s="2" customFormat="1" ht="21.75" customHeight="1" x14ac:dyDescent="0.2">
      <c r="A178" s="29"/>
      <c r="B178" s="141"/>
      <c r="C178" s="142" t="s">
        <v>223</v>
      </c>
      <c r="D178" s="142" t="s">
        <v>106</v>
      </c>
      <c r="E178" s="143" t="s">
        <v>224</v>
      </c>
      <c r="F178" s="144" t="s">
        <v>225</v>
      </c>
      <c r="G178" s="145" t="s">
        <v>136</v>
      </c>
      <c r="H178" s="146">
        <v>1548</v>
      </c>
      <c r="I178" s="146"/>
      <c r="J178" s="146">
        <f>ROUND(I178*H178,3)</f>
        <v>0</v>
      </c>
      <c r="K178" s="147"/>
      <c r="L178" s="30"/>
      <c r="M178" s="148" t="s">
        <v>1</v>
      </c>
      <c r="N178" s="149" t="s">
        <v>32</v>
      </c>
      <c r="O178" s="150">
        <v>2.7E-2</v>
      </c>
      <c r="P178" s="150">
        <f>O178*H178</f>
        <v>41.795999999999999</v>
      </c>
      <c r="Q178" s="150">
        <v>0.37080000000000002</v>
      </c>
      <c r="R178" s="150">
        <f>Q178*H178</f>
        <v>573.99840000000006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107</v>
      </c>
      <c r="AT178" s="152" t="s">
        <v>106</v>
      </c>
      <c r="AU178" s="152" t="s">
        <v>108</v>
      </c>
      <c r="AY178" s="17" t="s">
        <v>105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108</v>
      </c>
      <c r="BK178" s="154">
        <f>ROUND(I178*H178,3)</f>
        <v>0</v>
      </c>
      <c r="BL178" s="17" t="s">
        <v>107</v>
      </c>
      <c r="BM178" s="152" t="s">
        <v>226</v>
      </c>
    </row>
    <row r="179" spans="1:65" s="13" customFormat="1" x14ac:dyDescent="0.2">
      <c r="B179" s="159"/>
      <c r="D179" s="160" t="s">
        <v>138</v>
      </c>
      <c r="E179" s="161" t="s">
        <v>1</v>
      </c>
      <c r="F179" s="162" t="s">
        <v>601</v>
      </c>
      <c r="H179" s="163">
        <v>302</v>
      </c>
      <c r="L179" s="159"/>
      <c r="M179" s="164"/>
      <c r="N179" s="165"/>
      <c r="O179" s="165"/>
      <c r="P179" s="165"/>
      <c r="Q179" s="165"/>
      <c r="R179" s="165"/>
      <c r="S179" s="165"/>
      <c r="T179" s="166"/>
      <c r="AT179" s="161" t="s">
        <v>138</v>
      </c>
      <c r="AU179" s="161" t="s">
        <v>108</v>
      </c>
      <c r="AV179" s="13" t="s">
        <v>108</v>
      </c>
      <c r="AW179" s="13" t="s">
        <v>22</v>
      </c>
      <c r="AX179" s="13" t="s">
        <v>66</v>
      </c>
      <c r="AY179" s="161" t="s">
        <v>105</v>
      </c>
    </row>
    <row r="180" spans="1:65" s="14" customFormat="1" x14ac:dyDescent="0.2">
      <c r="B180" s="167"/>
      <c r="D180" s="160" t="s">
        <v>138</v>
      </c>
      <c r="E180" s="168" t="s">
        <v>1</v>
      </c>
      <c r="F180" s="169" t="s">
        <v>140</v>
      </c>
      <c r="H180" s="170">
        <v>302</v>
      </c>
      <c r="L180" s="167"/>
      <c r="M180" s="171"/>
      <c r="N180" s="172"/>
      <c r="O180" s="172"/>
      <c r="P180" s="172"/>
      <c r="Q180" s="172"/>
      <c r="R180" s="172"/>
      <c r="S180" s="172"/>
      <c r="T180" s="173"/>
      <c r="AT180" s="168" t="s">
        <v>138</v>
      </c>
      <c r="AU180" s="168" t="s">
        <v>108</v>
      </c>
      <c r="AV180" s="14" t="s">
        <v>109</v>
      </c>
      <c r="AW180" s="14" t="s">
        <v>22</v>
      </c>
      <c r="AX180" s="14" t="s">
        <v>66</v>
      </c>
      <c r="AY180" s="168" t="s">
        <v>105</v>
      </c>
    </row>
    <row r="181" spans="1:65" s="13" customFormat="1" x14ac:dyDescent="0.2">
      <c r="B181" s="159"/>
      <c r="D181" s="160" t="s">
        <v>138</v>
      </c>
      <c r="E181" s="161" t="s">
        <v>1</v>
      </c>
      <c r="F181" s="162" t="s">
        <v>227</v>
      </c>
      <c r="H181" s="163">
        <v>1246</v>
      </c>
      <c r="L181" s="159"/>
      <c r="M181" s="164"/>
      <c r="N181" s="165"/>
      <c r="O181" s="165"/>
      <c r="P181" s="165"/>
      <c r="Q181" s="165"/>
      <c r="R181" s="165"/>
      <c r="S181" s="165"/>
      <c r="T181" s="166"/>
      <c r="AT181" s="161" t="s">
        <v>138</v>
      </c>
      <c r="AU181" s="161" t="s">
        <v>108</v>
      </c>
      <c r="AV181" s="13" t="s">
        <v>108</v>
      </c>
      <c r="AW181" s="13" t="s">
        <v>22</v>
      </c>
      <c r="AX181" s="13" t="s">
        <v>66</v>
      </c>
      <c r="AY181" s="161" t="s">
        <v>105</v>
      </c>
    </row>
    <row r="182" spans="1:65" s="14" customFormat="1" x14ac:dyDescent="0.2">
      <c r="B182" s="167"/>
      <c r="D182" s="160" t="s">
        <v>138</v>
      </c>
      <c r="E182" s="168" t="s">
        <v>1</v>
      </c>
      <c r="F182" s="169" t="s">
        <v>140</v>
      </c>
      <c r="H182" s="170">
        <v>1246</v>
      </c>
      <c r="L182" s="167"/>
      <c r="M182" s="171"/>
      <c r="N182" s="172"/>
      <c r="O182" s="172"/>
      <c r="P182" s="172"/>
      <c r="Q182" s="172"/>
      <c r="R182" s="172"/>
      <c r="S182" s="172"/>
      <c r="T182" s="173"/>
      <c r="AT182" s="168" t="s">
        <v>138</v>
      </c>
      <c r="AU182" s="168" t="s">
        <v>108</v>
      </c>
      <c r="AV182" s="14" t="s">
        <v>109</v>
      </c>
      <c r="AW182" s="14" t="s">
        <v>22</v>
      </c>
      <c r="AX182" s="14" t="s">
        <v>66</v>
      </c>
      <c r="AY182" s="168" t="s">
        <v>105</v>
      </c>
    </row>
    <row r="183" spans="1:65" s="15" customFormat="1" x14ac:dyDescent="0.2">
      <c r="B183" s="174"/>
      <c r="D183" s="160" t="s">
        <v>138</v>
      </c>
      <c r="E183" s="175" t="s">
        <v>1</v>
      </c>
      <c r="F183" s="176" t="s">
        <v>145</v>
      </c>
      <c r="H183" s="177">
        <v>1548</v>
      </c>
      <c r="L183" s="174"/>
      <c r="M183" s="178"/>
      <c r="N183" s="179"/>
      <c r="O183" s="179"/>
      <c r="P183" s="179"/>
      <c r="Q183" s="179"/>
      <c r="R183" s="179"/>
      <c r="S183" s="179"/>
      <c r="T183" s="180"/>
      <c r="AT183" s="175" t="s">
        <v>138</v>
      </c>
      <c r="AU183" s="175" t="s">
        <v>108</v>
      </c>
      <c r="AV183" s="15" t="s">
        <v>107</v>
      </c>
      <c r="AW183" s="15" t="s">
        <v>22</v>
      </c>
      <c r="AX183" s="15" t="s">
        <v>72</v>
      </c>
      <c r="AY183" s="175" t="s">
        <v>105</v>
      </c>
    </row>
    <row r="184" spans="1:65" s="2" customFormat="1" ht="33" customHeight="1" x14ac:dyDescent="0.2">
      <c r="A184" s="29"/>
      <c r="B184" s="141"/>
      <c r="C184" s="142" t="s">
        <v>228</v>
      </c>
      <c r="D184" s="142" t="s">
        <v>106</v>
      </c>
      <c r="E184" s="143" t="s">
        <v>229</v>
      </c>
      <c r="F184" s="144" t="s">
        <v>230</v>
      </c>
      <c r="G184" s="145" t="s">
        <v>136</v>
      </c>
      <c r="H184" s="146">
        <v>623.1</v>
      </c>
      <c r="I184" s="146"/>
      <c r="J184" s="146">
        <f>ROUND(I184*H184,3)</f>
        <v>0</v>
      </c>
      <c r="K184" s="147"/>
      <c r="L184" s="30"/>
      <c r="M184" s="148" t="s">
        <v>1</v>
      </c>
      <c r="N184" s="149" t="s">
        <v>32</v>
      </c>
      <c r="O184" s="150">
        <v>2.5000000000000001E-2</v>
      </c>
      <c r="P184" s="150">
        <f>O184*H184</f>
        <v>15.577500000000001</v>
      </c>
      <c r="Q184" s="150">
        <v>0.35338000000000003</v>
      </c>
      <c r="R184" s="150">
        <f>Q184*H184</f>
        <v>220.19107800000003</v>
      </c>
      <c r="S184" s="150">
        <v>0</v>
      </c>
      <c r="T184" s="151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107</v>
      </c>
      <c r="AT184" s="152" t="s">
        <v>106</v>
      </c>
      <c r="AU184" s="152" t="s">
        <v>108</v>
      </c>
      <c r="AY184" s="17" t="s">
        <v>105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108</v>
      </c>
      <c r="BK184" s="154">
        <f>ROUND(I184*H184,3)</f>
        <v>0</v>
      </c>
      <c r="BL184" s="17" t="s">
        <v>107</v>
      </c>
      <c r="BM184" s="152" t="s">
        <v>231</v>
      </c>
    </row>
    <row r="185" spans="1:65" s="13" customFormat="1" x14ac:dyDescent="0.2">
      <c r="B185" s="159"/>
      <c r="D185" s="160" t="s">
        <v>138</v>
      </c>
      <c r="E185" s="161" t="s">
        <v>1</v>
      </c>
      <c r="F185" s="162" t="s">
        <v>218</v>
      </c>
      <c r="H185" s="163">
        <v>623.1</v>
      </c>
      <c r="L185" s="159"/>
      <c r="M185" s="164"/>
      <c r="N185" s="165"/>
      <c r="O185" s="165"/>
      <c r="P185" s="165"/>
      <c r="Q185" s="165"/>
      <c r="R185" s="165"/>
      <c r="S185" s="165"/>
      <c r="T185" s="166"/>
      <c r="AT185" s="161" t="s">
        <v>138</v>
      </c>
      <c r="AU185" s="161" t="s">
        <v>108</v>
      </c>
      <c r="AV185" s="13" t="s">
        <v>108</v>
      </c>
      <c r="AW185" s="13" t="s">
        <v>22</v>
      </c>
      <c r="AX185" s="13" t="s">
        <v>66</v>
      </c>
      <c r="AY185" s="161" t="s">
        <v>105</v>
      </c>
    </row>
    <row r="186" spans="1:65" s="14" customFormat="1" x14ac:dyDescent="0.2">
      <c r="B186" s="167"/>
      <c r="D186" s="160" t="s">
        <v>138</v>
      </c>
      <c r="E186" s="168" t="s">
        <v>1</v>
      </c>
      <c r="F186" s="169" t="s">
        <v>140</v>
      </c>
      <c r="H186" s="170">
        <v>623.1</v>
      </c>
      <c r="L186" s="167"/>
      <c r="M186" s="171"/>
      <c r="N186" s="172"/>
      <c r="O186" s="172"/>
      <c r="P186" s="172"/>
      <c r="Q186" s="172"/>
      <c r="R186" s="172"/>
      <c r="S186" s="172"/>
      <c r="T186" s="173"/>
      <c r="AT186" s="168" t="s">
        <v>138</v>
      </c>
      <c r="AU186" s="168" t="s">
        <v>108</v>
      </c>
      <c r="AV186" s="14" t="s">
        <v>109</v>
      </c>
      <c r="AW186" s="14" t="s">
        <v>22</v>
      </c>
      <c r="AX186" s="14" t="s">
        <v>72</v>
      </c>
      <c r="AY186" s="168" t="s">
        <v>105</v>
      </c>
    </row>
    <row r="187" spans="1:65" s="2" customFormat="1" ht="21.75" customHeight="1" x14ac:dyDescent="0.2">
      <c r="A187" s="29"/>
      <c r="B187" s="141"/>
      <c r="C187" s="142" t="s">
        <v>232</v>
      </c>
      <c r="D187" s="142" t="s">
        <v>106</v>
      </c>
      <c r="E187" s="143" t="s">
        <v>233</v>
      </c>
      <c r="F187" s="144" t="s">
        <v>234</v>
      </c>
      <c r="G187" s="145" t="s">
        <v>136</v>
      </c>
      <c r="H187" s="146">
        <v>623.1</v>
      </c>
      <c r="I187" s="146"/>
      <c r="J187" s="146">
        <f>ROUND(I187*H187,3)</f>
        <v>0</v>
      </c>
      <c r="K187" s="147"/>
      <c r="L187" s="30"/>
      <c r="M187" s="148" t="s">
        <v>1</v>
      </c>
      <c r="N187" s="149" t="s">
        <v>32</v>
      </c>
      <c r="O187" s="150">
        <v>0.16300000000000001</v>
      </c>
      <c r="P187" s="150">
        <f>O187*H187</f>
        <v>101.56530000000001</v>
      </c>
      <c r="Q187" s="150">
        <v>0.3422</v>
      </c>
      <c r="R187" s="150">
        <f>Q187*H187</f>
        <v>213.22482000000002</v>
      </c>
      <c r="S187" s="150">
        <v>0</v>
      </c>
      <c r="T187" s="151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107</v>
      </c>
      <c r="AT187" s="152" t="s">
        <v>106</v>
      </c>
      <c r="AU187" s="152" t="s">
        <v>108</v>
      </c>
      <c r="AY187" s="17" t="s">
        <v>105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7" t="s">
        <v>108</v>
      </c>
      <c r="BK187" s="154">
        <f>ROUND(I187*H187,3)</f>
        <v>0</v>
      </c>
      <c r="BL187" s="17" t="s">
        <v>107</v>
      </c>
      <c r="BM187" s="152" t="s">
        <v>235</v>
      </c>
    </row>
    <row r="188" spans="1:65" s="13" customFormat="1" x14ac:dyDescent="0.2">
      <c r="B188" s="159"/>
      <c r="D188" s="160" t="s">
        <v>138</v>
      </c>
      <c r="E188" s="161" t="s">
        <v>1</v>
      </c>
      <c r="F188" s="162" t="s">
        <v>218</v>
      </c>
      <c r="H188" s="163">
        <v>623.1</v>
      </c>
      <c r="L188" s="159"/>
      <c r="M188" s="164"/>
      <c r="N188" s="165"/>
      <c r="O188" s="165"/>
      <c r="P188" s="165"/>
      <c r="Q188" s="165"/>
      <c r="R188" s="165"/>
      <c r="S188" s="165"/>
      <c r="T188" s="166"/>
      <c r="AT188" s="161" t="s">
        <v>138</v>
      </c>
      <c r="AU188" s="161" t="s">
        <v>108</v>
      </c>
      <c r="AV188" s="13" t="s">
        <v>108</v>
      </c>
      <c r="AW188" s="13" t="s">
        <v>22</v>
      </c>
      <c r="AX188" s="13" t="s">
        <v>66</v>
      </c>
      <c r="AY188" s="161" t="s">
        <v>105</v>
      </c>
    </row>
    <row r="189" spans="1:65" s="14" customFormat="1" x14ac:dyDescent="0.2">
      <c r="B189" s="167"/>
      <c r="D189" s="160" t="s">
        <v>138</v>
      </c>
      <c r="E189" s="168" t="s">
        <v>1</v>
      </c>
      <c r="F189" s="169" t="s">
        <v>140</v>
      </c>
      <c r="H189" s="170">
        <v>623.1</v>
      </c>
      <c r="L189" s="167"/>
      <c r="M189" s="171"/>
      <c r="N189" s="172"/>
      <c r="O189" s="172"/>
      <c r="P189" s="172"/>
      <c r="Q189" s="172"/>
      <c r="R189" s="172"/>
      <c r="S189" s="172"/>
      <c r="T189" s="173"/>
      <c r="AT189" s="168" t="s">
        <v>138</v>
      </c>
      <c r="AU189" s="168" t="s">
        <v>108</v>
      </c>
      <c r="AV189" s="14" t="s">
        <v>109</v>
      </c>
      <c r="AW189" s="14" t="s">
        <v>22</v>
      </c>
      <c r="AX189" s="14" t="s">
        <v>72</v>
      </c>
      <c r="AY189" s="168" t="s">
        <v>105</v>
      </c>
    </row>
    <row r="190" spans="1:65" s="2" customFormat="1" ht="33" customHeight="1" x14ac:dyDescent="0.2">
      <c r="A190" s="29"/>
      <c r="B190" s="141"/>
      <c r="C190" s="142" t="s">
        <v>236</v>
      </c>
      <c r="D190" s="142" t="s">
        <v>106</v>
      </c>
      <c r="E190" s="143" t="s">
        <v>237</v>
      </c>
      <c r="F190" s="144" t="s">
        <v>238</v>
      </c>
      <c r="G190" s="145" t="s">
        <v>155</v>
      </c>
      <c r="H190" s="146">
        <v>2</v>
      </c>
      <c r="I190" s="146"/>
      <c r="J190" s="146">
        <f>ROUND(I190*H190,3)</f>
        <v>0</v>
      </c>
      <c r="K190" s="147"/>
      <c r="L190" s="30"/>
      <c r="M190" s="148" t="s">
        <v>1</v>
      </c>
      <c r="N190" s="149" t="s">
        <v>32</v>
      </c>
      <c r="O190" s="150">
        <v>0.68899999999999995</v>
      </c>
      <c r="P190" s="150">
        <f>O190*H190</f>
        <v>1.3779999999999999</v>
      </c>
      <c r="Q190" s="150">
        <v>1.4804999999999999</v>
      </c>
      <c r="R190" s="150">
        <f>Q190*H190</f>
        <v>2.9609999999999999</v>
      </c>
      <c r="S190" s="150">
        <v>0</v>
      </c>
      <c r="T190" s="151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107</v>
      </c>
      <c r="AT190" s="152" t="s">
        <v>106</v>
      </c>
      <c r="AU190" s="152" t="s">
        <v>108</v>
      </c>
      <c r="AY190" s="17" t="s">
        <v>105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108</v>
      </c>
      <c r="BK190" s="154">
        <f>ROUND(I190*H190,3)</f>
        <v>0</v>
      </c>
      <c r="BL190" s="17" t="s">
        <v>107</v>
      </c>
      <c r="BM190" s="152" t="s">
        <v>239</v>
      </c>
    </row>
    <row r="191" spans="1:65" s="2" customFormat="1" ht="33" customHeight="1" x14ac:dyDescent="0.2">
      <c r="A191" s="29"/>
      <c r="B191" s="141"/>
      <c r="C191" s="142" t="s">
        <v>240</v>
      </c>
      <c r="D191" s="142" t="s">
        <v>106</v>
      </c>
      <c r="E191" s="143" t="s">
        <v>241</v>
      </c>
      <c r="F191" s="144" t="s">
        <v>242</v>
      </c>
      <c r="G191" s="145" t="s">
        <v>136</v>
      </c>
      <c r="H191" s="146">
        <v>2</v>
      </c>
      <c r="I191" s="146"/>
      <c r="J191" s="146">
        <f>ROUND(I191*H191,3)</f>
        <v>0</v>
      </c>
      <c r="K191" s="147"/>
      <c r="L191" s="30"/>
      <c r="M191" s="148" t="s">
        <v>1</v>
      </c>
      <c r="N191" s="149" t="s">
        <v>32</v>
      </c>
      <c r="O191" s="150">
        <v>1.0620000000000001</v>
      </c>
      <c r="P191" s="150">
        <f>O191*H191</f>
        <v>2.1240000000000001</v>
      </c>
      <c r="Q191" s="150">
        <v>0.14688000000000001</v>
      </c>
      <c r="R191" s="150">
        <f>Q191*H191</f>
        <v>0.29376000000000002</v>
      </c>
      <c r="S191" s="150">
        <v>0</v>
      </c>
      <c r="T191" s="151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107</v>
      </c>
      <c r="AT191" s="152" t="s">
        <v>106</v>
      </c>
      <c r="AU191" s="152" t="s">
        <v>108</v>
      </c>
      <c r="AY191" s="17" t="s">
        <v>105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108</v>
      </c>
      <c r="BK191" s="154">
        <f>ROUND(I191*H191,3)</f>
        <v>0</v>
      </c>
      <c r="BL191" s="17" t="s">
        <v>107</v>
      </c>
      <c r="BM191" s="152" t="s">
        <v>243</v>
      </c>
    </row>
    <row r="192" spans="1:65" s="2" customFormat="1" ht="21.75" customHeight="1" x14ac:dyDescent="0.2">
      <c r="A192" s="29"/>
      <c r="B192" s="141"/>
      <c r="C192" s="142" t="s">
        <v>244</v>
      </c>
      <c r="D192" s="142" t="s">
        <v>106</v>
      </c>
      <c r="E192" s="143" t="s">
        <v>245</v>
      </c>
      <c r="F192" s="144" t="s">
        <v>246</v>
      </c>
      <c r="G192" s="145" t="s">
        <v>148</v>
      </c>
      <c r="H192" s="146">
        <v>2</v>
      </c>
      <c r="I192" s="146"/>
      <c r="J192" s="146">
        <f>ROUND(I192*H192,3)</f>
        <v>0</v>
      </c>
      <c r="K192" s="147"/>
      <c r="L192" s="30"/>
      <c r="M192" s="148" t="s">
        <v>1</v>
      </c>
      <c r="N192" s="149" t="s">
        <v>32</v>
      </c>
      <c r="O192" s="150">
        <v>2.7E-2</v>
      </c>
      <c r="P192" s="150">
        <f>O192*H192</f>
        <v>5.3999999999999999E-2</v>
      </c>
      <c r="Q192" s="150">
        <v>2.3000000000000001E-4</v>
      </c>
      <c r="R192" s="150">
        <f>Q192*H192</f>
        <v>4.6000000000000001E-4</v>
      </c>
      <c r="S192" s="150">
        <v>0</v>
      </c>
      <c r="T192" s="151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107</v>
      </c>
      <c r="AT192" s="152" t="s">
        <v>106</v>
      </c>
      <c r="AU192" s="152" t="s">
        <v>108</v>
      </c>
      <c r="AY192" s="17" t="s">
        <v>105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108</v>
      </c>
      <c r="BK192" s="154">
        <f>ROUND(I192*H192,3)</f>
        <v>0</v>
      </c>
      <c r="BL192" s="17" t="s">
        <v>107</v>
      </c>
      <c r="BM192" s="152" t="s">
        <v>247</v>
      </c>
    </row>
    <row r="193" spans="1:65" s="2" customFormat="1" ht="33" customHeight="1" x14ac:dyDescent="0.2">
      <c r="A193" s="29"/>
      <c r="B193" s="141"/>
      <c r="C193" s="142" t="s">
        <v>248</v>
      </c>
      <c r="D193" s="142" t="s">
        <v>106</v>
      </c>
      <c r="E193" s="143" t="s">
        <v>249</v>
      </c>
      <c r="F193" s="144" t="s">
        <v>250</v>
      </c>
      <c r="G193" s="145" t="s">
        <v>136</v>
      </c>
      <c r="H193" s="146">
        <v>1419.2</v>
      </c>
      <c r="I193" s="146"/>
      <c r="J193" s="146">
        <f>ROUND(I193*H193,3)</f>
        <v>0</v>
      </c>
      <c r="K193" s="147"/>
      <c r="L193" s="30"/>
      <c r="M193" s="148" t="s">
        <v>1</v>
      </c>
      <c r="N193" s="149" t="s">
        <v>32</v>
      </c>
      <c r="O193" s="150">
        <v>2E-3</v>
      </c>
      <c r="P193" s="150">
        <f>O193*H193</f>
        <v>2.8384</v>
      </c>
      <c r="Q193" s="150">
        <v>4.0999999999999999E-4</v>
      </c>
      <c r="R193" s="150">
        <f>Q193*H193</f>
        <v>0.58187200000000006</v>
      </c>
      <c r="S193" s="150">
        <v>0</v>
      </c>
      <c r="T193" s="151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107</v>
      </c>
      <c r="AT193" s="152" t="s">
        <v>106</v>
      </c>
      <c r="AU193" s="152" t="s">
        <v>108</v>
      </c>
      <c r="AY193" s="17" t="s">
        <v>105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108</v>
      </c>
      <c r="BK193" s="154">
        <f>ROUND(I193*H193,3)</f>
        <v>0</v>
      </c>
      <c r="BL193" s="17" t="s">
        <v>107</v>
      </c>
      <c r="BM193" s="152" t="s">
        <v>251</v>
      </c>
    </row>
    <row r="194" spans="1:65" s="13" customFormat="1" x14ac:dyDescent="0.2">
      <c r="B194" s="159"/>
      <c r="D194" s="160" t="s">
        <v>138</v>
      </c>
      <c r="E194" s="161" t="s">
        <v>1</v>
      </c>
      <c r="F194" s="162" t="s">
        <v>252</v>
      </c>
      <c r="H194" s="163">
        <v>623.1</v>
      </c>
      <c r="L194" s="159"/>
      <c r="M194" s="164"/>
      <c r="N194" s="165"/>
      <c r="O194" s="165"/>
      <c r="P194" s="165"/>
      <c r="Q194" s="165"/>
      <c r="R194" s="165"/>
      <c r="S194" s="165"/>
      <c r="T194" s="166"/>
      <c r="AT194" s="161" t="s">
        <v>138</v>
      </c>
      <c r="AU194" s="161" t="s">
        <v>108</v>
      </c>
      <c r="AV194" s="13" t="s">
        <v>108</v>
      </c>
      <c r="AW194" s="13" t="s">
        <v>22</v>
      </c>
      <c r="AX194" s="13" t="s">
        <v>66</v>
      </c>
      <c r="AY194" s="161" t="s">
        <v>105</v>
      </c>
    </row>
    <row r="195" spans="1:65" s="13" customFormat="1" x14ac:dyDescent="0.2">
      <c r="B195" s="159"/>
      <c r="D195" s="160" t="s">
        <v>138</v>
      </c>
      <c r="E195" s="161" t="s">
        <v>1</v>
      </c>
      <c r="F195" s="162" t="s">
        <v>253</v>
      </c>
      <c r="H195" s="163">
        <v>796.1</v>
      </c>
      <c r="L195" s="159"/>
      <c r="M195" s="164"/>
      <c r="N195" s="165"/>
      <c r="O195" s="165"/>
      <c r="P195" s="165"/>
      <c r="Q195" s="165"/>
      <c r="R195" s="165"/>
      <c r="S195" s="165"/>
      <c r="T195" s="166"/>
      <c r="AT195" s="161" t="s">
        <v>138</v>
      </c>
      <c r="AU195" s="161" t="s">
        <v>108</v>
      </c>
      <c r="AV195" s="13" t="s">
        <v>108</v>
      </c>
      <c r="AW195" s="13" t="s">
        <v>22</v>
      </c>
      <c r="AX195" s="13" t="s">
        <v>66</v>
      </c>
      <c r="AY195" s="161" t="s">
        <v>105</v>
      </c>
    </row>
    <row r="196" spans="1:65" s="14" customFormat="1" x14ac:dyDescent="0.2">
      <c r="B196" s="167"/>
      <c r="D196" s="160" t="s">
        <v>138</v>
      </c>
      <c r="E196" s="168" t="s">
        <v>1</v>
      </c>
      <c r="F196" s="169" t="s">
        <v>140</v>
      </c>
      <c r="H196" s="170">
        <v>1419.2</v>
      </c>
      <c r="L196" s="167"/>
      <c r="M196" s="171"/>
      <c r="N196" s="172"/>
      <c r="O196" s="172"/>
      <c r="P196" s="172"/>
      <c r="Q196" s="172"/>
      <c r="R196" s="172"/>
      <c r="S196" s="172"/>
      <c r="T196" s="173"/>
      <c r="AT196" s="168" t="s">
        <v>138</v>
      </c>
      <c r="AU196" s="168" t="s">
        <v>108</v>
      </c>
      <c r="AV196" s="14" t="s">
        <v>109</v>
      </c>
      <c r="AW196" s="14" t="s">
        <v>22</v>
      </c>
      <c r="AX196" s="14" t="s">
        <v>72</v>
      </c>
      <c r="AY196" s="168" t="s">
        <v>105</v>
      </c>
    </row>
    <row r="197" spans="1:65" s="2" customFormat="1" ht="21.75" customHeight="1" x14ac:dyDescent="0.2">
      <c r="A197" s="29"/>
      <c r="B197" s="141"/>
      <c r="C197" s="142" t="s">
        <v>254</v>
      </c>
      <c r="D197" s="142" t="s">
        <v>106</v>
      </c>
      <c r="E197" s="143" t="s">
        <v>255</v>
      </c>
      <c r="F197" s="144" t="s">
        <v>256</v>
      </c>
      <c r="G197" s="145" t="s">
        <v>136</v>
      </c>
      <c r="H197" s="146">
        <v>2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1.2E-2</v>
      </c>
      <c r="P197" s="150">
        <f>O197*H197</f>
        <v>2.4E-2</v>
      </c>
      <c r="Q197" s="150">
        <v>2E-3</v>
      </c>
      <c r="R197" s="150">
        <f>Q197*H197</f>
        <v>4.0000000000000001E-3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107</v>
      </c>
      <c r="AT197" s="152" t="s">
        <v>106</v>
      </c>
      <c r="AU197" s="152" t="s">
        <v>108</v>
      </c>
      <c r="AY197" s="17" t="s">
        <v>105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108</v>
      </c>
      <c r="BK197" s="154">
        <f>ROUND(I197*H197,3)</f>
        <v>0</v>
      </c>
      <c r="BL197" s="17" t="s">
        <v>107</v>
      </c>
      <c r="BM197" s="152" t="s">
        <v>257</v>
      </c>
    </row>
    <row r="198" spans="1:65" s="2" customFormat="1" ht="33" customHeight="1" x14ac:dyDescent="0.2">
      <c r="A198" s="29"/>
      <c r="B198" s="141"/>
      <c r="C198" s="142" t="s">
        <v>258</v>
      </c>
      <c r="D198" s="142" t="s">
        <v>106</v>
      </c>
      <c r="E198" s="143" t="s">
        <v>259</v>
      </c>
      <c r="F198" s="144" t="s">
        <v>260</v>
      </c>
      <c r="G198" s="145" t="s">
        <v>136</v>
      </c>
      <c r="H198" s="146">
        <v>1419.2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6.6000000000000003E-2</v>
      </c>
      <c r="P198" s="150">
        <f>O198*H198</f>
        <v>93.667200000000008</v>
      </c>
      <c r="Q198" s="150">
        <v>0.10373</v>
      </c>
      <c r="R198" s="150">
        <f>Q198*H198</f>
        <v>147.213616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107</v>
      </c>
      <c r="AT198" s="152" t="s">
        <v>106</v>
      </c>
      <c r="AU198" s="152" t="s">
        <v>108</v>
      </c>
      <c r="AY198" s="17" t="s">
        <v>105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108</v>
      </c>
      <c r="BK198" s="154">
        <f>ROUND(I198*H198,3)</f>
        <v>0</v>
      </c>
      <c r="BL198" s="17" t="s">
        <v>107</v>
      </c>
      <c r="BM198" s="152" t="s">
        <v>261</v>
      </c>
    </row>
    <row r="199" spans="1:65" s="13" customFormat="1" x14ac:dyDescent="0.2">
      <c r="B199" s="159"/>
      <c r="D199" s="160" t="s">
        <v>138</v>
      </c>
      <c r="E199" s="161" t="s">
        <v>1</v>
      </c>
      <c r="F199" s="162" t="s">
        <v>252</v>
      </c>
      <c r="H199" s="163">
        <v>623.1</v>
      </c>
      <c r="L199" s="159"/>
      <c r="M199" s="164"/>
      <c r="N199" s="165"/>
      <c r="O199" s="165"/>
      <c r="P199" s="165"/>
      <c r="Q199" s="165"/>
      <c r="R199" s="165"/>
      <c r="S199" s="165"/>
      <c r="T199" s="166"/>
      <c r="AT199" s="161" t="s">
        <v>138</v>
      </c>
      <c r="AU199" s="161" t="s">
        <v>108</v>
      </c>
      <c r="AV199" s="13" t="s">
        <v>108</v>
      </c>
      <c r="AW199" s="13" t="s">
        <v>22</v>
      </c>
      <c r="AX199" s="13" t="s">
        <v>66</v>
      </c>
      <c r="AY199" s="161" t="s">
        <v>105</v>
      </c>
    </row>
    <row r="200" spans="1:65" s="13" customFormat="1" x14ac:dyDescent="0.2">
      <c r="B200" s="159"/>
      <c r="D200" s="160" t="s">
        <v>138</v>
      </c>
      <c r="E200" s="161" t="s">
        <v>1</v>
      </c>
      <c r="F200" s="162" t="s">
        <v>253</v>
      </c>
      <c r="H200" s="163">
        <v>796.1</v>
      </c>
      <c r="L200" s="159"/>
      <c r="M200" s="164"/>
      <c r="N200" s="165"/>
      <c r="O200" s="165"/>
      <c r="P200" s="165"/>
      <c r="Q200" s="165"/>
      <c r="R200" s="165"/>
      <c r="S200" s="165"/>
      <c r="T200" s="166"/>
      <c r="AT200" s="161" t="s">
        <v>138</v>
      </c>
      <c r="AU200" s="161" t="s">
        <v>108</v>
      </c>
      <c r="AV200" s="13" t="s">
        <v>108</v>
      </c>
      <c r="AW200" s="13" t="s">
        <v>22</v>
      </c>
      <c r="AX200" s="13" t="s">
        <v>66</v>
      </c>
      <c r="AY200" s="161" t="s">
        <v>105</v>
      </c>
    </row>
    <row r="201" spans="1:65" s="14" customFormat="1" x14ac:dyDescent="0.2">
      <c r="B201" s="167"/>
      <c r="D201" s="160" t="s">
        <v>138</v>
      </c>
      <c r="E201" s="168" t="s">
        <v>1</v>
      </c>
      <c r="F201" s="169" t="s">
        <v>140</v>
      </c>
      <c r="H201" s="170">
        <v>1419.2</v>
      </c>
      <c r="L201" s="167"/>
      <c r="M201" s="171"/>
      <c r="N201" s="172"/>
      <c r="O201" s="172"/>
      <c r="P201" s="172"/>
      <c r="Q201" s="172"/>
      <c r="R201" s="172"/>
      <c r="S201" s="172"/>
      <c r="T201" s="173"/>
      <c r="AT201" s="168" t="s">
        <v>138</v>
      </c>
      <c r="AU201" s="168" t="s">
        <v>108</v>
      </c>
      <c r="AV201" s="14" t="s">
        <v>109</v>
      </c>
      <c r="AW201" s="14" t="s">
        <v>22</v>
      </c>
      <c r="AX201" s="14" t="s">
        <v>72</v>
      </c>
      <c r="AY201" s="168" t="s">
        <v>105</v>
      </c>
    </row>
    <row r="202" spans="1:65" s="12" customFormat="1" ht="22.9" customHeight="1" x14ac:dyDescent="0.2">
      <c r="B202" s="129"/>
      <c r="D202" s="130" t="s">
        <v>65</v>
      </c>
      <c r="E202" s="139" t="s">
        <v>170</v>
      </c>
      <c r="F202" s="139" t="s">
        <v>262</v>
      </c>
      <c r="J202" s="140">
        <f>BK202</f>
        <v>0</v>
      </c>
      <c r="L202" s="129"/>
      <c r="M202" s="133"/>
      <c r="N202" s="134"/>
      <c r="O202" s="134"/>
      <c r="P202" s="135">
        <f>SUM(P203:P231)</f>
        <v>1525.1897839999999</v>
      </c>
      <c r="Q202" s="134"/>
      <c r="R202" s="135">
        <f>SUM(R203:R231)</f>
        <v>159.18780999999998</v>
      </c>
      <c r="S202" s="134"/>
      <c r="T202" s="136">
        <f>SUM(T203:T231)</f>
        <v>397.56</v>
      </c>
      <c r="AR202" s="130" t="s">
        <v>72</v>
      </c>
      <c r="AT202" s="137" t="s">
        <v>65</v>
      </c>
      <c r="AU202" s="137" t="s">
        <v>72</v>
      </c>
      <c r="AY202" s="130" t="s">
        <v>105</v>
      </c>
      <c r="BK202" s="138">
        <f>SUM(BK203:BK231)</f>
        <v>0</v>
      </c>
    </row>
    <row r="203" spans="1:65" s="2" customFormat="1" ht="44.25" customHeight="1" x14ac:dyDescent="0.2">
      <c r="A203" s="29"/>
      <c r="B203" s="141"/>
      <c r="C203" s="142" t="s">
        <v>263</v>
      </c>
      <c r="D203" s="142" t="s">
        <v>106</v>
      </c>
      <c r="E203" s="143" t="s">
        <v>264</v>
      </c>
      <c r="F203" s="144" t="s">
        <v>265</v>
      </c>
      <c r="G203" s="145" t="s">
        <v>148</v>
      </c>
      <c r="H203" s="146">
        <v>200</v>
      </c>
      <c r="I203" s="146"/>
      <c r="J203" s="146">
        <f>ROUND(I203*H203,3)</f>
        <v>0</v>
      </c>
      <c r="K203" s="147"/>
      <c r="L203" s="30"/>
      <c r="M203" s="148" t="s">
        <v>1</v>
      </c>
      <c r="N203" s="149" t="s">
        <v>32</v>
      </c>
      <c r="O203" s="150">
        <v>0.27</v>
      </c>
      <c r="P203" s="150">
        <f>O203*H203</f>
        <v>54</v>
      </c>
      <c r="Q203" s="150">
        <v>0.15112999999999999</v>
      </c>
      <c r="R203" s="150">
        <f>Q203*H203</f>
        <v>30.225999999999999</v>
      </c>
      <c r="S203" s="150">
        <v>0</v>
      </c>
      <c r="T203" s="151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2" t="s">
        <v>107</v>
      </c>
      <c r="AT203" s="152" t="s">
        <v>106</v>
      </c>
      <c r="AU203" s="152" t="s">
        <v>108</v>
      </c>
      <c r="AY203" s="17" t="s">
        <v>105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108</v>
      </c>
      <c r="BK203" s="154">
        <f>ROUND(I203*H203,3)</f>
        <v>0</v>
      </c>
      <c r="BL203" s="17" t="s">
        <v>107</v>
      </c>
      <c r="BM203" s="152" t="s">
        <v>266</v>
      </c>
    </row>
    <row r="204" spans="1:65" s="2" customFormat="1" ht="33" customHeight="1" x14ac:dyDescent="0.2">
      <c r="A204" s="29"/>
      <c r="B204" s="141"/>
      <c r="C204" s="181" t="s">
        <v>267</v>
      </c>
      <c r="D204" s="181" t="s">
        <v>268</v>
      </c>
      <c r="E204" s="182" t="s">
        <v>269</v>
      </c>
      <c r="F204" s="183" t="s">
        <v>270</v>
      </c>
      <c r="G204" s="184" t="s">
        <v>271</v>
      </c>
      <c r="H204" s="185">
        <v>202</v>
      </c>
      <c r="I204" s="185"/>
      <c r="J204" s="185">
        <f>ROUND(I204*H204,3)</f>
        <v>0</v>
      </c>
      <c r="K204" s="186"/>
      <c r="L204" s="187"/>
      <c r="M204" s="188" t="s">
        <v>1</v>
      </c>
      <c r="N204" s="189" t="s">
        <v>32</v>
      </c>
      <c r="O204" s="150">
        <v>0</v>
      </c>
      <c r="P204" s="150">
        <f>O204*H204</f>
        <v>0</v>
      </c>
      <c r="Q204" s="150">
        <v>8.5000000000000006E-2</v>
      </c>
      <c r="R204" s="150">
        <f>Q204*H204</f>
        <v>17.170000000000002</v>
      </c>
      <c r="S204" s="150">
        <v>0</v>
      </c>
      <c r="T204" s="151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2" t="s">
        <v>165</v>
      </c>
      <c r="AT204" s="152" t="s">
        <v>268</v>
      </c>
      <c r="AU204" s="152" t="s">
        <v>108</v>
      </c>
      <c r="AY204" s="17" t="s">
        <v>105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108</v>
      </c>
      <c r="BK204" s="154">
        <f>ROUND(I204*H204,3)</f>
        <v>0</v>
      </c>
      <c r="BL204" s="17" t="s">
        <v>107</v>
      </c>
      <c r="BM204" s="152" t="s">
        <v>272</v>
      </c>
    </row>
    <row r="205" spans="1:65" s="2" customFormat="1" ht="33" customHeight="1" x14ac:dyDescent="0.2">
      <c r="A205" s="29"/>
      <c r="B205" s="141"/>
      <c r="C205" s="142" t="s">
        <v>273</v>
      </c>
      <c r="D205" s="142" t="s">
        <v>106</v>
      </c>
      <c r="E205" s="143" t="s">
        <v>274</v>
      </c>
      <c r="F205" s="144" t="s">
        <v>275</v>
      </c>
      <c r="G205" s="145" t="s">
        <v>148</v>
      </c>
      <c r="H205" s="146">
        <v>730</v>
      </c>
      <c r="I205" s="146"/>
      <c r="J205" s="146">
        <f>ROUND(I205*H205,3)</f>
        <v>0</v>
      </c>
      <c r="K205" s="147"/>
      <c r="L205" s="30"/>
      <c r="M205" s="148" t="s">
        <v>1</v>
      </c>
      <c r="N205" s="149" t="s">
        <v>32</v>
      </c>
      <c r="O205" s="150">
        <v>0.13400000000000001</v>
      </c>
      <c r="P205" s="150">
        <f>O205*H205</f>
        <v>97.820000000000007</v>
      </c>
      <c r="Q205" s="150">
        <v>9.9250000000000005E-2</v>
      </c>
      <c r="R205" s="150">
        <f>Q205*H205</f>
        <v>72.452500000000001</v>
      </c>
      <c r="S205" s="150">
        <v>0</v>
      </c>
      <c r="T205" s="151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2" t="s">
        <v>107</v>
      </c>
      <c r="AT205" s="152" t="s">
        <v>106</v>
      </c>
      <c r="AU205" s="152" t="s">
        <v>108</v>
      </c>
      <c r="AY205" s="17" t="s">
        <v>105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108</v>
      </c>
      <c r="BK205" s="154">
        <f>ROUND(I205*H205,3)</f>
        <v>0</v>
      </c>
      <c r="BL205" s="17" t="s">
        <v>107</v>
      </c>
      <c r="BM205" s="152" t="s">
        <v>276</v>
      </c>
    </row>
    <row r="206" spans="1:65" s="2" customFormat="1" ht="21.75" customHeight="1" x14ac:dyDescent="0.2">
      <c r="A206" s="29"/>
      <c r="B206" s="141"/>
      <c r="C206" s="181" t="s">
        <v>277</v>
      </c>
      <c r="D206" s="181" t="s">
        <v>268</v>
      </c>
      <c r="E206" s="182" t="s">
        <v>278</v>
      </c>
      <c r="F206" s="183" t="s">
        <v>279</v>
      </c>
      <c r="G206" s="184" t="s">
        <v>271</v>
      </c>
      <c r="H206" s="185">
        <v>737.3</v>
      </c>
      <c r="I206" s="185"/>
      <c r="J206" s="185">
        <f>ROUND(I206*H206,3)</f>
        <v>0</v>
      </c>
      <c r="K206" s="186"/>
      <c r="L206" s="187"/>
      <c r="M206" s="188" t="s">
        <v>1</v>
      </c>
      <c r="N206" s="189" t="s">
        <v>32</v>
      </c>
      <c r="O206" s="150">
        <v>0</v>
      </c>
      <c r="P206" s="150">
        <f>O206*H206</f>
        <v>0</v>
      </c>
      <c r="Q206" s="150">
        <v>2.3E-2</v>
      </c>
      <c r="R206" s="150">
        <f>Q206*H206</f>
        <v>16.957899999999999</v>
      </c>
      <c r="S206" s="150">
        <v>0</v>
      </c>
      <c r="T206" s="151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2" t="s">
        <v>165</v>
      </c>
      <c r="AT206" s="152" t="s">
        <v>268</v>
      </c>
      <c r="AU206" s="152" t="s">
        <v>108</v>
      </c>
      <c r="AY206" s="17" t="s">
        <v>105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7" t="s">
        <v>108</v>
      </c>
      <c r="BK206" s="154">
        <f>ROUND(I206*H206,3)</f>
        <v>0</v>
      </c>
      <c r="BL206" s="17" t="s">
        <v>107</v>
      </c>
      <c r="BM206" s="152" t="s">
        <v>280</v>
      </c>
    </row>
    <row r="207" spans="1:65" s="13" customFormat="1" x14ac:dyDescent="0.2">
      <c r="B207" s="159"/>
      <c r="D207" s="160" t="s">
        <v>138</v>
      </c>
      <c r="E207" s="161" t="s">
        <v>1</v>
      </c>
      <c r="F207" s="162" t="s">
        <v>281</v>
      </c>
      <c r="H207" s="163">
        <v>730</v>
      </c>
      <c r="L207" s="159"/>
      <c r="M207" s="164"/>
      <c r="N207" s="165"/>
      <c r="O207" s="165"/>
      <c r="P207" s="165"/>
      <c r="Q207" s="165"/>
      <c r="R207" s="165"/>
      <c r="S207" s="165"/>
      <c r="T207" s="166"/>
      <c r="AT207" s="161" t="s">
        <v>138</v>
      </c>
      <c r="AU207" s="161" t="s">
        <v>108</v>
      </c>
      <c r="AV207" s="13" t="s">
        <v>108</v>
      </c>
      <c r="AW207" s="13" t="s">
        <v>22</v>
      </c>
      <c r="AX207" s="13" t="s">
        <v>66</v>
      </c>
      <c r="AY207" s="161" t="s">
        <v>105</v>
      </c>
    </row>
    <row r="208" spans="1:65" s="14" customFormat="1" x14ac:dyDescent="0.2">
      <c r="B208" s="167"/>
      <c r="D208" s="160" t="s">
        <v>138</v>
      </c>
      <c r="E208" s="168" t="s">
        <v>1</v>
      </c>
      <c r="F208" s="169" t="s">
        <v>140</v>
      </c>
      <c r="H208" s="170">
        <v>730</v>
      </c>
      <c r="L208" s="167"/>
      <c r="M208" s="171"/>
      <c r="N208" s="172"/>
      <c r="O208" s="172"/>
      <c r="P208" s="172"/>
      <c r="Q208" s="172"/>
      <c r="R208" s="172"/>
      <c r="S208" s="172"/>
      <c r="T208" s="173"/>
      <c r="AT208" s="168" t="s">
        <v>138</v>
      </c>
      <c r="AU208" s="168" t="s">
        <v>108</v>
      </c>
      <c r="AV208" s="14" t="s">
        <v>109</v>
      </c>
      <c r="AW208" s="14" t="s">
        <v>22</v>
      </c>
      <c r="AX208" s="14" t="s">
        <v>72</v>
      </c>
      <c r="AY208" s="168" t="s">
        <v>105</v>
      </c>
    </row>
    <row r="209" spans="1:65" s="13" customFormat="1" x14ac:dyDescent="0.2">
      <c r="B209" s="159"/>
      <c r="D209" s="160" t="s">
        <v>138</v>
      </c>
      <c r="F209" s="162" t="s">
        <v>282</v>
      </c>
      <c r="H209" s="163">
        <v>737.3</v>
      </c>
      <c r="L209" s="159"/>
      <c r="M209" s="164"/>
      <c r="N209" s="165"/>
      <c r="O209" s="165"/>
      <c r="P209" s="165"/>
      <c r="Q209" s="165"/>
      <c r="R209" s="165"/>
      <c r="S209" s="165"/>
      <c r="T209" s="166"/>
      <c r="AT209" s="161" t="s">
        <v>138</v>
      </c>
      <c r="AU209" s="161" t="s">
        <v>108</v>
      </c>
      <c r="AV209" s="13" t="s">
        <v>108</v>
      </c>
      <c r="AW209" s="13" t="s">
        <v>3</v>
      </c>
      <c r="AX209" s="13" t="s">
        <v>72</v>
      </c>
      <c r="AY209" s="161" t="s">
        <v>105</v>
      </c>
    </row>
    <row r="210" spans="1:65" s="2" customFormat="1" ht="44.25" customHeight="1" x14ac:dyDescent="0.2">
      <c r="A210" s="29"/>
      <c r="B210" s="141"/>
      <c r="C210" s="142" t="s">
        <v>283</v>
      </c>
      <c r="D210" s="142" t="s">
        <v>106</v>
      </c>
      <c r="E210" s="143" t="s">
        <v>284</v>
      </c>
      <c r="F210" s="144" t="s">
        <v>285</v>
      </c>
      <c r="G210" s="145" t="s">
        <v>148</v>
      </c>
      <c r="H210" s="146">
        <v>1</v>
      </c>
      <c r="I210" s="146"/>
      <c r="J210" s="146">
        <f>ROUND(I210*H210,3)</f>
        <v>0</v>
      </c>
      <c r="K210" s="147"/>
      <c r="L210" s="30"/>
      <c r="M210" s="148" t="s">
        <v>1</v>
      </c>
      <c r="N210" s="149" t="s">
        <v>32</v>
      </c>
      <c r="O210" s="150">
        <v>0.25600000000000001</v>
      </c>
      <c r="P210" s="150">
        <f>O210*H210</f>
        <v>0.25600000000000001</v>
      </c>
      <c r="Q210" s="150">
        <v>0.16503999999999999</v>
      </c>
      <c r="R210" s="150">
        <f>Q210*H210</f>
        <v>0.16503999999999999</v>
      </c>
      <c r="S210" s="150">
        <v>0</v>
      </c>
      <c r="T210" s="151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2" t="s">
        <v>107</v>
      </c>
      <c r="AT210" s="152" t="s">
        <v>106</v>
      </c>
      <c r="AU210" s="152" t="s">
        <v>108</v>
      </c>
      <c r="AY210" s="17" t="s">
        <v>105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108</v>
      </c>
      <c r="BK210" s="154">
        <f>ROUND(I210*H210,3)</f>
        <v>0</v>
      </c>
      <c r="BL210" s="17" t="s">
        <v>107</v>
      </c>
      <c r="BM210" s="152" t="s">
        <v>286</v>
      </c>
    </row>
    <row r="211" spans="1:65" s="2" customFormat="1" ht="33" customHeight="1" x14ac:dyDescent="0.2">
      <c r="A211" s="29"/>
      <c r="B211" s="141"/>
      <c r="C211" s="181" t="s">
        <v>287</v>
      </c>
      <c r="D211" s="181" t="s">
        <v>268</v>
      </c>
      <c r="E211" s="182" t="s">
        <v>288</v>
      </c>
      <c r="F211" s="183" t="s">
        <v>289</v>
      </c>
      <c r="G211" s="184" t="s">
        <v>271</v>
      </c>
      <c r="H211" s="185">
        <v>1</v>
      </c>
      <c r="I211" s="185"/>
      <c r="J211" s="185">
        <f>ROUND(I211*H211,3)</f>
        <v>0</v>
      </c>
      <c r="K211" s="186"/>
      <c r="L211" s="187"/>
      <c r="M211" s="188" t="s">
        <v>1</v>
      </c>
      <c r="N211" s="189" t="s">
        <v>32</v>
      </c>
      <c r="O211" s="150">
        <v>0</v>
      </c>
      <c r="P211" s="150">
        <f>O211*H211</f>
        <v>0</v>
      </c>
      <c r="Q211" s="150">
        <v>6.5000000000000002E-2</v>
      </c>
      <c r="R211" s="150">
        <f>Q211*H211</f>
        <v>6.5000000000000002E-2</v>
      </c>
      <c r="S211" s="150">
        <v>0</v>
      </c>
      <c r="T211" s="151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2" t="s">
        <v>165</v>
      </c>
      <c r="AT211" s="152" t="s">
        <v>268</v>
      </c>
      <c r="AU211" s="152" t="s">
        <v>108</v>
      </c>
      <c r="AY211" s="17" t="s">
        <v>105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108</v>
      </c>
      <c r="BK211" s="154">
        <f>ROUND(I211*H211,3)</f>
        <v>0</v>
      </c>
      <c r="BL211" s="17" t="s">
        <v>107</v>
      </c>
      <c r="BM211" s="152" t="s">
        <v>290</v>
      </c>
    </row>
    <row r="212" spans="1:65" s="2" customFormat="1" ht="33" customHeight="1" x14ac:dyDescent="0.2">
      <c r="A212" s="29"/>
      <c r="B212" s="141"/>
      <c r="C212" s="142" t="s">
        <v>291</v>
      </c>
      <c r="D212" s="142" t="s">
        <v>106</v>
      </c>
      <c r="E212" s="143" t="s">
        <v>292</v>
      </c>
      <c r="F212" s="144" t="s">
        <v>293</v>
      </c>
      <c r="G212" s="145" t="s">
        <v>155</v>
      </c>
      <c r="H212" s="146">
        <v>10</v>
      </c>
      <c r="I212" s="146"/>
      <c r="J212" s="146">
        <f>ROUND(I212*H212,3)</f>
        <v>0</v>
      </c>
      <c r="K212" s="147"/>
      <c r="L212" s="30"/>
      <c r="M212" s="148" t="s">
        <v>1</v>
      </c>
      <c r="N212" s="149" t="s">
        <v>32</v>
      </c>
      <c r="O212" s="150">
        <v>1.363</v>
      </c>
      <c r="P212" s="150">
        <f>O212*H212</f>
        <v>13.629999999999999</v>
      </c>
      <c r="Q212" s="150">
        <v>2.2151299999999998</v>
      </c>
      <c r="R212" s="150">
        <f>Q212*H212</f>
        <v>22.151299999999999</v>
      </c>
      <c r="S212" s="150">
        <v>0</v>
      </c>
      <c r="T212" s="151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2" t="s">
        <v>107</v>
      </c>
      <c r="AT212" s="152" t="s">
        <v>106</v>
      </c>
      <c r="AU212" s="152" t="s">
        <v>108</v>
      </c>
      <c r="AY212" s="17" t="s">
        <v>105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108</v>
      </c>
      <c r="BK212" s="154">
        <f>ROUND(I212*H212,3)</f>
        <v>0</v>
      </c>
      <c r="BL212" s="17" t="s">
        <v>107</v>
      </c>
      <c r="BM212" s="152" t="s">
        <v>294</v>
      </c>
    </row>
    <row r="213" spans="1:65" s="13" customFormat="1" x14ac:dyDescent="0.2">
      <c r="B213" s="159"/>
      <c r="D213" s="160" t="s">
        <v>138</v>
      </c>
      <c r="E213" s="161" t="s">
        <v>1</v>
      </c>
      <c r="F213" s="162" t="s">
        <v>295</v>
      </c>
      <c r="H213" s="163">
        <v>10</v>
      </c>
      <c r="L213" s="159"/>
      <c r="M213" s="164"/>
      <c r="N213" s="165"/>
      <c r="O213" s="165"/>
      <c r="P213" s="165"/>
      <c r="Q213" s="165"/>
      <c r="R213" s="165"/>
      <c r="S213" s="165"/>
      <c r="T213" s="166"/>
      <c r="AT213" s="161" t="s">
        <v>138</v>
      </c>
      <c r="AU213" s="161" t="s">
        <v>108</v>
      </c>
      <c r="AV213" s="13" t="s">
        <v>108</v>
      </c>
      <c r="AW213" s="13" t="s">
        <v>22</v>
      </c>
      <c r="AX213" s="13" t="s">
        <v>66</v>
      </c>
      <c r="AY213" s="161" t="s">
        <v>105</v>
      </c>
    </row>
    <row r="214" spans="1:65" s="14" customFormat="1" x14ac:dyDescent="0.2">
      <c r="B214" s="167"/>
      <c r="D214" s="160" t="s">
        <v>138</v>
      </c>
      <c r="E214" s="168" t="s">
        <v>1</v>
      </c>
      <c r="F214" s="169" t="s">
        <v>140</v>
      </c>
      <c r="H214" s="170">
        <v>10</v>
      </c>
      <c r="L214" s="167"/>
      <c r="M214" s="171"/>
      <c r="N214" s="172"/>
      <c r="O214" s="172"/>
      <c r="P214" s="172"/>
      <c r="Q214" s="172"/>
      <c r="R214" s="172"/>
      <c r="S214" s="172"/>
      <c r="T214" s="173"/>
      <c r="AT214" s="168" t="s">
        <v>138</v>
      </c>
      <c r="AU214" s="168" t="s">
        <v>108</v>
      </c>
      <c r="AV214" s="14" t="s">
        <v>109</v>
      </c>
      <c r="AW214" s="14" t="s">
        <v>22</v>
      </c>
      <c r="AX214" s="14" t="s">
        <v>72</v>
      </c>
      <c r="AY214" s="168" t="s">
        <v>105</v>
      </c>
    </row>
    <row r="215" spans="1:65" s="2" customFormat="1" ht="33" customHeight="1" x14ac:dyDescent="0.2">
      <c r="A215" s="29"/>
      <c r="B215" s="141"/>
      <c r="C215" s="142" t="s">
        <v>296</v>
      </c>
      <c r="D215" s="142" t="s">
        <v>106</v>
      </c>
      <c r="E215" s="143" t="s">
        <v>297</v>
      </c>
      <c r="F215" s="144" t="s">
        <v>298</v>
      </c>
      <c r="G215" s="145" t="s">
        <v>148</v>
      </c>
      <c r="H215" s="146">
        <v>1</v>
      </c>
      <c r="I215" s="146"/>
      <c r="J215" s="146">
        <f>ROUND(I215*H215,3)</f>
        <v>0</v>
      </c>
      <c r="K215" s="147"/>
      <c r="L215" s="30"/>
      <c r="M215" s="148" t="s">
        <v>1</v>
      </c>
      <c r="N215" s="149" t="s">
        <v>32</v>
      </c>
      <c r="O215" s="150">
        <v>0.45107000000000003</v>
      </c>
      <c r="P215" s="150">
        <f>O215*H215</f>
        <v>0.45107000000000003</v>
      </c>
      <c r="Q215" s="150">
        <v>6.9999999999999994E-5</v>
      </c>
      <c r="R215" s="150">
        <f>Q215*H215</f>
        <v>6.9999999999999994E-5</v>
      </c>
      <c r="S215" s="150">
        <v>0</v>
      </c>
      <c r="T215" s="151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2" t="s">
        <v>107</v>
      </c>
      <c r="AT215" s="152" t="s">
        <v>106</v>
      </c>
      <c r="AU215" s="152" t="s">
        <v>108</v>
      </c>
      <c r="AY215" s="17" t="s">
        <v>105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108</v>
      </c>
      <c r="BK215" s="154">
        <f>ROUND(I215*H215,3)</f>
        <v>0</v>
      </c>
      <c r="BL215" s="17" t="s">
        <v>107</v>
      </c>
      <c r="BM215" s="152" t="s">
        <v>299</v>
      </c>
    </row>
    <row r="216" spans="1:65" s="2" customFormat="1" ht="33" customHeight="1" x14ac:dyDescent="0.2">
      <c r="A216" s="29"/>
      <c r="B216" s="141"/>
      <c r="C216" s="142" t="s">
        <v>300</v>
      </c>
      <c r="D216" s="142" t="s">
        <v>106</v>
      </c>
      <c r="E216" s="143" t="s">
        <v>301</v>
      </c>
      <c r="F216" s="144" t="s">
        <v>302</v>
      </c>
      <c r="G216" s="145" t="s">
        <v>155</v>
      </c>
      <c r="H216" s="146">
        <v>176.8</v>
      </c>
      <c r="I216" s="146"/>
      <c r="J216" s="146">
        <f>ROUND(I216*H216,3)</f>
        <v>0</v>
      </c>
      <c r="K216" s="147"/>
      <c r="L216" s="30"/>
      <c r="M216" s="148" t="s">
        <v>1</v>
      </c>
      <c r="N216" s="149" t="s">
        <v>32</v>
      </c>
      <c r="O216" s="150">
        <v>5.1219999999999999</v>
      </c>
      <c r="P216" s="150">
        <f>O216*H216</f>
        <v>905.56960000000004</v>
      </c>
      <c r="Q216" s="150">
        <v>0</v>
      </c>
      <c r="R216" s="150">
        <f>Q216*H216</f>
        <v>0</v>
      </c>
      <c r="S216" s="150">
        <v>2.2000000000000002</v>
      </c>
      <c r="T216" s="151">
        <f>S216*H216</f>
        <v>388.96000000000004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2" t="s">
        <v>107</v>
      </c>
      <c r="AT216" s="152" t="s">
        <v>106</v>
      </c>
      <c r="AU216" s="152" t="s">
        <v>108</v>
      </c>
      <c r="AY216" s="17" t="s">
        <v>105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7" t="s">
        <v>108</v>
      </c>
      <c r="BK216" s="154">
        <f>ROUND(I216*H216,3)</f>
        <v>0</v>
      </c>
      <c r="BL216" s="17" t="s">
        <v>107</v>
      </c>
      <c r="BM216" s="152" t="s">
        <v>303</v>
      </c>
    </row>
    <row r="217" spans="1:65" s="13" customFormat="1" x14ac:dyDescent="0.2">
      <c r="B217" s="159"/>
      <c r="D217" s="160" t="s">
        <v>138</v>
      </c>
      <c r="E217" s="161" t="s">
        <v>1</v>
      </c>
      <c r="F217" s="162" t="s">
        <v>304</v>
      </c>
      <c r="H217" s="163">
        <v>92.8</v>
      </c>
      <c r="L217" s="159"/>
      <c r="M217" s="164"/>
      <c r="N217" s="165"/>
      <c r="O217" s="165"/>
      <c r="P217" s="165"/>
      <c r="Q217" s="165"/>
      <c r="R217" s="165"/>
      <c r="S217" s="165"/>
      <c r="T217" s="166"/>
      <c r="AT217" s="161" t="s">
        <v>138</v>
      </c>
      <c r="AU217" s="161" t="s">
        <v>108</v>
      </c>
      <c r="AV217" s="13" t="s">
        <v>108</v>
      </c>
      <c r="AW217" s="13" t="s">
        <v>22</v>
      </c>
      <c r="AX217" s="13" t="s">
        <v>66</v>
      </c>
      <c r="AY217" s="161" t="s">
        <v>105</v>
      </c>
    </row>
    <row r="218" spans="1:65" s="14" customFormat="1" x14ac:dyDescent="0.2">
      <c r="B218" s="167"/>
      <c r="D218" s="160" t="s">
        <v>138</v>
      </c>
      <c r="E218" s="168" t="s">
        <v>1</v>
      </c>
      <c r="F218" s="169" t="s">
        <v>140</v>
      </c>
      <c r="H218" s="170">
        <v>92.8</v>
      </c>
      <c r="L218" s="167"/>
      <c r="M218" s="171"/>
      <c r="N218" s="172"/>
      <c r="O218" s="172"/>
      <c r="P218" s="172"/>
      <c r="Q218" s="172"/>
      <c r="R218" s="172"/>
      <c r="S218" s="172"/>
      <c r="T218" s="173"/>
      <c r="AT218" s="168" t="s">
        <v>138</v>
      </c>
      <c r="AU218" s="168" t="s">
        <v>108</v>
      </c>
      <c r="AV218" s="14" t="s">
        <v>109</v>
      </c>
      <c r="AW218" s="14" t="s">
        <v>22</v>
      </c>
      <c r="AX218" s="14" t="s">
        <v>66</v>
      </c>
      <c r="AY218" s="168" t="s">
        <v>105</v>
      </c>
    </row>
    <row r="219" spans="1:65" s="13" customFormat="1" x14ac:dyDescent="0.2">
      <c r="B219" s="159"/>
      <c r="D219" s="160" t="s">
        <v>138</v>
      </c>
      <c r="E219" s="161" t="s">
        <v>1</v>
      </c>
      <c r="F219" s="162" t="s">
        <v>305</v>
      </c>
      <c r="H219" s="163">
        <v>84</v>
      </c>
      <c r="L219" s="159"/>
      <c r="M219" s="164"/>
      <c r="N219" s="165"/>
      <c r="O219" s="165"/>
      <c r="P219" s="165"/>
      <c r="Q219" s="165"/>
      <c r="R219" s="165"/>
      <c r="S219" s="165"/>
      <c r="T219" s="166"/>
      <c r="AT219" s="161" t="s">
        <v>138</v>
      </c>
      <c r="AU219" s="161" t="s">
        <v>108</v>
      </c>
      <c r="AV219" s="13" t="s">
        <v>108</v>
      </c>
      <c r="AW219" s="13" t="s">
        <v>22</v>
      </c>
      <c r="AX219" s="13" t="s">
        <v>66</v>
      </c>
      <c r="AY219" s="161" t="s">
        <v>105</v>
      </c>
    </row>
    <row r="220" spans="1:65" s="14" customFormat="1" x14ac:dyDescent="0.2">
      <c r="B220" s="167"/>
      <c r="D220" s="160" t="s">
        <v>138</v>
      </c>
      <c r="E220" s="168" t="s">
        <v>1</v>
      </c>
      <c r="F220" s="169" t="s">
        <v>140</v>
      </c>
      <c r="H220" s="170">
        <v>84</v>
      </c>
      <c r="L220" s="167"/>
      <c r="M220" s="171"/>
      <c r="N220" s="172"/>
      <c r="O220" s="172"/>
      <c r="P220" s="172"/>
      <c r="Q220" s="172"/>
      <c r="R220" s="172"/>
      <c r="S220" s="172"/>
      <c r="T220" s="173"/>
      <c r="AT220" s="168" t="s">
        <v>138</v>
      </c>
      <c r="AU220" s="168" t="s">
        <v>108</v>
      </c>
      <c r="AV220" s="14" t="s">
        <v>109</v>
      </c>
      <c r="AW220" s="14" t="s">
        <v>22</v>
      </c>
      <c r="AX220" s="14" t="s">
        <v>66</v>
      </c>
      <c r="AY220" s="168" t="s">
        <v>105</v>
      </c>
    </row>
    <row r="221" spans="1:65" s="15" customFormat="1" x14ac:dyDescent="0.2">
      <c r="B221" s="174"/>
      <c r="D221" s="160" t="s">
        <v>138</v>
      </c>
      <c r="E221" s="175" t="s">
        <v>1</v>
      </c>
      <c r="F221" s="176" t="s">
        <v>145</v>
      </c>
      <c r="H221" s="177">
        <v>176.8</v>
      </c>
      <c r="L221" s="174"/>
      <c r="M221" s="178"/>
      <c r="N221" s="179"/>
      <c r="O221" s="179"/>
      <c r="P221" s="179"/>
      <c r="Q221" s="179"/>
      <c r="R221" s="179"/>
      <c r="S221" s="179"/>
      <c r="T221" s="180"/>
      <c r="AT221" s="175" t="s">
        <v>138</v>
      </c>
      <c r="AU221" s="175" t="s">
        <v>108</v>
      </c>
      <c r="AV221" s="15" t="s">
        <v>107</v>
      </c>
      <c r="AW221" s="15" t="s">
        <v>22</v>
      </c>
      <c r="AX221" s="15" t="s">
        <v>72</v>
      </c>
      <c r="AY221" s="175" t="s">
        <v>105</v>
      </c>
    </row>
    <row r="222" spans="1:65" s="2" customFormat="1" ht="33" customHeight="1" x14ac:dyDescent="0.2">
      <c r="A222" s="29"/>
      <c r="B222" s="141"/>
      <c r="C222" s="142" t="s">
        <v>306</v>
      </c>
      <c r="D222" s="142" t="s">
        <v>106</v>
      </c>
      <c r="E222" s="143" t="s">
        <v>307</v>
      </c>
      <c r="F222" s="144" t="s">
        <v>308</v>
      </c>
      <c r="G222" s="145" t="s">
        <v>155</v>
      </c>
      <c r="H222" s="146">
        <v>3.51</v>
      </c>
      <c r="I222" s="146"/>
      <c r="J222" s="146">
        <f>ROUND(I222*H222,3)</f>
        <v>0</v>
      </c>
      <c r="K222" s="147"/>
      <c r="L222" s="30"/>
      <c r="M222" s="148" t="s">
        <v>1</v>
      </c>
      <c r="N222" s="149" t="s">
        <v>32</v>
      </c>
      <c r="O222" s="150">
        <v>7.9290000000000003</v>
      </c>
      <c r="P222" s="150">
        <f>O222*H222</f>
        <v>27.83079</v>
      </c>
      <c r="Q222" s="150">
        <v>0</v>
      </c>
      <c r="R222" s="150">
        <f>Q222*H222</f>
        <v>0</v>
      </c>
      <c r="S222" s="150">
        <v>2.4</v>
      </c>
      <c r="T222" s="151">
        <f>S222*H222</f>
        <v>8.4239999999999995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2" t="s">
        <v>107</v>
      </c>
      <c r="AT222" s="152" t="s">
        <v>106</v>
      </c>
      <c r="AU222" s="152" t="s">
        <v>108</v>
      </c>
      <c r="AY222" s="17" t="s">
        <v>105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108</v>
      </c>
      <c r="BK222" s="154">
        <f>ROUND(I222*H222,3)</f>
        <v>0</v>
      </c>
      <c r="BL222" s="17" t="s">
        <v>107</v>
      </c>
      <c r="BM222" s="152" t="s">
        <v>309</v>
      </c>
    </row>
    <row r="223" spans="1:65" s="13" customFormat="1" x14ac:dyDescent="0.2">
      <c r="B223" s="159"/>
      <c r="D223" s="160" t="s">
        <v>138</v>
      </c>
      <c r="E223" s="161" t="s">
        <v>1</v>
      </c>
      <c r="F223" s="162" t="s">
        <v>310</v>
      </c>
      <c r="H223" s="163">
        <v>1.35</v>
      </c>
      <c r="L223" s="159"/>
      <c r="M223" s="164"/>
      <c r="N223" s="165"/>
      <c r="O223" s="165"/>
      <c r="P223" s="165"/>
      <c r="Q223" s="165"/>
      <c r="R223" s="165"/>
      <c r="S223" s="165"/>
      <c r="T223" s="166"/>
      <c r="AT223" s="161" t="s">
        <v>138</v>
      </c>
      <c r="AU223" s="161" t="s">
        <v>108</v>
      </c>
      <c r="AV223" s="13" t="s">
        <v>108</v>
      </c>
      <c r="AW223" s="13" t="s">
        <v>22</v>
      </c>
      <c r="AX223" s="13" t="s">
        <v>66</v>
      </c>
      <c r="AY223" s="161" t="s">
        <v>105</v>
      </c>
    </row>
    <row r="224" spans="1:65" s="13" customFormat="1" x14ac:dyDescent="0.2">
      <c r="B224" s="159"/>
      <c r="D224" s="160" t="s">
        <v>138</v>
      </c>
      <c r="E224" s="161" t="s">
        <v>1</v>
      </c>
      <c r="F224" s="162" t="s">
        <v>311</v>
      </c>
      <c r="H224" s="163">
        <v>2.16</v>
      </c>
      <c r="L224" s="159"/>
      <c r="M224" s="164"/>
      <c r="N224" s="165"/>
      <c r="O224" s="165"/>
      <c r="P224" s="165"/>
      <c r="Q224" s="165"/>
      <c r="R224" s="165"/>
      <c r="S224" s="165"/>
      <c r="T224" s="166"/>
      <c r="AT224" s="161" t="s">
        <v>138</v>
      </c>
      <c r="AU224" s="161" t="s">
        <v>108</v>
      </c>
      <c r="AV224" s="13" t="s">
        <v>108</v>
      </c>
      <c r="AW224" s="13" t="s">
        <v>22</v>
      </c>
      <c r="AX224" s="13" t="s">
        <v>66</v>
      </c>
      <c r="AY224" s="161" t="s">
        <v>105</v>
      </c>
    </row>
    <row r="225" spans="1:65" s="14" customFormat="1" x14ac:dyDescent="0.2">
      <c r="B225" s="167"/>
      <c r="D225" s="160" t="s">
        <v>138</v>
      </c>
      <c r="E225" s="168" t="s">
        <v>1</v>
      </c>
      <c r="F225" s="169" t="s">
        <v>140</v>
      </c>
      <c r="H225" s="170">
        <v>3.51</v>
      </c>
      <c r="L225" s="167"/>
      <c r="M225" s="171"/>
      <c r="N225" s="172"/>
      <c r="O225" s="172"/>
      <c r="P225" s="172"/>
      <c r="Q225" s="172"/>
      <c r="R225" s="172"/>
      <c r="S225" s="172"/>
      <c r="T225" s="173"/>
      <c r="AT225" s="168" t="s">
        <v>138</v>
      </c>
      <c r="AU225" s="168" t="s">
        <v>108</v>
      </c>
      <c r="AV225" s="14" t="s">
        <v>109</v>
      </c>
      <c r="AW225" s="14" t="s">
        <v>22</v>
      </c>
      <c r="AX225" s="14" t="s">
        <v>72</v>
      </c>
      <c r="AY225" s="168" t="s">
        <v>105</v>
      </c>
    </row>
    <row r="226" spans="1:65" s="2" customFormat="1" ht="21.75" customHeight="1" x14ac:dyDescent="0.2">
      <c r="A226" s="29"/>
      <c r="B226" s="141"/>
      <c r="C226" s="142" t="s">
        <v>312</v>
      </c>
      <c r="D226" s="142" t="s">
        <v>106</v>
      </c>
      <c r="E226" s="143" t="s">
        <v>313</v>
      </c>
      <c r="F226" s="144" t="s">
        <v>314</v>
      </c>
      <c r="G226" s="145" t="s">
        <v>271</v>
      </c>
      <c r="H226" s="146">
        <v>4</v>
      </c>
      <c r="I226" s="146"/>
      <c r="J226" s="146">
        <f>ROUND(I226*H226,3)</f>
        <v>0</v>
      </c>
      <c r="K226" s="147"/>
      <c r="L226" s="30"/>
      <c r="M226" s="148" t="s">
        <v>1</v>
      </c>
      <c r="N226" s="149" t="s">
        <v>32</v>
      </c>
      <c r="O226" s="150">
        <v>0.27700000000000002</v>
      </c>
      <c r="P226" s="150">
        <f>O226*H226</f>
        <v>1.1080000000000001</v>
      </c>
      <c r="Q226" s="150">
        <v>0</v>
      </c>
      <c r="R226" s="150">
        <f>Q226*H226</f>
        <v>0</v>
      </c>
      <c r="S226" s="150">
        <v>2.7E-2</v>
      </c>
      <c r="T226" s="151">
        <f>S226*H226</f>
        <v>0.108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2" t="s">
        <v>107</v>
      </c>
      <c r="AT226" s="152" t="s">
        <v>106</v>
      </c>
      <c r="AU226" s="152" t="s">
        <v>108</v>
      </c>
      <c r="AY226" s="17" t="s">
        <v>105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7" t="s">
        <v>108</v>
      </c>
      <c r="BK226" s="154">
        <f>ROUND(I226*H226,3)</f>
        <v>0</v>
      </c>
      <c r="BL226" s="17" t="s">
        <v>107</v>
      </c>
      <c r="BM226" s="152" t="s">
        <v>315</v>
      </c>
    </row>
    <row r="227" spans="1:65" s="2" customFormat="1" ht="21.75" customHeight="1" x14ac:dyDescent="0.2">
      <c r="A227" s="29"/>
      <c r="B227" s="141"/>
      <c r="C227" s="142" t="s">
        <v>316</v>
      </c>
      <c r="D227" s="142" t="s">
        <v>106</v>
      </c>
      <c r="E227" s="143" t="s">
        <v>317</v>
      </c>
      <c r="F227" s="144" t="s">
        <v>318</v>
      </c>
      <c r="G227" s="145" t="s">
        <v>271</v>
      </c>
      <c r="H227" s="146">
        <v>2</v>
      </c>
      <c r="I227" s="146"/>
      <c r="J227" s="146">
        <f>ROUND(I227*H227,3)</f>
        <v>0</v>
      </c>
      <c r="K227" s="147"/>
      <c r="L227" s="30"/>
      <c r="M227" s="148" t="s">
        <v>1</v>
      </c>
      <c r="N227" s="149" t="s">
        <v>32</v>
      </c>
      <c r="O227" s="150">
        <v>0.49</v>
      </c>
      <c r="P227" s="150">
        <f>O227*H227</f>
        <v>0.98</v>
      </c>
      <c r="Q227" s="150">
        <v>0</v>
      </c>
      <c r="R227" s="150">
        <f>Q227*H227</f>
        <v>0</v>
      </c>
      <c r="S227" s="150">
        <v>3.4000000000000002E-2</v>
      </c>
      <c r="T227" s="151">
        <f>S227*H227</f>
        <v>6.8000000000000005E-2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2" t="s">
        <v>107</v>
      </c>
      <c r="AT227" s="152" t="s">
        <v>106</v>
      </c>
      <c r="AU227" s="152" t="s">
        <v>108</v>
      </c>
      <c r="AY227" s="17" t="s">
        <v>105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7" t="s">
        <v>108</v>
      </c>
      <c r="BK227" s="154">
        <f>ROUND(I227*H227,3)</f>
        <v>0</v>
      </c>
      <c r="BL227" s="17" t="s">
        <v>107</v>
      </c>
      <c r="BM227" s="152" t="s">
        <v>319</v>
      </c>
    </row>
    <row r="228" spans="1:65" s="204" customFormat="1" ht="21.75" customHeight="1" x14ac:dyDescent="0.2">
      <c r="A228" s="191"/>
      <c r="B228" s="192"/>
      <c r="C228" s="193" t="s">
        <v>320</v>
      </c>
      <c r="D228" s="193" t="s">
        <v>106</v>
      </c>
      <c r="E228" s="194" t="s">
        <v>321</v>
      </c>
      <c r="F228" s="195" t="s">
        <v>322</v>
      </c>
      <c r="G228" s="196" t="s">
        <v>181</v>
      </c>
      <c r="H228" s="197">
        <v>579.404</v>
      </c>
      <c r="I228" s="197"/>
      <c r="J228" s="197">
        <f>ROUND(I228*H228,3)</f>
        <v>0</v>
      </c>
      <c r="K228" s="198"/>
      <c r="L228" s="199"/>
      <c r="M228" s="200" t="s">
        <v>1</v>
      </c>
      <c r="N228" s="201" t="s">
        <v>32</v>
      </c>
      <c r="O228" s="202">
        <v>0.59799999999999998</v>
      </c>
      <c r="P228" s="202">
        <f>O228*H228</f>
        <v>346.48359199999999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R228" s="205" t="s">
        <v>107</v>
      </c>
      <c r="AT228" s="205" t="s">
        <v>106</v>
      </c>
      <c r="AU228" s="205" t="s">
        <v>108</v>
      </c>
      <c r="AY228" s="206" t="s">
        <v>105</v>
      </c>
      <c r="BE228" s="207">
        <f>IF(N228="základná",J228,0)</f>
        <v>0</v>
      </c>
      <c r="BF228" s="207">
        <f>IF(N228="znížená",J228,0)</f>
        <v>0</v>
      </c>
      <c r="BG228" s="207">
        <f>IF(N228="zákl. prenesená",J228,0)</f>
        <v>0</v>
      </c>
      <c r="BH228" s="207">
        <f>IF(N228="zníž. prenesená",J228,0)</f>
        <v>0</v>
      </c>
      <c r="BI228" s="207">
        <f>IF(N228="nulová",J228,0)</f>
        <v>0</v>
      </c>
      <c r="BJ228" s="206" t="s">
        <v>108</v>
      </c>
      <c r="BK228" s="208">
        <f>ROUND(I228*H228,3)</f>
        <v>0</v>
      </c>
      <c r="BL228" s="206" t="s">
        <v>107</v>
      </c>
      <c r="BM228" s="205" t="s">
        <v>323</v>
      </c>
    </row>
    <row r="229" spans="1:65" s="204" customFormat="1" ht="21.75" customHeight="1" x14ac:dyDescent="0.2">
      <c r="A229" s="191"/>
      <c r="B229" s="192"/>
      <c r="C229" s="193" t="s">
        <v>324</v>
      </c>
      <c r="D229" s="193" t="s">
        <v>106</v>
      </c>
      <c r="E229" s="194" t="s">
        <v>325</v>
      </c>
      <c r="F229" s="195" t="s">
        <v>326</v>
      </c>
      <c r="G229" s="196" t="s">
        <v>181</v>
      </c>
      <c r="H229" s="197">
        <v>11008.675999999999</v>
      </c>
      <c r="I229" s="197"/>
      <c r="J229" s="197">
        <f>ROUND(I229*H229,3)</f>
        <v>0</v>
      </c>
      <c r="K229" s="198"/>
      <c r="L229" s="199"/>
      <c r="M229" s="200" t="s">
        <v>1</v>
      </c>
      <c r="N229" s="201" t="s">
        <v>32</v>
      </c>
      <c r="O229" s="202">
        <v>7.0000000000000001E-3</v>
      </c>
      <c r="P229" s="202">
        <f>O229*H229</f>
        <v>77.060732000000002</v>
      </c>
      <c r="Q229" s="202">
        <v>0</v>
      </c>
      <c r="R229" s="202">
        <f>Q229*H229</f>
        <v>0</v>
      </c>
      <c r="S229" s="202">
        <v>0</v>
      </c>
      <c r="T229" s="203">
        <f>S229*H229</f>
        <v>0</v>
      </c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R229" s="205" t="s">
        <v>107</v>
      </c>
      <c r="AT229" s="205" t="s">
        <v>106</v>
      </c>
      <c r="AU229" s="205" t="s">
        <v>108</v>
      </c>
      <c r="AY229" s="206" t="s">
        <v>105</v>
      </c>
      <c r="BE229" s="207">
        <f>IF(N229="základná",J229,0)</f>
        <v>0</v>
      </c>
      <c r="BF229" s="207">
        <f>IF(N229="znížená",J229,0)</f>
        <v>0</v>
      </c>
      <c r="BG229" s="207">
        <f>IF(N229="zákl. prenesená",J229,0)</f>
        <v>0</v>
      </c>
      <c r="BH229" s="207">
        <f>IF(N229="zníž. prenesená",J229,0)</f>
        <v>0</v>
      </c>
      <c r="BI229" s="207">
        <f>IF(N229="nulová",J229,0)</f>
        <v>0</v>
      </c>
      <c r="BJ229" s="206" t="s">
        <v>108</v>
      </c>
      <c r="BK229" s="208">
        <f>ROUND(I229*H229,3)</f>
        <v>0</v>
      </c>
      <c r="BL229" s="206" t="s">
        <v>107</v>
      </c>
      <c r="BM229" s="205" t="s">
        <v>327</v>
      </c>
    </row>
    <row r="230" spans="1:65" s="209" customFormat="1" x14ac:dyDescent="0.2">
      <c r="B230" s="210"/>
      <c r="D230" s="211" t="s">
        <v>138</v>
      </c>
      <c r="F230" s="212" t="s">
        <v>328</v>
      </c>
      <c r="H230" s="213">
        <v>11008.675999999999</v>
      </c>
      <c r="L230" s="210"/>
      <c r="M230" s="214"/>
      <c r="N230" s="215"/>
      <c r="O230" s="215"/>
      <c r="P230" s="215"/>
      <c r="Q230" s="215"/>
      <c r="R230" s="215"/>
      <c r="S230" s="215"/>
      <c r="T230" s="216"/>
      <c r="AT230" s="217" t="s">
        <v>138</v>
      </c>
      <c r="AU230" s="217" t="s">
        <v>108</v>
      </c>
      <c r="AV230" s="209" t="s">
        <v>108</v>
      </c>
      <c r="AW230" s="209" t="s">
        <v>3</v>
      </c>
      <c r="AX230" s="209" t="s">
        <v>72</v>
      </c>
      <c r="AY230" s="217" t="s">
        <v>105</v>
      </c>
    </row>
    <row r="231" spans="1:65" s="204" customFormat="1" ht="21.75" customHeight="1" x14ac:dyDescent="0.2">
      <c r="A231" s="191"/>
      <c r="B231" s="192"/>
      <c r="C231" s="193" t="s">
        <v>329</v>
      </c>
      <c r="D231" s="193" t="s">
        <v>106</v>
      </c>
      <c r="E231" s="194" t="s">
        <v>330</v>
      </c>
      <c r="F231" s="195" t="s">
        <v>331</v>
      </c>
      <c r="G231" s="196" t="s">
        <v>181</v>
      </c>
      <c r="H231" s="197">
        <v>579.404</v>
      </c>
      <c r="I231" s="197"/>
      <c r="J231" s="197">
        <f>ROUND(I231*H231,3)</f>
        <v>0</v>
      </c>
      <c r="K231" s="198"/>
      <c r="L231" s="199"/>
      <c r="M231" s="200" t="s">
        <v>1</v>
      </c>
      <c r="N231" s="201" t="s">
        <v>32</v>
      </c>
      <c r="O231" s="202">
        <v>0</v>
      </c>
      <c r="P231" s="202">
        <f>O231*H231</f>
        <v>0</v>
      </c>
      <c r="Q231" s="202">
        <v>0</v>
      </c>
      <c r="R231" s="202">
        <f>Q231*H231</f>
        <v>0</v>
      </c>
      <c r="S231" s="202">
        <v>0</v>
      </c>
      <c r="T231" s="203">
        <f>S231*H231</f>
        <v>0</v>
      </c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R231" s="205" t="s">
        <v>107</v>
      </c>
      <c r="AT231" s="205" t="s">
        <v>106</v>
      </c>
      <c r="AU231" s="205" t="s">
        <v>108</v>
      </c>
      <c r="AY231" s="206" t="s">
        <v>105</v>
      </c>
      <c r="BE231" s="207">
        <f>IF(N231="základná",J231,0)</f>
        <v>0</v>
      </c>
      <c r="BF231" s="207">
        <f>IF(N231="znížená",J231,0)</f>
        <v>0</v>
      </c>
      <c r="BG231" s="207">
        <f>IF(N231="zákl. prenesená",J231,0)</f>
        <v>0</v>
      </c>
      <c r="BH231" s="207">
        <f>IF(N231="zníž. prenesená",J231,0)</f>
        <v>0</v>
      </c>
      <c r="BI231" s="207">
        <f>IF(N231="nulová",J231,0)</f>
        <v>0</v>
      </c>
      <c r="BJ231" s="206" t="s">
        <v>108</v>
      </c>
      <c r="BK231" s="208">
        <f>ROUND(I231*H231,3)</f>
        <v>0</v>
      </c>
      <c r="BL231" s="206" t="s">
        <v>107</v>
      </c>
      <c r="BM231" s="205" t="s">
        <v>332</v>
      </c>
    </row>
    <row r="232" spans="1:65" s="218" customFormat="1" ht="22.9" customHeight="1" x14ac:dyDescent="0.2">
      <c r="B232" s="219"/>
      <c r="D232" s="220" t="s">
        <v>65</v>
      </c>
      <c r="E232" s="221" t="s">
        <v>333</v>
      </c>
      <c r="F232" s="221" t="s">
        <v>334</v>
      </c>
      <c r="J232" s="222">
        <f>BK232</f>
        <v>0</v>
      </c>
      <c r="L232" s="219"/>
      <c r="M232" s="223"/>
      <c r="N232" s="224"/>
      <c r="O232" s="224"/>
      <c r="P232" s="225">
        <f>P233</f>
        <v>685.54684200000008</v>
      </c>
      <c r="Q232" s="224"/>
      <c r="R232" s="225">
        <f>R233</f>
        <v>0</v>
      </c>
      <c r="S232" s="224"/>
      <c r="T232" s="226">
        <f>T233</f>
        <v>0</v>
      </c>
      <c r="AR232" s="220" t="s">
        <v>72</v>
      </c>
      <c r="AT232" s="227" t="s">
        <v>65</v>
      </c>
      <c r="AU232" s="227" t="s">
        <v>72</v>
      </c>
      <c r="AY232" s="220" t="s">
        <v>105</v>
      </c>
      <c r="BK232" s="228">
        <f>BK233</f>
        <v>0</v>
      </c>
    </row>
    <row r="233" spans="1:65" s="204" customFormat="1" ht="33" customHeight="1" x14ac:dyDescent="0.2">
      <c r="A233" s="191"/>
      <c r="B233" s="192"/>
      <c r="C233" s="193" t="s">
        <v>335</v>
      </c>
      <c r="D233" s="193" t="s">
        <v>106</v>
      </c>
      <c r="E233" s="194" t="s">
        <v>336</v>
      </c>
      <c r="F233" s="195" t="s">
        <v>337</v>
      </c>
      <c r="G233" s="196" t="s">
        <v>181</v>
      </c>
      <c r="H233" s="197">
        <v>1744.394</v>
      </c>
      <c r="I233" s="197"/>
      <c r="J233" s="197">
        <f>ROUND(I233*H233,3)</f>
        <v>0</v>
      </c>
      <c r="K233" s="198"/>
      <c r="L233" s="199"/>
      <c r="M233" s="200" t="s">
        <v>1</v>
      </c>
      <c r="N233" s="201" t="s">
        <v>32</v>
      </c>
      <c r="O233" s="202">
        <v>0.39300000000000002</v>
      </c>
      <c r="P233" s="202">
        <f>O233*H233</f>
        <v>685.54684200000008</v>
      </c>
      <c r="Q233" s="202">
        <v>0</v>
      </c>
      <c r="R233" s="202">
        <f>Q233*H233</f>
        <v>0</v>
      </c>
      <c r="S233" s="202">
        <v>0</v>
      </c>
      <c r="T233" s="203">
        <f>S233*H233</f>
        <v>0</v>
      </c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R233" s="205" t="s">
        <v>107</v>
      </c>
      <c r="AT233" s="205" t="s">
        <v>106</v>
      </c>
      <c r="AU233" s="205" t="s">
        <v>108</v>
      </c>
      <c r="AY233" s="206" t="s">
        <v>105</v>
      </c>
      <c r="BE233" s="207">
        <f>IF(N233="základná",J233,0)</f>
        <v>0</v>
      </c>
      <c r="BF233" s="207">
        <f>IF(N233="znížená",J233,0)</f>
        <v>0</v>
      </c>
      <c r="BG233" s="207">
        <f>IF(N233="zákl. prenesená",J233,0)</f>
        <v>0</v>
      </c>
      <c r="BH233" s="207">
        <f>IF(N233="zníž. prenesená",J233,0)</f>
        <v>0</v>
      </c>
      <c r="BI233" s="207">
        <f>IF(N233="nulová",J233,0)</f>
        <v>0</v>
      </c>
      <c r="BJ233" s="206" t="s">
        <v>108</v>
      </c>
      <c r="BK233" s="208">
        <f>ROUND(I233*H233,3)</f>
        <v>0</v>
      </c>
      <c r="BL233" s="206" t="s">
        <v>107</v>
      </c>
      <c r="BM233" s="205" t="s">
        <v>338</v>
      </c>
    </row>
    <row r="234" spans="1:65" s="12" customFormat="1" ht="25.9" customHeight="1" x14ac:dyDescent="0.2">
      <c r="B234" s="129"/>
      <c r="D234" s="130" t="s">
        <v>65</v>
      </c>
      <c r="E234" s="131" t="s">
        <v>339</v>
      </c>
      <c r="F234" s="131" t="s">
        <v>340</v>
      </c>
      <c r="J234" s="132">
        <f>BK234</f>
        <v>0</v>
      </c>
      <c r="L234" s="129"/>
      <c r="M234" s="133"/>
      <c r="N234" s="134"/>
      <c r="O234" s="134"/>
      <c r="P234" s="135">
        <f>P235</f>
        <v>1.71</v>
      </c>
      <c r="Q234" s="134"/>
      <c r="R234" s="135">
        <f>R235</f>
        <v>0</v>
      </c>
      <c r="S234" s="134"/>
      <c r="T234" s="136">
        <f>T235</f>
        <v>5.3999999999999992E-2</v>
      </c>
      <c r="AR234" s="130" t="s">
        <v>108</v>
      </c>
      <c r="AT234" s="137" t="s">
        <v>65</v>
      </c>
      <c r="AU234" s="137" t="s">
        <v>66</v>
      </c>
      <c r="AY234" s="130" t="s">
        <v>105</v>
      </c>
      <c r="BK234" s="138">
        <f>BK235</f>
        <v>0</v>
      </c>
    </row>
    <row r="235" spans="1:65" s="12" customFormat="1" ht="22.9" customHeight="1" x14ac:dyDescent="0.2">
      <c r="B235" s="129"/>
      <c r="D235" s="130" t="s">
        <v>65</v>
      </c>
      <c r="E235" s="139" t="s">
        <v>341</v>
      </c>
      <c r="F235" s="139" t="s">
        <v>342</v>
      </c>
      <c r="J235" s="140">
        <f>BK235</f>
        <v>0</v>
      </c>
      <c r="L235" s="129"/>
      <c r="M235" s="133"/>
      <c r="N235" s="134"/>
      <c r="O235" s="134"/>
      <c r="P235" s="135">
        <f>SUM(P236:P237)</f>
        <v>1.71</v>
      </c>
      <c r="Q235" s="134"/>
      <c r="R235" s="135">
        <f>SUM(R236:R237)</f>
        <v>0</v>
      </c>
      <c r="S235" s="134"/>
      <c r="T235" s="136">
        <f>SUM(T236:T237)</f>
        <v>5.3999999999999992E-2</v>
      </c>
      <c r="AR235" s="130" t="s">
        <v>108</v>
      </c>
      <c r="AT235" s="137" t="s">
        <v>65</v>
      </c>
      <c r="AU235" s="137" t="s">
        <v>72</v>
      </c>
      <c r="AY235" s="130" t="s">
        <v>105</v>
      </c>
      <c r="BK235" s="138">
        <f>SUM(BK236:BK237)</f>
        <v>0</v>
      </c>
    </row>
    <row r="236" spans="1:65" s="2" customFormat="1" ht="21.75" customHeight="1" x14ac:dyDescent="0.2">
      <c r="A236" s="29"/>
      <c r="B236" s="141"/>
      <c r="C236" s="142" t="s">
        <v>343</v>
      </c>
      <c r="D236" s="142" t="s">
        <v>106</v>
      </c>
      <c r="E236" s="143" t="s">
        <v>344</v>
      </c>
      <c r="F236" s="144" t="s">
        <v>345</v>
      </c>
      <c r="G236" s="145" t="s">
        <v>148</v>
      </c>
      <c r="H236" s="146">
        <v>6</v>
      </c>
      <c r="I236" s="146"/>
      <c r="J236" s="146">
        <f>ROUND(I236*H236,3)</f>
        <v>0</v>
      </c>
      <c r="K236" s="147"/>
      <c r="L236" s="30"/>
      <c r="M236" s="148" t="s">
        <v>1</v>
      </c>
      <c r="N236" s="149" t="s">
        <v>32</v>
      </c>
      <c r="O236" s="150">
        <v>0.28499999999999998</v>
      </c>
      <c r="P236" s="150">
        <f>O236*H236</f>
        <v>1.71</v>
      </c>
      <c r="Q236" s="150">
        <v>0</v>
      </c>
      <c r="R236" s="150">
        <f>Q236*H236</f>
        <v>0</v>
      </c>
      <c r="S236" s="150">
        <v>8.9999999999999993E-3</v>
      </c>
      <c r="T236" s="151">
        <f>S236*H236</f>
        <v>5.3999999999999992E-2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2" t="s">
        <v>202</v>
      </c>
      <c r="AT236" s="152" t="s">
        <v>106</v>
      </c>
      <c r="AU236" s="152" t="s">
        <v>108</v>
      </c>
      <c r="AY236" s="17" t="s">
        <v>105</v>
      </c>
      <c r="BE236" s="153">
        <f>IF(N236="základná",J236,0)</f>
        <v>0</v>
      </c>
      <c r="BF236" s="153">
        <f>IF(N236="znížená",J236,0)</f>
        <v>0</v>
      </c>
      <c r="BG236" s="153">
        <f>IF(N236="zákl. prenesená",J236,0)</f>
        <v>0</v>
      </c>
      <c r="BH236" s="153">
        <f>IF(N236="zníž. prenesená",J236,0)</f>
        <v>0</v>
      </c>
      <c r="BI236" s="153">
        <f>IF(N236="nulová",J236,0)</f>
        <v>0</v>
      </c>
      <c r="BJ236" s="17" t="s">
        <v>108</v>
      </c>
      <c r="BK236" s="154">
        <f>ROUND(I236*H236,3)</f>
        <v>0</v>
      </c>
      <c r="BL236" s="17" t="s">
        <v>202</v>
      </c>
      <c r="BM236" s="152" t="s">
        <v>346</v>
      </c>
    </row>
    <row r="237" spans="1:65" s="2" customFormat="1" ht="21.75" customHeight="1" x14ac:dyDescent="0.2">
      <c r="A237" s="29"/>
      <c r="B237" s="141"/>
      <c r="C237" s="142" t="s">
        <v>347</v>
      </c>
      <c r="D237" s="142" t="s">
        <v>106</v>
      </c>
      <c r="E237" s="143" t="s">
        <v>348</v>
      </c>
      <c r="F237" s="144" t="s">
        <v>349</v>
      </c>
      <c r="G237" s="145" t="s">
        <v>350</v>
      </c>
      <c r="H237" s="146">
        <v>0.24399999999999999</v>
      </c>
      <c r="I237" s="146"/>
      <c r="J237" s="146">
        <f>ROUND(I237*H237,3)</f>
        <v>0</v>
      </c>
      <c r="K237" s="147"/>
      <c r="L237" s="30"/>
      <c r="M237" s="148" t="s">
        <v>1</v>
      </c>
      <c r="N237" s="149" t="s">
        <v>32</v>
      </c>
      <c r="O237" s="150">
        <v>0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2" t="s">
        <v>202</v>
      </c>
      <c r="AT237" s="152" t="s">
        <v>106</v>
      </c>
      <c r="AU237" s="152" t="s">
        <v>108</v>
      </c>
      <c r="AY237" s="17" t="s">
        <v>105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108</v>
      </c>
      <c r="BK237" s="154">
        <f>ROUND(I237*H237,3)</f>
        <v>0</v>
      </c>
      <c r="BL237" s="17" t="s">
        <v>202</v>
      </c>
      <c r="BM237" s="152" t="s">
        <v>351</v>
      </c>
    </row>
    <row r="238" spans="1:65" s="12" customFormat="1" ht="25.9" customHeight="1" x14ac:dyDescent="0.2">
      <c r="B238" s="129"/>
      <c r="D238" s="130" t="s">
        <v>65</v>
      </c>
      <c r="E238" s="131" t="s">
        <v>110</v>
      </c>
      <c r="F238" s="131" t="s">
        <v>111</v>
      </c>
      <c r="J238" s="132">
        <f>BK238</f>
        <v>0</v>
      </c>
      <c r="L238" s="129"/>
      <c r="M238" s="133"/>
      <c r="N238" s="134"/>
      <c r="O238" s="134"/>
      <c r="P238" s="135">
        <f>SUM(P239:P241)</f>
        <v>0</v>
      </c>
      <c r="Q238" s="134"/>
      <c r="R238" s="135">
        <f>SUM(R239:R241)</f>
        <v>0</v>
      </c>
      <c r="S238" s="134"/>
      <c r="T238" s="136">
        <f>SUM(T239:T241)</f>
        <v>0</v>
      </c>
      <c r="AR238" s="130" t="s">
        <v>112</v>
      </c>
      <c r="AT238" s="137" t="s">
        <v>65</v>
      </c>
      <c r="AU238" s="137" t="s">
        <v>66</v>
      </c>
      <c r="AY238" s="130" t="s">
        <v>105</v>
      </c>
      <c r="BK238" s="138">
        <f>SUM(BK239:BK241)</f>
        <v>0</v>
      </c>
    </row>
    <row r="239" spans="1:65" s="2" customFormat="1" ht="33" customHeight="1" x14ac:dyDescent="0.2">
      <c r="A239" s="29"/>
      <c r="B239" s="141"/>
      <c r="C239" s="142" t="s">
        <v>352</v>
      </c>
      <c r="D239" s="142" t="s">
        <v>106</v>
      </c>
      <c r="E239" s="143" t="s">
        <v>113</v>
      </c>
      <c r="F239" s="144" t="s">
        <v>114</v>
      </c>
      <c r="G239" s="145" t="s">
        <v>115</v>
      </c>
      <c r="H239" s="146">
        <v>1</v>
      </c>
      <c r="I239" s="146"/>
      <c r="J239" s="146">
        <f>ROUND(I239*H239,3)</f>
        <v>0</v>
      </c>
      <c r="K239" s="147"/>
      <c r="L239" s="30"/>
      <c r="M239" s="148" t="s">
        <v>1</v>
      </c>
      <c r="N239" s="149" t="s">
        <v>32</v>
      </c>
      <c r="O239" s="150">
        <v>0</v>
      </c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2" t="s">
        <v>116</v>
      </c>
      <c r="AT239" s="152" t="s">
        <v>106</v>
      </c>
      <c r="AU239" s="152" t="s">
        <v>72</v>
      </c>
      <c r="AY239" s="17" t="s">
        <v>105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108</v>
      </c>
      <c r="BK239" s="154">
        <f>ROUND(I239*H239,3)</f>
        <v>0</v>
      </c>
      <c r="BL239" s="17" t="s">
        <v>116</v>
      </c>
      <c r="BM239" s="152" t="s">
        <v>353</v>
      </c>
    </row>
    <row r="240" spans="1:65" s="2" customFormat="1" ht="44.25" customHeight="1" x14ac:dyDescent="0.2">
      <c r="A240" s="29"/>
      <c r="B240" s="141"/>
      <c r="C240" s="142" t="s">
        <v>354</v>
      </c>
      <c r="D240" s="142" t="s">
        <v>106</v>
      </c>
      <c r="E240" s="143" t="s">
        <v>118</v>
      </c>
      <c r="F240" s="144" t="s">
        <v>119</v>
      </c>
      <c r="G240" s="145" t="s">
        <v>115</v>
      </c>
      <c r="H240" s="146">
        <v>1</v>
      </c>
      <c r="I240" s="146"/>
      <c r="J240" s="146">
        <f>ROUND(I240*H240,3)</f>
        <v>0</v>
      </c>
      <c r="K240" s="147"/>
      <c r="L240" s="30"/>
      <c r="M240" s="148" t="s">
        <v>1</v>
      </c>
      <c r="N240" s="149" t="s">
        <v>32</v>
      </c>
      <c r="O240" s="150">
        <v>0</v>
      </c>
      <c r="P240" s="150">
        <f>O240*H240</f>
        <v>0</v>
      </c>
      <c r="Q240" s="150">
        <v>0</v>
      </c>
      <c r="R240" s="150">
        <f>Q240*H240</f>
        <v>0</v>
      </c>
      <c r="S240" s="150">
        <v>0</v>
      </c>
      <c r="T240" s="151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2" t="s">
        <v>116</v>
      </c>
      <c r="AT240" s="152" t="s">
        <v>106</v>
      </c>
      <c r="AU240" s="152" t="s">
        <v>72</v>
      </c>
      <c r="AY240" s="17" t="s">
        <v>105</v>
      </c>
      <c r="BE240" s="153">
        <f>IF(N240="základná",J240,0)</f>
        <v>0</v>
      </c>
      <c r="BF240" s="153">
        <f>IF(N240="znížená",J240,0)</f>
        <v>0</v>
      </c>
      <c r="BG240" s="153">
        <f>IF(N240="zákl. prenesená",J240,0)</f>
        <v>0</v>
      </c>
      <c r="BH240" s="153">
        <f>IF(N240="zníž. prenesená",J240,0)</f>
        <v>0</v>
      </c>
      <c r="BI240" s="153">
        <f>IF(N240="nulová",J240,0)</f>
        <v>0</v>
      </c>
      <c r="BJ240" s="17" t="s">
        <v>108</v>
      </c>
      <c r="BK240" s="154">
        <f>ROUND(I240*H240,3)</f>
        <v>0</v>
      </c>
      <c r="BL240" s="17" t="s">
        <v>116</v>
      </c>
      <c r="BM240" s="152" t="s">
        <v>355</v>
      </c>
    </row>
    <row r="241" spans="1:65" s="2" customFormat="1" ht="16.5" customHeight="1" x14ac:dyDescent="0.2">
      <c r="A241" s="29"/>
      <c r="B241" s="141"/>
      <c r="C241" s="142" t="s">
        <v>356</v>
      </c>
      <c r="D241" s="142" t="s">
        <v>106</v>
      </c>
      <c r="E241" s="143" t="s">
        <v>121</v>
      </c>
      <c r="F241" s="144" t="s">
        <v>122</v>
      </c>
      <c r="G241" s="145" t="s">
        <v>115</v>
      </c>
      <c r="H241" s="146">
        <v>1</v>
      </c>
      <c r="I241" s="146"/>
      <c r="J241" s="146">
        <f>ROUND(I241*H241,3)</f>
        <v>0</v>
      </c>
      <c r="K241" s="147"/>
      <c r="L241" s="30"/>
      <c r="M241" s="155" t="s">
        <v>1</v>
      </c>
      <c r="N241" s="156" t="s">
        <v>32</v>
      </c>
      <c r="O241" s="157">
        <v>0</v>
      </c>
      <c r="P241" s="157">
        <f>O241*H241</f>
        <v>0</v>
      </c>
      <c r="Q241" s="157">
        <v>0</v>
      </c>
      <c r="R241" s="157">
        <f>Q241*H241</f>
        <v>0</v>
      </c>
      <c r="S241" s="157">
        <v>0</v>
      </c>
      <c r="T241" s="158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2" t="s">
        <v>116</v>
      </c>
      <c r="AT241" s="152" t="s">
        <v>106</v>
      </c>
      <c r="AU241" s="152" t="s">
        <v>72</v>
      </c>
      <c r="AY241" s="17" t="s">
        <v>105</v>
      </c>
      <c r="BE241" s="153">
        <f>IF(N241="základná",J241,0)</f>
        <v>0</v>
      </c>
      <c r="BF241" s="153">
        <f>IF(N241="znížená",J241,0)</f>
        <v>0</v>
      </c>
      <c r="BG241" s="153">
        <f>IF(N241="zákl. prenesená",J241,0)</f>
        <v>0</v>
      </c>
      <c r="BH241" s="153">
        <f>IF(N241="zníž. prenesená",J241,0)</f>
        <v>0</v>
      </c>
      <c r="BI241" s="153">
        <f>IF(N241="nulová",J241,0)</f>
        <v>0</v>
      </c>
      <c r="BJ241" s="17" t="s">
        <v>108</v>
      </c>
      <c r="BK241" s="154">
        <f>ROUND(I241*H241,3)</f>
        <v>0</v>
      </c>
      <c r="BL241" s="17" t="s">
        <v>116</v>
      </c>
      <c r="BM241" s="152" t="s">
        <v>357</v>
      </c>
    </row>
    <row r="242" spans="1:65" s="2" customFormat="1" ht="6.95" customHeight="1" x14ac:dyDescent="0.2">
      <c r="A242" s="29"/>
      <c r="B242" s="44"/>
      <c r="C242" s="45"/>
      <c r="D242" s="45"/>
      <c r="E242" s="45"/>
      <c r="F242" s="45"/>
      <c r="G242" s="45"/>
      <c r="H242" s="45"/>
      <c r="I242" s="45"/>
      <c r="J242" s="45"/>
      <c r="K242" s="45"/>
      <c r="L242" s="30"/>
      <c r="M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</row>
  </sheetData>
  <autoFilter ref="C123:K241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opLeftCell="B187" workbookViewId="0">
      <selection activeCell="I199" sqref="I126:I19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78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85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86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358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ROUND((SUM(BE123:BE199)),  2)</f>
        <v>0</v>
      </c>
      <c r="G33" s="29"/>
      <c r="H33" s="29"/>
      <c r="I33" s="98">
        <v>0.2</v>
      </c>
      <c r="J33" s="97">
        <f>ROUND(((SUM(BE123:BE199))*I33),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ROUND((SUM(BF123:BF199)),  2)</f>
        <v>0</v>
      </c>
      <c r="G34" s="29"/>
      <c r="H34" s="29"/>
      <c r="I34" s="98">
        <v>0.2</v>
      </c>
      <c r="J34" s="97">
        <f>ROUND(((SUM(BF123:BF199))*I34),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ROUND((SUM(BG123:BG199)),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ROUND((SUM(BH123:BH199)),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ROUND((SUM(BI123:BI199)),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87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86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>SO-02 - Mestský mobiliár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91</v>
      </c>
    </row>
    <row r="97" spans="1:31" s="9" customFormat="1" ht="24.95" customHeight="1" x14ac:dyDescent="0.2">
      <c r="B97" s="110"/>
      <c r="D97" s="111" t="s">
        <v>124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125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359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360</v>
      </c>
      <c r="E100" s="116"/>
      <c r="F100" s="116"/>
      <c r="G100" s="116"/>
      <c r="H100" s="116"/>
      <c r="I100" s="116"/>
      <c r="J100" s="117">
        <f>J175</f>
        <v>0</v>
      </c>
      <c r="L100" s="114"/>
    </row>
    <row r="101" spans="1:31" s="10" customFormat="1" ht="19.899999999999999" customHeight="1" x14ac:dyDescent="0.2">
      <c r="B101" s="114"/>
      <c r="D101" s="115" t="s">
        <v>127</v>
      </c>
      <c r="E101" s="116"/>
      <c r="F101" s="116"/>
      <c r="G101" s="116"/>
      <c r="H101" s="116"/>
      <c r="I101" s="116"/>
      <c r="J101" s="117">
        <f>J182</f>
        <v>0</v>
      </c>
      <c r="L101" s="114"/>
    </row>
    <row r="102" spans="1:31" s="10" customFormat="1" ht="19.899999999999999" customHeight="1" x14ac:dyDescent="0.2">
      <c r="B102" s="114"/>
      <c r="D102" s="115" t="s">
        <v>128</v>
      </c>
      <c r="E102" s="116"/>
      <c r="F102" s="116"/>
      <c r="G102" s="116"/>
      <c r="H102" s="116"/>
      <c r="I102" s="116"/>
      <c r="J102" s="117">
        <f>J194</f>
        <v>0</v>
      </c>
      <c r="L102" s="114"/>
    </row>
    <row r="103" spans="1:31" s="9" customFormat="1" ht="24.95" customHeight="1" x14ac:dyDescent="0.2">
      <c r="B103" s="110"/>
      <c r="D103" s="111" t="s">
        <v>92</v>
      </c>
      <c r="E103" s="112"/>
      <c r="F103" s="112"/>
      <c r="G103" s="112"/>
      <c r="H103" s="112"/>
      <c r="I103" s="112"/>
      <c r="J103" s="113">
        <f>J196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93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86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>SO-02 - Mestský mobiliár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94</v>
      </c>
      <c r="D122" s="121" t="s">
        <v>51</v>
      </c>
      <c r="E122" s="121" t="s">
        <v>47</v>
      </c>
      <c r="F122" s="121" t="s">
        <v>48</v>
      </c>
      <c r="G122" s="121" t="s">
        <v>95</v>
      </c>
      <c r="H122" s="121" t="s">
        <v>96</v>
      </c>
      <c r="I122" s="121" t="s">
        <v>97</v>
      </c>
      <c r="J122" s="122" t="s">
        <v>89</v>
      </c>
      <c r="K122" s="123" t="s">
        <v>98</v>
      </c>
      <c r="L122" s="124"/>
      <c r="M122" s="59" t="s">
        <v>1</v>
      </c>
      <c r="N122" s="60" t="s">
        <v>30</v>
      </c>
      <c r="O122" s="60" t="s">
        <v>99</v>
      </c>
      <c r="P122" s="60" t="s">
        <v>100</v>
      </c>
      <c r="Q122" s="60" t="s">
        <v>101</v>
      </c>
      <c r="R122" s="60" t="s">
        <v>102</v>
      </c>
      <c r="S122" s="60" t="s">
        <v>103</v>
      </c>
      <c r="T122" s="61" t="s">
        <v>104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90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P124+P196</f>
        <v>33.498187129999998</v>
      </c>
      <c r="Q123" s="63"/>
      <c r="R123" s="126">
        <f>R124+R196</f>
        <v>5.5503011799999999</v>
      </c>
      <c r="S123" s="63"/>
      <c r="T123" s="127">
        <f>T124+T196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91</v>
      </c>
      <c r="BK123" s="128">
        <f>BK124+BK196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131</v>
      </c>
      <c r="F124" s="131" t="s">
        <v>132</v>
      </c>
      <c r="J124" s="132">
        <f>BK124</f>
        <v>0</v>
      </c>
      <c r="L124" s="129"/>
      <c r="M124" s="133"/>
      <c r="N124" s="134"/>
      <c r="O124" s="134"/>
      <c r="P124" s="135">
        <f>P125+P153+P175+P182+P194</f>
        <v>33.498187129999998</v>
      </c>
      <c r="Q124" s="134"/>
      <c r="R124" s="135">
        <f>R125+R153+R175+R182+R194</f>
        <v>5.5503011799999999</v>
      </c>
      <c r="S124" s="134"/>
      <c r="T124" s="136">
        <f>T125+T153+T175+T182+T194</f>
        <v>0</v>
      </c>
      <c r="AR124" s="130" t="s">
        <v>72</v>
      </c>
      <c r="AT124" s="137" t="s">
        <v>65</v>
      </c>
      <c r="AU124" s="137" t="s">
        <v>66</v>
      </c>
      <c r="AY124" s="130" t="s">
        <v>105</v>
      </c>
      <c r="BK124" s="138">
        <f>BK125+BK153+BK175+BK182+BK194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72</v>
      </c>
      <c r="F125" s="139" t="s">
        <v>133</v>
      </c>
      <c r="J125" s="140">
        <f>BK125</f>
        <v>0</v>
      </c>
      <c r="L125" s="129"/>
      <c r="M125" s="133"/>
      <c r="N125" s="134"/>
      <c r="O125" s="134"/>
      <c r="P125" s="135">
        <f>SUM(P126:P152)</f>
        <v>1.8417502400000001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72</v>
      </c>
      <c r="AT125" s="137" t="s">
        <v>65</v>
      </c>
      <c r="AU125" s="137" t="s">
        <v>72</v>
      </c>
      <c r="AY125" s="130" t="s">
        <v>105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72</v>
      </c>
      <c r="D126" s="142" t="s">
        <v>106</v>
      </c>
      <c r="E126" s="143" t="s">
        <v>153</v>
      </c>
      <c r="F126" s="144" t="s">
        <v>154</v>
      </c>
      <c r="G126" s="145" t="s">
        <v>155</v>
      </c>
      <c r="H126" s="146">
        <v>0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107</v>
      </c>
      <c r="AT126" s="152" t="s">
        <v>106</v>
      </c>
      <c r="AU126" s="152" t="s">
        <v>108</v>
      </c>
      <c r="AY126" s="17" t="s">
        <v>105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108</v>
      </c>
      <c r="BK126" s="154">
        <f>ROUND(I126*H126,3)</f>
        <v>0</v>
      </c>
      <c r="BL126" s="17" t="s">
        <v>107</v>
      </c>
      <c r="BM126" s="152" t="s">
        <v>361</v>
      </c>
    </row>
    <row r="127" spans="1:65" s="13" customFormat="1" x14ac:dyDescent="0.2">
      <c r="B127" s="159"/>
      <c r="D127" s="160" t="s">
        <v>138</v>
      </c>
      <c r="E127" s="161" t="s">
        <v>1</v>
      </c>
      <c r="F127" s="162" t="s">
        <v>362</v>
      </c>
      <c r="H127" s="163">
        <v>1.879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138</v>
      </c>
      <c r="AU127" s="161" t="s">
        <v>108</v>
      </c>
      <c r="AV127" s="13" t="s">
        <v>108</v>
      </c>
      <c r="AW127" s="13" t="s">
        <v>22</v>
      </c>
      <c r="AX127" s="13" t="s">
        <v>66</v>
      </c>
      <c r="AY127" s="161" t="s">
        <v>105</v>
      </c>
    </row>
    <row r="128" spans="1:65" s="14" customFormat="1" x14ac:dyDescent="0.2">
      <c r="B128" s="167"/>
      <c r="D128" s="160" t="s">
        <v>138</v>
      </c>
      <c r="E128" s="168" t="s">
        <v>1</v>
      </c>
      <c r="F128" s="169" t="s">
        <v>140</v>
      </c>
      <c r="H128" s="170">
        <v>1.879</v>
      </c>
      <c r="L128" s="167"/>
      <c r="M128" s="171"/>
      <c r="N128" s="172"/>
      <c r="O128" s="172"/>
      <c r="P128" s="172"/>
      <c r="Q128" s="172"/>
      <c r="R128" s="172"/>
      <c r="S128" s="172"/>
      <c r="T128" s="173"/>
      <c r="AT128" s="168" t="s">
        <v>138</v>
      </c>
      <c r="AU128" s="168" t="s">
        <v>108</v>
      </c>
      <c r="AV128" s="14" t="s">
        <v>109</v>
      </c>
      <c r="AW128" s="14" t="s">
        <v>22</v>
      </c>
      <c r="AX128" s="14" t="s">
        <v>72</v>
      </c>
      <c r="AY128" s="168" t="s">
        <v>105</v>
      </c>
    </row>
    <row r="129" spans="1:65" s="2" customFormat="1" ht="21.75" customHeight="1" x14ac:dyDescent="0.2">
      <c r="A129" s="29"/>
      <c r="B129" s="141"/>
      <c r="C129" s="142" t="s">
        <v>108</v>
      </c>
      <c r="D129" s="142" t="s">
        <v>106</v>
      </c>
      <c r="E129" s="143" t="s">
        <v>158</v>
      </c>
      <c r="F129" s="144" t="s">
        <v>159</v>
      </c>
      <c r="G129" s="145" t="s">
        <v>155</v>
      </c>
      <c r="H129" s="146">
        <v>0</v>
      </c>
      <c r="I129" s="146"/>
      <c r="J129" s="146">
        <f>ROUND(I129*H129,3)</f>
        <v>0</v>
      </c>
      <c r="K129" s="147"/>
      <c r="L129" s="30"/>
      <c r="M129" s="148" t="s">
        <v>1</v>
      </c>
      <c r="N129" s="149" t="s">
        <v>32</v>
      </c>
      <c r="O129" s="150">
        <v>4.2000000000000003E-2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107</v>
      </c>
      <c r="AT129" s="152" t="s">
        <v>106</v>
      </c>
      <c r="AU129" s="152" t="s">
        <v>108</v>
      </c>
      <c r="AY129" s="17" t="s">
        <v>105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108</v>
      </c>
      <c r="BK129" s="154">
        <f>ROUND(I129*H129,3)</f>
        <v>0</v>
      </c>
      <c r="BL129" s="17" t="s">
        <v>107</v>
      </c>
      <c r="BM129" s="152" t="s">
        <v>363</v>
      </c>
    </row>
    <row r="130" spans="1:65" s="2" customFormat="1" ht="21.75" customHeight="1" x14ac:dyDescent="0.2">
      <c r="A130" s="29"/>
      <c r="B130" s="141"/>
      <c r="C130" s="142" t="s">
        <v>109</v>
      </c>
      <c r="D130" s="142" t="s">
        <v>106</v>
      </c>
      <c r="E130" s="143" t="s">
        <v>364</v>
      </c>
      <c r="F130" s="144" t="s">
        <v>365</v>
      </c>
      <c r="G130" s="145" t="s">
        <v>155</v>
      </c>
      <c r="H130" s="146">
        <v>0.307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4.1500000000000004</v>
      </c>
      <c r="P130" s="150">
        <f>O130*H130</f>
        <v>1.2740500000000001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107</v>
      </c>
      <c r="AT130" s="152" t="s">
        <v>106</v>
      </c>
      <c r="AU130" s="152" t="s">
        <v>108</v>
      </c>
      <c r="AY130" s="17" t="s">
        <v>105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108</v>
      </c>
      <c r="BK130" s="154">
        <f>ROUND(I130*H130,3)</f>
        <v>0</v>
      </c>
      <c r="BL130" s="17" t="s">
        <v>107</v>
      </c>
      <c r="BM130" s="152" t="s">
        <v>366</v>
      </c>
    </row>
    <row r="131" spans="1:65" s="13" customFormat="1" x14ac:dyDescent="0.2">
      <c r="B131" s="159"/>
      <c r="D131" s="160" t="s">
        <v>138</v>
      </c>
      <c r="E131" s="161" t="s">
        <v>1</v>
      </c>
      <c r="F131" s="162" t="s">
        <v>367</v>
      </c>
      <c r="H131" s="163">
        <v>0.189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138</v>
      </c>
      <c r="AU131" s="161" t="s">
        <v>108</v>
      </c>
      <c r="AV131" s="13" t="s">
        <v>108</v>
      </c>
      <c r="AW131" s="13" t="s">
        <v>22</v>
      </c>
      <c r="AX131" s="13" t="s">
        <v>66</v>
      </c>
      <c r="AY131" s="161" t="s">
        <v>105</v>
      </c>
    </row>
    <row r="132" spans="1:65" s="13" customFormat="1" x14ac:dyDescent="0.2">
      <c r="B132" s="159"/>
      <c r="D132" s="160" t="s">
        <v>138</v>
      </c>
      <c r="E132" s="161" t="s">
        <v>1</v>
      </c>
      <c r="F132" s="162" t="s">
        <v>368</v>
      </c>
      <c r="H132" s="163">
        <v>0</v>
      </c>
      <c r="L132" s="159"/>
      <c r="M132" s="164"/>
      <c r="N132" s="165"/>
      <c r="O132" s="165"/>
      <c r="P132" s="165"/>
      <c r="Q132" s="165"/>
      <c r="R132" s="165"/>
      <c r="S132" s="165"/>
      <c r="T132" s="166"/>
      <c r="AT132" s="161" t="s">
        <v>138</v>
      </c>
      <c r="AU132" s="161" t="s">
        <v>108</v>
      </c>
      <c r="AV132" s="13" t="s">
        <v>108</v>
      </c>
      <c r="AW132" s="13" t="s">
        <v>22</v>
      </c>
      <c r="AX132" s="13" t="s">
        <v>66</v>
      </c>
      <c r="AY132" s="161" t="s">
        <v>105</v>
      </c>
    </row>
    <row r="133" spans="1:65" s="13" customFormat="1" x14ac:dyDescent="0.2">
      <c r="B133" s="159"/>
      <c r="D133" s="160" t="s">
        <v>138</v>
      </c>
      <c r="E133" s="161" t="s">
        <v>1</v>
      </c>
      <c r="F133" s="162" t="s">
        <v>369</v>
      </c>
      <c r="H133" s="163">
        <v>7.3999999999999996E-2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138</v>
      </c>
      <c r="AU133" s="161" t="s">
        <v>108</v>
      </c>
      <c r="AV133" s="13" t="s">
        <v>108</v>
      </c>
      <c r="AW133" s="13" t="s">
        <v>22</v>
      </c>
      <c r="AX133" s="13" t="s">
        <v>66</v>
      </c>
      <c r="AY133" s="161" t="s">
        <v>105</v>
      </c>
    </row>
    <row r="134" spans="1:65" s="13" customFormat="1" x14ac:dyDescent="0.2">
      <c r="B134" s="159"/>
      <c r="D134" s="160" t="s">
        <v>138</v>
      </c>
      <c r="E134" s="161" t="s">
        <v>1</v>
      </c>
      <c r="F134" s="162" t="s">
        <v>370</v>
      </c>
      <c r="H134" s="163">
        <v>4.3999999999999997E-2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138</v>
      </c>
      <c r="AU134" s="161" t="s">
        <v>108</v>
      </c>
      <c r="AV134" s="13" t="s">
        <v>108</v>
      </c>
      <c r="AW134" s="13" t="s">
        <v>22</v>
      </c>
      <c r="AX134" s="13" t="s">
        <v>66</v>
      </c>
      <c r="AY134" s="161" t="s">
        <v>105</v>
      </c>
    </row>
    <row r="135" spans="1:65" s="13" customFormat="1" x14ac:dyDescent="0.2">
      <c r="B135" s="159"/>
      <c r="D135" s="160" t="s">
        <v>138</v>
      </c>
      <c r="E135" s="161" t="s">
        <v>1</v>
      </c>
      <c r="F135" s="162" t="s">
        <v>371</v>
      </c>
      <c r="H135" s="163"/>
      <c r="L135" s="159"/>
      <c r="M135" s="164"/>
      <c r="N135" s="165"/>
      <c r="O135" s="165"/>
      <c r="P135" s="165"/>
      <c r="Q135" s="165"/>
      <c r="R135" s="165"/>
      <c r="S135" s="165"/>
      <c r="T135" s="166"/>
      <c r="AT135" s="161" t="s">
        <v>138</v>
      </c>
      <c r="AU135" s="161" t="s">
        <v>108</v>
      </c>
      <c r="AV135" s="13" t="s">
        <v>108</v>
      </c>
      <c r="AW135" s="13" t="s">
        <v>22</v>
      </c>
      <c r="AX135" s="13" t="s">
        <v>66</v>
      </c>
      <c r="AY135" s="161" t="s">
        <v>105</v>
      </c>
    </row>
    <row r="136" spans="1:65" s="13" customFormat="1" x14ac:dyDescent="0.2">
      <c r="B136" s="159"/>
      <c r="D136" s="160" t="s">
        <v>138</v>
      </c>
      <c r="E136" s="161" t="s">
        <v>1</v>
      </c>
      <c r="F136" s="162" t="s">
        <v>372</v>
      </c>
      <c r="H136" s="163">
        <v>0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138</v>
      </c>
      <c r="AU136" s="161" t="s">
        <v>108</v>
      </c>
      <c r="AV136" s="13" t="s">
        <v>108</v>
      </c>
      <c r="AW136" s="13" t="s">
        <v>22</v>
      </c>
      <c r="AX136" s="13" t="s">
        <v>66</v>
      </c>
      <c r="AY136" s="161" t="s">
        <v>105</v>
      </c>
    </row>
    <row r="137" spans="1:65" s="13" customFormat="1" ht="22.5" x14ac:dyDescent="0.2">
      <c r="B137" s="159"/>
      <c r="D137" s="160" t="s">
        <v>138</v>
      </c>
      <c r="E137" s="161" t="s">
        <v>1</v>
      </c>
      <c r="F137" s="162" t="s">
        <v>373</v>
      </c>
      <c r="H137" s="163">
        <v>0</v>
      </c>
      <c r="L137" s="159"/>
      <c r="M137" s="164"/>
      <c r="N137" s="165"/>
      <c r="O137" s="165"/>
      <c r="P137" s="165"/>
      <c r="Q137" s="165"/>
      <c r="R137" s="165"/>
      <c r="S137" s="165"/>
      <c r="T137" s="166"/>
      <c r="AT137" s="161" t="s">
        <v>138</v>
      </c>
      <c r="AU137" s="161" t="s">
        <v>108</v>
      </c>
      <c r="AV137" s="13" t="s">
        <v>108</v>
      </c>
      <c r="AW137" s="13" t="s">
        <v>22</v>
      </c>
      <c r="AX137" s="13" t="s">
        <v>66</v>
      </c>
      <c r="AY137" s="161" t="s">
        <v>105</v>
      </c>
    </row>
    <row r="138" spans="1:65" s="13" customFormat="1" x14ac:dyDescent="0.2">
      <c r="B138" s="159"/>
      <c r="D138" s="160" t="s">
        <v>138</v>
      </c>
      <c r="E138" s="161" t="s">
        <v>1</v>
      </c>
      <c r="F138" s="162" t="s">
        <v>374</v>
      </c>
      <c r="H138" s="163"/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138</v>
      </c>
      <c r="AU138" s="161" t="s">
        <v>108</v>
      </c>
      <c r="AV138" s="13" t="s">
        <v>108</v>
      </c>
      <c r="AW138" s="13" t="s">
        <v>22</v>
      </c>
      <c r="AX138" s="13" t="s">
        <v>66</v>
      </c>
      <c r="AY138" s="161" t="s">
        <v>105</v>
      </c>
    </row>
    <row r="139" spans="1:65" s="14" customFormat="1" x14ac:dyDescent="0.2">
      <c r="B139" s="167"/>
      <c r="D139" s="160" t="s">
        <v>138</v>
      </c>
      <c r="E139" s="168" t="s">
        <v>1</v>
      </c>
      <c r="F139" s="169" t="s">
        <v>140</v>
      </c>
      <c r="H139" s="170">
        <f>SUM(H131:H138)</f>
        <v>0.307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138</v>
      </c>
      <c r="AU139" s="168" t="s">
        <v>108</v>
      </c>
      <c r="AV139" s="14" t="s">
        <v>109</v>
      </c>
      <c r="AW139" s="14" t="s">
        <v>22</v>
      </c>
      <c r="AX139" s="14" t="s">
        <v>66</v>
      </c>
      <c r="AY139" s="168" t="s">
        <v>105</v>
      </c>
    </row>
    <row r="140" spans="1:65" s="15" customFormat="1" x14ac:dyDescent="0.2">
      <c r="B140" s="174"/>
      <c r="D140" s="160" t="s">
        <v>138</v>
      </c>
      <c r="E140" s="175" t="s">
        <v>1</v>
      </c>
      <c r="F140" s="176" t="s">
        <v>145</v>
      </c>
      <c r="H140" s="177">
        <v>0.307</v>
      </c>
      <c r="L140" s="174"/>
      <c r="M140" s="178"/>
      <c r="N140" s="179"/>
      <c r="O140" s="179"/>
      <c r="P140" s="179"/>
      <c r="Q140" s="179"/>
      <c r="R140" s="179"/>
      <c r="S140" s="179"/>
      <c r="T140" s="180"/>
      <c r="AT140" s="175" t="s">
        <v>138</v>
      </c>
      <c r="AU140" s="175" t="s">
        <v>108</v>
      </c>
      <c r="AV140" s="15" t="s">
        <v>107</v>
      </c>
      <c r="AW140" s="15" t="s">
        <v>22</v>
      </c>
      <c r="AX140" s="15" t="s">
        <v>72</v>
      </c>
      <c r="AY140" s="175" t="s">
        <v>105</v>
      </c>
    </row>
    <row r="141" spans="1:65" s="2" customFormat="1" ht="21.75" customHeight="1" x14ac:dyDescent="0.2">
      <c r="A141" s="29"/>
      <c r="B141" s="141"/>
      <c r="C141" s="142" t="s">
        <v>107</v>
      </c>
      <c r="D141" s="142" t="s">
        <v>106</v>
      </c>
      <c r="E141" s="143" t="s">
        <v>375</v>
      </c>
      <c r="F141" s="144" t="s">
        <v>376</v>
      </c>
      <c r="G141" s="145" t="s">
        <v>155</v>
      </c>
      <c r="H141" s="146">
        <v>0.39600000000000002</v>
      </c>
      <c r="I141" s="146"/>
      <c r="J141" s="146">
        <f>ROUND(I141*H141,3)</f>
        <v>0</v>
      </c>
      <c r="K141" s="147"/>
      <c r="L141" s="30"/>
      <c r="M141" s="148" t="s">
        <v>1</v>
      </c>
      <c r="N141" s="149" t="s">
        <v>32</v>
      </c>
      <c r="O141" s="150">
        <v>0.75368999999999997</v>
      </c>
      <c r="P141" s="150">
        <f>O141*H141</f>
        <v>0.29846124000000002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2" t="s">
        <v>107</v>
      </c>
      <c r="AT141" s="152" t="s">
        <v>106</v>
      </c>
      <c r="AU141" s="152" t="s">
        <v>108</v>
      </c>
      <c r="AY141" s="17" t="s">
        <v>105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108</v>
      </c>
      <c r="BK141" s="154">
        <f>ROUND(I141*H141,3)</f>
        <v>0</v>
      </c>
      <c r="BL141" s="17" t="s">
        <v>107</v>
      </c>
      <c r="BM141" s="152" t="s">
        <v>377</v>
      </c>
    </row>
    <row r="142" spans="1:65" s="2" customFormat="1" ht="33" customHeight="1" x14ac:dyDescent="0.2">
      <c r="A142" s="29"/>
      <c r="B142" s="141"/>
      <c r="C142" s="142" t="s">
        <v>112</v>
      </c>
      <c r="D142" s="142" t="s">
        <v>106</v>
      </c>
      <c r="E142" s="143" t="s">
        <v>161</v>
      </c>
      <c r="F142" s="144" t="s">
        <v>162</v>
      </c>
      <c r="G142" s="145" t="s">
        <v>155</v>
      </c>
      <c r="H142" s="146">
        <v>0.307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7.0999999999999994E-2</v>
      </c>
      <c r="P142" s="150">
        <f>O142*H142</f>
        <v>2.1796999999999997E-2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107</v>
      </c>
      <c r="AT142" s="152" t="s">
        <v>106</v>
      </c>
      <c r="AU142" s="152" t="s">
        <v>108</v>
      </c>
      <c r="AY142" s="17" t="s">
        <v>105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108</v>
      </c>
      <c r="BK142" s="154">
        <f>ROUND(I142*H142,3)</f>
        <v>0</v>
      </c>
      <c r="BL142" s="17" t="s">
        <v>107</v>
      </c>
      <c r="BM142" s="152" t="s">
        <v>378</v>
      </c>
    </row>
    <row r="143" spans="1:65" s="13" customFormat="1" x14ac:dyDescent="0.2">
      <c r="B143" s="159"/>
      <c r="D143" s="160" t="s">
        <v>138</v>
      </c>
      <c r="E143" s="161" t="s">
        <v>1</v>
      </c>
      <c r="F143" s="162">
        <v>0.307</v>
      </c>
      <c r="H143" s="163">
        <v>0.307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138</v>
      </c>
      <c r="AU143" s="161" t="s">
        <v>108</v>
      </c>
      <c r="AV143" s="13" t="s">
        <v>108</v>
      </c>
      <c r="AW143" s="13" t="s">
        <v>22</v>
      </c>
      <c r="AX143" s="13" t="s">
        <v>66</v>
      </c>
      <c r="AY143" s="161" t="s">
        <v>105</v>
      </c>
    </row>
    <row r="144" spans="1:65" s="14" customFormat="1" x14ac:dyDescent="0.2">
      <c r="B144" s="167"/>
      <c r="D144" s="160" t="s">
        <v>138</v>
      </c>
      <c r="E144" s="168" t="s">
        <v>1</v>
      </c>
      <c r="F144" s="169" t="s">
        <v>140</v>
      </c>
      <c r="H144" s="170">
        <v>0.307</v>
      </c>
      <c r="L144" s="167"/>
      <c r="M144" s="171"/>
      <c r="N144" s="172"/>
      <c r="O144" s="172"/>
      <c r="P144" s="172"/>
      <c r="Q144" s="172"/>
      <c r="R144" s="172"/>
      <c r="S144" s="172"/>
      <c r="T144" s="173"/>
      <c r="AT144" s="168" t="s">
        <v>138</v>
      </c>
      <c r="AU144" s="168" t="s">
        <v>108</v>
      </c>
      <c r="AV144" s="14" t="s">
        <v>109</v>
      </c>
      <c r="AW144" s="14" t="s">
        <v>22</v>
      </c>
      <c r="AX144" s="14" t="s">
        <v>72</v>
      </c>
      <c r="AY144" s="168" t="s">
        <v>105</v>
      </c>
    </row>
    <row r="145" spans="1:65" s="2" customFormat="1" ht="33" customHeight="1" x14ac:dyDescent="0.2">
      <c r="A145" s="29"/>
      <c r="B145" s="141"/>
      <c r="C145" s="142" t="s">
        <v>117</v>
      </c>
      <c r="D145" s="142" t="s">
        <v>106</v>
      </c>
      <c r="E145" s="143" t="s">
        <v>166</v>
      </c>
      <c r="F145" s="144" t="s">
        <v>167</v>
      </c>
      <c r="G145" s="145" t="s">
        <v>155</v>
      </c>
      <c r="H145" s="146">
        <v>8.2889999999999997</v>
      </c>
      <c r="I145" s="146"/>
      <c r="J145" s="146">
        <f>ROUND(I145*H145,3)</f>
        <v>0</v>
      </c>
      <c r="K145" s="147"/>
      <c r="L145" s="30"/>
      <c r="M145" s="148" t="s">
        <v>1</v>
      </c>
      <c r="N145" s="149" t="s">
        <v>32</v>
      </c>
      <c r="O145" s="150">
        <v>7.0000000000000001E-3</v>
      </c>
      <c r="P145" s="150">
        <f>O145*H145</f>
        <v>5.8022999999999998E-2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2" t="s">
        <v>107</v>
      </c>
      <c r="AT145" s="152" t="s">
        <v>106</v>
      </c>
      <c r="AU145" s="152" t="s">
        <v>108</v>
      </c>
      <c r="AY145" s="17" t="s">
        <v>105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108</v>
      </c>
      <c r="BK145" s="154">
        <f>ROUND(I145*H145,3)</f>
        <v>0</v>
      </c>
      <c r="BL145" s="17" t="s">
        <v>107</v>
      </c>
      <c r="BM145" s="152" t="s">
        <v>379</v>
      </c>
    </row>
    <row r="146" spans="1:65" s="13" customFormat="1" x14ac:dyDescent="0.2">
      <c r="B146" s="159"/>
      <c r="D146" s="160" t="s">
        <v>138</v>
      </c>
      <c r="E146" s="161" t="s">
        <v>1</v>
      </c>
      <c r="F146" s="162" t="s">
        <v>600</v>
      </c>
      <c r="H146" s="163">
        <v>8.2889999999999997</v>
      </c>
      <c r="L146" s="159"/>
      <c r="M146" s="164"/>
      <c r="N146" s="165"/>
      <c r="O146" s="165"/>
      <c r="P146" s="165"/>
      <c r="Q146" s="165"/>
      <c r="R146" s="165"/>
      <c r="S146" s="165"/>
      <c r="T146" s="166"/>
      <c r="AT146" s="161" t="s">
        <v>138</v>
      </c>
      <c r="AU146" s="161" t="s">
        <v>108</v>
      </c>
      <c r="AV146" s="13" t="s">
        <v>108</v>
      </c>
      <c r="AW146" s="13" t="s">
        <v>22</v>
      </c>
      <c r="AX146" s="13" t="s">
        <v>66</v>
      </c>
      <c r="AY146" s="161" t="s">
        <v>105</v>
      </c>
    </row>
    <row r="147" spans="1:65" s="14" customFormat="1" x14ac:dyDescent="0.2">
      <c r="B147" s="167"/>
      <c r="D147" s="160" t="s">
        <v>138</v>
      </c>
      <c r="E147" s="168" t="s">
        <v>1</v>
      </c>
      <c r="F147" s="169" t="s">
        <v>140</v>
      </c>
      <c r="H147" s="170">
        <v>8.2889999999999997</v>
      </c>
      <c r="L147" s="167"/>
      <c r="M147" s="171"/>
      <c r="N147" s="172"/>
      <c r="O147" s="172"/>
      <c r="P147" s="172"/>
      <c r="Q147" s="172"/>
      <c r="R147" s="172"/>
      <c r="S147" s="172"/>
      <c r="T147" s="173"/>
      <c r="AT147" s="168" t="s">
        <v>138</v>
      </c>
      <c r="AU147" s="168" t="s">
        <v>108</v>
      </c>
      <c r="AV147" s="14" t="s">
        <v>109</v>
      </c>
      <c r="AW147" s="14" t="s">
        <v>22</v>
      </c>
      <c r="AX147" s="14" t="s">
        <v>72</v>
      </c>
      <c r="AY147" s="168" t="s">
        <v>105</v>
      </c>
    </row>
    <row r="148" spans="1:65" s="2" customFormat="1" ht="21.75" customHeight="1" x14ac:dyDescent="0.2">
      <c r="A148" s="29"/>
      <c r="B148" s="141"/>
      <c r="C148" s="142" t="s">
        <v>120</v>
      </c>
      <c r="D148" s="142" t="s">
        <v>106</v>
      </c>
      <c r="E148" s="143" t="s">
        <v>171</v>
      </c>
      <c r="F148" s="144" t="s">
        <v>172</v>
      </c>
      <c r="G148" s="145" t="s">
        <v>155</v>
      </c>
      <c r="H148" s="146">
        <v>0.307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0.61699999999999999</v>
      </c>
      <c r="P148" s="150">
        <f>O148*H148</f>
        <v>0.189419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107</v>
      </c>
      <c r="AT148" s="152" t="s">
        <v>106</v>
      </c>
      <c r="AU148" s="152" t="s">
        <v>108</v>
      </c>
      <c r="AY148" s="17" t="s">
        <v>105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108</v>
      </c>
      <c r="BK148" s="154">
        <f>ROUND(I148*H148,3)</f>
        <v>0</v>
      </c>
      <c r="BL148" s="17" t="s">
        <v>107</v>
      </c>
      <c r="BM148" s="152" t="s">
        <v>380</v>
      </c>
    </row>
    <row r="149" spans="1:65" s="2" customFormat="1" ht="16.5" customHeight="1" x14ac:dyDescent="0.2">
      <c r="A149" s="29"/>
      <c r="B149" s="141"/>
      <c r="C149" s="142" t="s">
        <v>165</v>
      </c>
      <c r="D149" s="142" t="s">
        <v>106</v>
      </c>
      <c r="E149" s="143" t="s">
        <v>175</v>
      </c>
      <c r="F149" s="144" t="s">
        <v>176</v>
      </c>
      <c r="G149" s="145" t="s">
        <v>155</v>
      </c>
      <c r="H149" s="146">
        <v>0</v>
      </c>
      <c r="I149" s="146"/>
      <c r="J149" s="146">
        <f>ROUND(I149*H149,3)</f>
        <v>0</v>
      </c>
      <c r="K149" s="147"/>
      <c r="L149" s="30"/>
      <c r="M149" s="148" t="s">
        <v>1</v>
      </c>
      <c r="N149" s="149" t="s">
        <v>32</v>
      </c>
      <c r="O149" s="150">
        <v>8.9999999999999993E-3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107</v>
      </c>
      <c r="AT149" s="152" t="s">
        <v>106</v>
      </c>
      <c r="AU149" s="152" t="s">
        <v>108</v>
      </c>
      <c r="AY149" s="17" t="s">
        <v>105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108</v>
      </c>
      <c r="BK149" s="154">
        <f>ROUND(I149*H149,3)</f>
        <v>0</v>
      </c>
      <c r="BL149" s="17" t="s">
        <v>107</v>
      </c>
      <c r="BM149" s="152" t="s">
        <v>381</v>
      </c>
    </row>
    <row r="150" spans="1:65" s="2" customFormat="1" ht="21.75" customHeight="1" x14ac:dyDescent="0.2">
      <c r="A150" s="29"/>
      <c r="B150" s="141"/>
      <c r="C150" s="142" t="s">
        <v>170</v>
      </c>
      <c r="D150" s="142" t="s">
        <v>106</v>
      </c>
      <c r="E150" s="143" t="s">
        <v>179</v>
      </c>
      <c r="F150" s="144" t="s">
        <v>180</v>
      </c>
      <c r="G150" s="145" t="s">
        <v>181</v>
      </c>
      <c r="H150" s="146">
        <v>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107</v>
      </c>
      <c r="AT150" s="152" t="s">
        <v>106</v>
      </c>
      <c r="AU150" s="152" t="s">
        <v>108</v>
      </c>
      <c r="AY150" s="17" t="s">
        <v>105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108</v>
      </c>
      <c r="BK150" s="154">
        <f>ROUND(I150*H150,3)</f>
        <v>0</v>
      </c>
      <c r="BL150" s="17" t="s">
        <v>107</v>
      </c>
      <c r="BM150" s="152" t="s">
        <v>382</v>
      </c>
    </row>
    <row r="151" spans="1:65" s="13" customFormat="1" x14ac:dyDescent="0.2">
      <c r="B151" s="159"/>
      <c r="D151" s="160" t="s">
        <v>138</v>
      </c>
      <c r="E151" s="161" t="s">
        <v>1</v>
      </c>
      <c r="F151" s="162" t="s">
        <v>383</v>
      </c>
      <c r="H151" s="163"/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138</v>
      </c>
      <c r="AU151" s="161" t="s">
        <v>108</v>
      </c>
      <c r="AV151" s="13" t="s">
        <v>108</v>
      </c>
      <c r="AW151" s="13" t="s">
        <v>22</v>
      </c>
      <c r="AX151" s="13" t="s">
        <v>66</v>
      </c>
      <c r="AY151" s="161" t="s">
        <v>105</v>
      </c>
    </row>
    <row r="152" spans="1:65" s="14" customFormat="1" x14ac:dyDescent="0.2">
      <c r="B152" s="167"/>
      <c r="D152" s="160" t="s">
        <v>138</v>
      </c>
      <c r="E152" s="168" t="s">
        <v>1</v>
      </c>
      <c r="F152" s="169" t="s">
        <v>140</v>
      </c>
      <c r="H152" s="170"/>
      <c r="L152" s="167"/>
      <c r="M152" s="171"/>
      <c r="N152" s="172"/>
      <c r="O152" s="172"/>
      <c r="P152" s="172"/>
      <c r="Q152" s="172"/>
      <c r="R152" s="172"/>
      <c r="S152" s="172"/>
      <c r="T152" s="173"/>
      <c r="AT152" s="168" t="s">
        <v>138</v>
      </c>
      <c r="AU152" s="168" t="s">
        <v>108</v>
      </c>
      <c r="AV152" s="14" t="s">
        <v>109</v>
      </c>
      <c r="AW152" s="14" t="s">
        <v>22</v>
      </c>
      <c r="AX152" s="14" t="s">
        <v>72</v>
      </c>
      <c r="AY152" s="168" t="s">
        <v>105</v>
      </c>
    </row>
    <row r="153" spans="1:65" s="12" customFormat="1" ht="22.9" customHeight="1" x14ac:dyDescent="0.2">
      <c r="B153" s="129"/>
      <c r="D153" s="130" t="s">
        <v>65</v>
      </c>
      <c r="E153" s="139" t="s">
        <v>108</v>
      </c>
      <c r="F153" s="139" t="s">
        <v>384</v>
      </c>
      <c r="J153" s="140">
        <f>BK153</f>
        <v>0</v>
      </c>
      <c r="L153" s="129"/>
      <c r="M153" s="133"/>
      <c r="N153" s="134"/>
      <c r="O153" s="134"/>
      <c r="P153" s="135">
        <f>SUM(P154:P174)</f>
        <v>9.157330889999999</v>
      </c>
      <c r="Q153" s="134"/>
      <c r="R153" s="135">
        <f>SUM(R154:R174)</f>
        <v>4.9918511800000003</v>
      </c>
      <c r="S153" s="134"/>
      <c r="T153" s="136">
        <f>SUM(T154:T174)</f>
        <v>0</v>
      </c>
      <c r="AR153" s="130" t="s">
        <v>72</v>
      </c>
      <c r="AT153" s="137" t="s">
        <v>65</v>
      </c>
      <c r="AU153" s="137" t="s">
        <v>72</v>
      </c>
      <c r="AY153" s="130" t="s">
        <v>105</v>
      </c>
      <c r="BK153" s="138">
        <f>SUM(BK154:BK174)</f>
        <v>0</v>
      </c>
    </row>
    <row r="154" spans="1:65" s="2" customFormat="1" ht="21.75" customHeight="1" x14ac:dyDescent="0.2">
      <c r="A154" s="29"/>
      <c r="B154" s="141"/>
      <c r="C154" s="142" t="s">
        <v>174</v>
      </c>
      <c r="D154" s="142" t="s">
        <v>106</v>
      </c>
      <c r="E154" s="143" t="s">
        <v>385</v>
      </c>
      <c r="F154" s="144" t="s">
        <v>386</v>
      </c>
      <c r="G154" s="145" t="s">
        <v>155</v>
      </c>
      <c r="H154" s="146">
        <v>1.879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0.61890999999999996</v>
      </c>
      <c r="P154" s="150">
        <f>O154*H154</f>
        <v>1.1629318899999999</v>
      </c>
      <c r="Q154" s="150">
        <v>2.2151299999999998</v>
      </c>
      <c r="R154" s="150">
        <f>Q154*H154</f>
        <v>4.1622292700000001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107</v>
      </c>
      <c r="AT154" s="152" t="s">
        <v>106</v>
      </c>
      <c r="AU154" s="152" t="s">
        <v>108</v>
      </c>
      <c r="AY154" s="17" t="s">
        <v>105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108</v>
      </c>
      <c r="BK154" s="154">
        <f>ROUND(I154*H154,3)</f>
        <v>0</v>
      </c>
      <c r="BL154" s="17" t="s">
        <v>107</v>
      </c>
      <c r="BM154" s="152" t="s">
        <v>387</v>
      </c>
    </row>
    <row r="155" spans="1:65" s="13" customFormat="1" x14ac:dyDescent="0.2">
      <c r="B155" s="159"/>
      <c r="D155" s="160" t="s">
        <v>138</v>
      </c>
      <c r="E155" s="161" t="s">
        <v>1</v>
      </c>
      <c r="F155" s="162" t="s">
        <v>388</v>
      </c>
      <c r="H155" s="163">
        <v>1.879</v>
      </c>
      <c r="L155" s="159"/>
      <c r="M155" s="164"/>
      <c r="N155" s="165"/>
      <c r="O155" s="165"/>
      <c r="P155" s="165"/>
      <c r="Q155" s="165"/>
      <c r="R155" s="165"/>
      <c r="S155" s="165"/>
      <c r="T155" s="166"/>
      <c r="AT155" s="161" t="s">
        <v>138</v>
      </c>
      <c r="AU155" s="161" t="s">
        <v>108</v>
      </c>
      <c r="AV155" s="13" t="s">
        <v>108</v>
      </c>
      <c r="AW155" s="13" t="s">
        <v>22</v>
      </c>
      <c r="AX155" s="13" t="s">
        <v>66</v>
      </c>
      <c r="AY155" s="161" t="s">
        <v>105</v>
      </c>
    </row>
    <row r="156" spans="1:65" s="14" customFormat="1" x14ac:dyDescent="0.2">
      <c r="B156" s="167"/>
      <c r="D156" s="160" t="s">
        <v>138</v>
      </c>
      <c r="E156" s="168" t="s">
        <v>1</v>
      </c>
      <c r="F156" s="169" t="s">
        <v>140</v>
      </c>
      <c r="H156" s="170">
        <v>1.879</v>
      </c>
      <c r="L156" s="167"/>
      <c r="M156" s="171"/>
      <c r="N156" s="172"/>
      <c r="O156" s="172"/>
      <c r="P156" s="172"/>
      <c r="Q156" s="172"/>
      <c r="R156" s="172"/>
      <c r="S156" s="172"/>
      <c r="T156" s="173"/>
      <c r="AT156" s="168" t="s">
        <v>138</v>
      </c>
      <c r="AU156" s="168" t="s">
        <v>108</v>
      </c>
      <c r="AV156" s="14" t="s">
        <v>109</v>
      </c>
      <c r="AW156" s="14" t="s">
        <v>22</v>
      </c>
      <c r="AX156" s="14" t="s">
        <v>72</v>
      </c>
      <c r="AY156" s="168" t="s">
        <v>105</v>
      </c>
    </row>
    <row r="157" spans="1:65" s="2" customFormat="1" ht="21.75" customHeight="1" x14ac:dyDescent="0.2">
      <c r="A157" s="29"/>
      <c r="B157" s="141"/>
      <c r="C157" s="142" t="s">
        <v>178</v>
      </c>
      <c r="D157" s="142" t="s">
        <v>106</v>
      </c>
      <c r="E157" s="143" t="s">
        <v>389</v>
      </c>
      <c r="F157" s="144" t="s">
        <v>390</v>
      </c>
      <c r="G157" s="145" t="s">
        <v>136</v>
      </c>
      <c r="H157" s="146">
        <v>4.7759999999999998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0.35799999999999998</v>
      </c>
      <c r="P157" s="150">
        <f>O157*H157</f>
        <v>1.7098079999999998</v>
      </c>
      <c r="Q157" s="150">
        <v>6.7000000000000002E-4</v>
      </c>
      <c r="R157" s="150">
        <f>Q157*H157</f>
        <v>3.1999199999999998E-3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107</v>
      </c>
      <c r="AT157" s="152" t="s">
        <v>106</v>
      </c>
      <c r="AU157" s="152" t="s">
        <v>108</v>
      </c>
      <c r="AY157" s="17" t="s">
        <v>105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108</v>
      </c>
      <c r="BK157" s="154">
        <f>ROUND(I157*H157,3)</f>
        <v>0</v>
      </c>
      <c r="BL157" s="17" t="s">
        <v>107</v>
      </c>
      <c r="BM157" s="152" t="s">
        <v>391</v>
      </c>
    </row>
    <row r="158" spans="1:65" s="13" customFormat="1" x14ac:dyDescent="0.2">
      <c r="B158" s="159"/>
      <c r="D158" s="160" t="s">
        <v>138</v>
      </c>
      <c r="E158" s="161" t="s">
        <v>1</v>
      </c>
      <c r="F158" s="162" t="s">
        <v>392</v>
      </c>
      <c r="H158" s="163">
        <v>4.7759999999999998</v>
      </c>
      <c r="L158" s="159"/>
      <c r="M158" s="164"/>
      <c r="N158" s="165"/>
      <c r="O158" s="165"/>
      <c r="P158" s="165"/>
      <c r="Q158" s="165"/>
      <c r="R158" s="165"/>
      <c r="S158" s="165"/>
      <c r="T158" s="166"/>
      <c r="AT158" s="161" t="s">
        <v>138</v>
      </c>
      <c r="AU158" s="161" t="s">
        <v>108</v>
      </c>
      <c r="AV158" s="13" t="s">
        <v>108</v>
      </c>
      <c r="AW158" s="13" t="s">
        <v>22</v>
      </c>
      <c r="AX158" s="13" t="s">
        <v>66</v>
      </c>
      <c r="AY158" s="161" t="s">
        <v>105</v>
      </c>
    </row>
    <row r="159" spans="1:65" s="14" customFormat="1" x14ac:dyDescent="0.2">
      <c r="B159" s="167"/>
      <c r="D159" s="160" t="s">
        <v>138</v>
      </c>
      <c r="E159" s="168" t="s">
        <v>1</v>
      </c>
      <c r="F159" s="169" t="s">
        <v>140</v>
      </c>
      <c r="H159" s="170">
        <v>4.7759999999999998</v>
      </c>
      <c r="L159" s="167"/>
      <c r="M159" s="171"/>
      <c r="N159" s="172"/>
      <c r="O159" s="172"/>
      <c r="P159" s="172"/>
      <c r="Q159" s="172"/>
      <c r="R159" s="172"/>
      <c r="S159" s="172"/>
      <c r="T159" s="173"/>
      <c r="AT159" s="168" t="s">
        <v>138</v>
      </c>
      <c r="AU159" s="168" t="s">
        <v>108</v>
      </c>
      <c r="AV159" s="14" t="s">
        <v>109</v>
      </c>
      <c r="AW159" s="14" t="s">
        <v>22</v>
      </c>
      <c r="AX159" s="14" t="s">
        <v>72</v>
      </c>
      <c r="AY159" s="168" t="s">
        <v>105</v>
      </c>
    </row>
    <row r="160" spans="1:65" s="2" customFormat="1" ht="21.75" customHeight="1" x14ac:dyDescent="0.2">
      <c r="A160" s="29"/>
      <c r="B160" s="141"/>
      <c r="C160" s="142" t="s">
        <v>184</v>
      </c>
      <c r="D160" s="142" t="s">
        <v>106</v>
      </c>
      <c r="E160" s="143" t="s">
        <v>393</v>
      </c>
      <c r="F160" s="144" t="s">
        <v>394</v>
      </c>
      <c r="G160" s="145" t="s">
        <v>136</v>
      </c>
      <c r="H160" s="146">
        <v>4.7759999999999998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0.19900000000000001</v>
      </c>
      <c r="P160" s="150">
        <f>O160*H160</f>
        <v>0.95042400000000005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107</v>
      </c>
      <c r="AT160" s="152" t="s">
        <v>106</v>
      </c>
      <c r="AU160" s="152" t="s">
        <v>108</v>
      </c>
      <c r="AY160" s="17" t="s">
        <v>105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108</v>
      </c>
      <c r="BK160" s="154">
        <f>ROUND(I160*H160,3)</f>
        <v>0</v>
      </c>
      <c r="BL160" s="17" t="s">
        <v>107</v>
      </c>
      <c r="BM160" s="152" t="s">
        <v>395</v>
      </c>
    </row>
    <row r="161" spans="1:65" s="2" customFormat="1" ht="16.5" customHeight="1" x14ac:dyDescent="0.2">
      <c r="A161" s="29"/>
      <c r="B161" s="141"/>
      <c r="C161" s="142" t="s">
        <v>189</v>
      </c>
      <c r="D161" s="142" t="s">
        <v>106</v>
      </c>
      <c r="E161" s="143" t="s">
        <v>396</v>
      </c>
      <c r="F161" s="144" t="s">
        <v>397</v>
      </c>
      <c r="G161" s="145" t="s">
        <v>181</v>
      </c>
      <c r="H161" s="146">
        <v>0.15</v>
      </c>
      <c r="I161" s="146"/>
      <c r="J161" s="146">
        <f>ROUND(I161*H161,3)</f>
        <v>0</v>
      </c>
      <c r="K161" s="147"/>
      <c r="L161" s="30"/>
      <c r="M161" s="148" t="s">
        <v>1</v>
      </c>
      <c r="N161" s="149" t="s">
        <v>32</v>
      </c>
      <c r="O161" s="150">
        <v>34.372</v>
      </c>
      <c r="P161" s="150">
        <f>O161*H161</f>
        <v>5.1558000000000002</v>
      </c>
      <c r="Q161" s="150">
        <v>1.01895</v>
      </c>
      <c r="R161" s="150">
        <f>Q161*H161</f>
        <v>0.15284249999999999</v>
      </c>
      <c r="S161" s="150">
        <v>0</v>
      </c>
      <c r="T161" s="151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107</v>
      </c>
      <c r="AT161" s="152" t="s">
        <v>106</v>
      </c>
      <c r="AU161" s="152" t="s">
        <v>108</v>
      </c>
      <c r="AY161" s="17" t="s">
        <v>105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108</v>
      </c>
      <c r="BK161" s="154">
        <f>ROUND(I161*H161,3)</f>
        <v>0</v>
      </c>
      <c r="BL161" s="17" t="s">
        <v>107</v>
      </c>
      <c r="BM161" s="152" t="s">
        <v>398</v>
      </c>
    </row>
    <row r="162" spans="1:65" s="13" customFormat="1" x14ac:dyDescent="0.2">
      <c r="B162" s="159"/>
      <c r="D162" s="160" t="s">
        <v>138</v>
      </c>
      <c r="E162" s="161" t="s">
        <v>1</v>
      </c>
      <c r="F162" s="162" t="s">
        <v>399</v>
      </c>
      <c r="H162" s="163">
        <v>0.15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138</v>
      </c>
      <c r="AU162" s="161" t="s">
        <v>108</v>
      </c>
      <c r="AV162" s="13" t="s">
        <v>108</v>
      </c>
      <c r="AW162" s="13" t="s">
        <v>22</v>
      </c>
      <c r="AX162" s="13" t="s">
        <v>66</v>
      </c>
      <c r="AY162" s="161" t="s">
        <v>105</v>
      </c>
    </row>
    <row r="163" spans="1:65" s="14" customFormat="1" x14ac:dyDescent="0.2">
      <c r="B163" s="167"/>
      <c r="D163" s="160" t="s">
        <v>138</v>
      </c>
      <c r="E163" s="168" t="s">
        <v>1</v>
      </c>
      <c r="F163" s="169" t="s">
        <v>140</v>
      </c>
      <c r="H163" s="170">
        <v>0.15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138</v>
      </c>
      <c r="AU163" s="168" t="s">
        <v>108</v>
      </c>
      <c r="AV163" s="14" t="s">
        <v>109</v>
      </c>
      <c r="AW163" s="14" t="s">
        <v>22</v>
      </c>
      <c r="AX163" s="14" t="s">
        <v>72</v>
      </c>
      <c r="AY163" s="168" t="s">
        <v>105</v>
      </c>
    </row>
    <row r="164" spans="1:65" s="2" customFormat="1" ht="16.5" customHeight="1" x14ac:dyDescent="0.2">
      <c r="A164" s="29"/>
      <c r="B164" s="141"/>
      <c r="C164" s="142" t="s">
        <v>193</v>
      </c>
      <c r="D164" s="142" t="s">
        <v>106</v>
      </c>
      <c r="E164" s="143" t="s">
        <v>400</v>
      </c>
      <c r="F164" s="144" t="s">
        <v>401</v>
      </c>
      <c r="G164" s="145" t="s">
        <v>155</v>
      </c>
      <c r="H164" s="146">
        <v>0.307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0.58099999999999996</v>
      </c>
      <c r="P164" s="150">
        <f>O164*H164</f>
        <v>0.178367</v>
      </c>
      <c r="Q164" s="150">
        <v>2.19407</v>
      </c>
      <c r="R164" s="150">
        <f>Q164*H164</f>
        <v>0.67357948999999995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107</v>
      </c>
      <c r="AT164" s="152" t="s">
        <v>106</v>
      </c>
      <c r="AU164" s="152" t="s">
        <v>108</v>
      </c>
      <c r="AY164" s="17" t="s">
        <v>105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108</v>
      </c>
      <c r="BK164" s="154">
        <f>ROUND(I164*H164,3)</f>
        <v>0</v>
      </c>
      <c r="BL164" s="17" t="s">
        <v>107</v>
      </c>
      <c r="BM164" s="152" t="s">
        <v>402</v>
      </c>
    </row>
    <row r="165" spans="1:65" s="13" customFormat="1" x14ac:dyDescent="0.2">
      <c r="B165" s="159"/>
      <c r="D165" s="160" t="s">
        <v>138</v>
      </c>
      <c r="E165" s="161" t="s">
        <v>1</v>
      </c>
      <c r="F165" s="162" t="s">
        <v>367</v>
      </c>
      <c r="H165" s="163">
        <v>0.189</v>
      </c>
      <c r="L165" s="159"/>
      <c r="M165" s="164"/>
      <c r="N165" s="165"/>
      <c r="O165" s="165"/>
      <c r="P165" s="165"/>
      <c r="Q165" s="165"/>
      <c r="R165" s="165"/>
      <c r="S165" s="165"/>
      <c r="T165" s="166"/>
      <c r="AT165" s="161" t="s">
        <v>138</v>
      </c>
      <c r="AU165" s="161" t="s">
        <v>108</v>
      </c>
      <c r="AV165" s="13" t="s">
        <v>108</v>
      </c>
      <c r="AW165" s="13" t="s">
        <v>22</v>
      </c>
      <c r="AX165" s="13" t="s">
        <v>66</v>
      </c>
      <c r="AY165" s="161" t="s">
        <v>105</v>
      </c>
    </row>
    <row r="166" spans="1:65" s="13" customFormat="1" x14ac:dyDescent="0.2">
      <c r="B166" s="159"/>
      <c r="D166" s="160" t="s">
        <v>138</v>
      </c>
      <c r="E166" s="161" t="s">
        <v>1</v>
      </c>
      <c r="F166" s="162" t="s">
        <v>368</v>
      </c>
      <c r="H166" s="163">
        <v>0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138</v>
      </c>
      <c r="AU166" s="161" t="s">
        <v>108</v>
      </c>
      <c r="AV166" s="13" t="s">
        <v>108</v>
      </c>
      <c r="AW166" s="13" t="s">
        <v>22</v>
      </c>
      <c r="AX166" s="13" t="s">
        <v>66</v>
      </c>
      <c r="AY166" s="161" t="s">
        <v>105</v>
      </c>
    </row>
    <row r="167" spans="1:65" s="13" customFormat="1" x14ac:dyDescent="0.2">
      <c r="B167" s="159"/>
      <c r="D167" s="160" t="s">
        <v>138</v>
      </c>
      <c r="E167" s="161" t="s">
        <v>1</v>
      </c>
      <c r="F167" s="162" t="s">
        <v>369</v>
      </c>
      <c r="H167" s="163">
        <v>7.3999999999999996E-2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138</v>
      </c>
      <c r="AU167" s="161" t="s">
        <v>108</v>
      </c>
      <c r="AV167" s="13" t="s">
        <v>108</v>
      </c>
      <c r="AW167" s="13" t="s">
        <v>22</v>
      </c>
      <c r="AX167" s="13" t="s">
        <v>66</v>
      </c>
      <c r="AY167" s="161" t="s">
        <v>105</v>
      </c>
    </row>
    <row r="168" spans="1:65" s="13" customFormat="1" x14ac:dyDescent="0.2">
      <c r="B168" s="159"/>
      <c r="D168" s="160" t="s">
        <v>138</v>
      </c>
      <c r="E168" s="161" t="s">
        <v>1</v>
      </c>
      <c r="F168" s="162" t="s">
        <v>370</v>
      </c>
      <c r="H168" s="163">
        <v>4.3999999999999997E-2</v>
      </c>
      <c r="L168" s="159"/>
      <c r="M168" s="164"/>
      <c r="N168" s="165"/>
      <c r="O168" s="165"/>
      <c r="P168" s="165"/>
      <c r="Q168" s="165"/>
      <c r="R168" s="165"/>
      <c r="S168" s="165"/>
      <c r="T168" s="166"/>
      <c r="AT168" s="161" t="s">
        <v>138</v>
      </c>
      <c r="AU168" s="161" t="s">
        <v>108</v>
      </c>
      <c r="AV168" s="13" t="s">
        <v>108</v>
      </c>
      <c r="AW168" s="13" t="s">
        <v>22</v>
      </c>
      <c r="AX168" s="13" t="s">
        <v>66</v>
      </c>
      <c r="AY168" s="161" t="s">
        <v>105</v>
      </c>
    </row>
    <row r="169" spans="1:65" s="13" customFormat="1" x14ac:dyDescent="0.2">
      <c r="B169" s="159"/>
      <c r="D169" s="160" t="s">
        <v>138</v>
      </c>
      <c r="E169" s="161" t="s">
        <v>1</v>
      </c>
      <c r="F169" s="162" t="s">
        <v>371</v>
      </c>
      <c r="H169" s="163">
        <v>0</v>
      </c>
      <c r="L169" s="159"/>
      <c r="M169" s="164"/>
      <c r="N169" s="165"/>
      <c r="O169" s="165"/>
      <c r="P169" s="165"/>
      <c r="Q169" s="165"/>
      <c r="R169" s="165"/>
      <c r="S169" s="165"/>
      <c r="T169" s="166"/>
      <c r="AT169" s="161" t="s">
        <v>138</v>
      </c>
      <c r="AU169" s="161" t="s">
        <v>108</v>
      </c>
      <c r="AV169" s="13" t="s">
        <v>108</v>
      </c>
      <c r="AW169" s="13" t="s">
        <v>22</v>
      </c>
      <c r="AX169" s="13" t="s">
        <v>66</v>
      </c>
      <c r="AY169" s="161" t="s">
        <v>105</v>
      </c>
    </row>
    <row r="170" spans="1:65" s="13" customFormat="1" x14ac:dyDescent="0.2">
      <c r="B170" s="159"/>
      <c r="D170" s="160" t="s">
        <v>138</v>
      </c>
      <c r="E170" s="161" t="s">
        <v>1</v>
      </c>
      <c r="F170" s="162" t="s">
        <v>372</v>
      </c>
      <c r="H170" s="163">
        <v>0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138</v>
      </c>
      <c r="AU170" s="161" t="s">
        <v>108</v>
      </c>
      <c r="AV170" s="13" t="s">
        <v>108</v>
      </c>
      <c r="AW170" s="13" t="s">
        <v>22</v>
      </c>
      <c r="AX170" s="13" t="s">
        <v>66</v>
      </c>
      <c r="AY170" s="161" t="s">
        <v>105</v>
      </c>
    </row>
    <row r="171" spans="1:65" s="13" customFormat="1" ht="22.5" x14ac:dyDescent="0.2">
      <c r="B171" s="159"/>
      <c r="D171" s="160" t="s">
        <v>138</v>
      </c>
      <c r="E171" s="161" t="s">
        <v>1</v>
      </c>
      <c r="F171" s="162" t="s">
        <v>373</v>
      </c>
      <c r="H171" s="163">
        <v>0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138</v>
      </c>
      <c r="AU171" s="161" t="s">
        <v>108</v>
      </c>
      <c r="AV171" s="13" t="s">
        <v>108</v>
      </c>
      <c r="AW171" s="13" t="s">
        <v>22</v>
      </c>
      <c r="AX171" s="13" t="s">
        <v>66</v>
      </c>
      <c r="AY171" s="161" t="s">
        <v>105</v>
      </c>
    </row>
    <row r="172" spans="1:65" s="13" customFormat="1" x14ac:dyDescent="0.2">
      <c r="B172" s="159"/>
      <c r="D172" s="160" t="s">
        <v>138</v>
      </c>
      <c r="E172" s="161" t="s">
        <v>1</v>
      </c>
      <c r="F172" s="162" t="s">
        <v>374</v>
      </c>
      <c r="H172" s="163">
        <v>0</v>
      </c>
      <c r="L172" s="159"/>
      <c r="M172" s="164"/>
      <c r="N172" s="165"/>
      <c r="O172" s="165"/>
      <c r="P172" s="165"/>
      <c r="Q172" s="165"/>
      <c r="R172" s="165"/>
      <c r="S172" s="165"/>
      <c r="T172" s="166"/>
      <c r="AT172" s="161" t="s">
        <v>138</v>
      </c>
      <c r="AU172" s="161" t="s">
        <v>108</v>
      </c>
      <c r="AV172" s="13" t="s">
        <v>108</v>
      </c>
      <c r="AW172" s="13" t="s">
        <v>22</v>
      </c>
      <c r="AX172" s="13" t="s">
        <v>66</v>
      </c>
      <c r="AY172" s="161" t="s">
        <v>105</v>
      </c>
    </row>
    <row r="173" spans="1:65" s="14" customFormat="1" x14ac:dyDescent="0.2">
      <c r="B173" s="167"/>
      <c r="D173" s="160" t="s">
        <v>138</v>
      </c>
      <c r="E173" s="168" t="s">
        <v>1</v>
      </c>
      <c r="F173" s="169" t="s">
        <v>140</v>
      </c>
      <c r="H173" s="170">
        <f>SUM(H165:H172)</f>
        <v>0.307</v>
      </c>
      <c r="L173" s="167"/>
      <c r="M173" s="171"/>
      <c r="N173" s="172"/>
      <c r="O173" s="172"/>
      <c r="P173" s="172"/>
      <c r="Q173" s="172"/>
      <c r="R173" s="172"/>
      <c r="S173" s="172"/>
      <c r="T173" s="173"/>
      <c r="AT173" s="168" t="s">
        <v>138</v>
      </c>
      <c r="AU173" s="168" t="s">
        <v>108</v>
      </c>
      <c r="AV173" s="14" t="s">
        <v>109</v>
      </c>
      <c r="AW173" s="14" t="s">
        <v>22</v>
      </c>
      <c r="AX173" s="14" t="s">
        <v>66</v>
      </c>
      <c r="AY173" s="168" t="s">
        <v>105</v>
      </c>
    </row>
    <row r="174" spans="1:65" s="15" customFormat="1" x14ac:dyDescent="0.2">
      <c r="B174" s="174"/>
      <c r="D174" s="160" t="s">
        <v>138</v>
      </c>
      <c r="E174" s="175" t="s">
        <v>1</v>
      </c>
      <c r="F174" s="176" t="s">
        <v>145</v>
      </c>
      <c r="H174" s="177">
        <v>0.307</v>
      </c>
      <c r="L174" s="174"/>
      <c r="M174" s="178"/>
      <c r="N174" s="179"/>
      <c r="O174" s="179"/>
      <c r="P174" s="179"/>
      <c r="Q174" s="179"/>
      <c r="R174" s="179"/>
      <c r="S174" s="179"/>
      <c r="T174" s="180"/>
      <c r="AT174" s="175" t="s">
        <v>138</v>
      </c>
      <c r="AU174" s="175" t="s">
        <v>108</v>
      </c>
      <c r="AV174" s="15" t="s">
        <v>107</v>
      </c>
      <c r="AW174" s="15" t="s">
        <v>22</v>
      </c>
      <c r="AX174" s="15" t="s">
        <v>72</v>
      </c>
      <c r="AY174" s="175" t="s">
        <v>105</v>
      </c>
    </row>
    <row r="175" spans="1:65" s="12" customFormat="1" ht="22.9" customHeight="1" x14ac:dyDescent="0.2">
      <c r="B175" s="129"/>
      <c r="D175" s="130" t="s">
        <v>65</v>
      </c>
      <c r="E175" s="139" t="s">
        <v>109</v>
      </c>
      <c r="F175" s="139" t="s">
        <v>403</v>
      </c>
      <c r="J175" s="140">
        <f>BK175</f>
        <v>0</v>
      </c>
      <c r="L175" s="129"/>
      <c r="M175" s="133"/>
      <c r="N175" s="134"/>
      <c r="O175" s="134"/>
      <c r="P175" s="135">
        <f>SUM(P176:P181)</f>
        <v>0</v>
      </c>
      <c r="Q175" s="134"/>
      <c r="R175" s="135">
        <f>SUM(R176:R181)</f>
        <v>0</v>
      </c>
      <c r="S175" s="134"/>
      <c r="T175" s="136">
        <f>SUM(T176:T181)</f>
        <v>0</v>
      </c>
      <c r="AR175" s="130" t="s">
        <v>72</v>
      </c>
      <c r="AT175" s="137" t="s">
        <v>65</v>
      </c>
      <c r="AU175" s="137" t="s">
        <v>72</v>
      </c>
      <c r="AY175" s="130" t="s">
        <v>105</v>
      </c>
      <c r="BK175" s="138">
        <f>SUM(BK176:BK181)</f>
        <v>0</v>
      </c>
    </row>
    <row r="176" spans="1:65" s="2" customFormat="1" ht="21.75" customHeight="1" x14ac:dyDescent="0.2">
      <c r="A176" s="29"/>
      <c r="B176" s="141"/>
      <c r="C176" s="142" t="s">
        <v>198</v>
      </c>
      <c r="D176" s="142" t="s">
        <v>106</v>
      </c>
      <c r="E176" s="143" t="s">
        <v>404</v>
      </c>
      <c r="F176" s="144" t="s">
        <v>405</v>
      </c>
      <c r="G176" s="145" t="s">
        <v>155</v>
      </c>
      <c r="H176" s="146">
        <v>0</v>
      </c>
      <c r="I176" s="146"/>
      <c r="J176" s="146">
        <f>ROUND(I176*H176,3)</f>
        <v>0</v>
      </c>
      <c r="K176" s="147"/>
      <c r="L176" s="30"/>
      <c r="M176" s="148" t="s">
        <v>1</v>
      </c>
      <c r="N176" s="149" t="s">
        <v>32</v>
      </c>
      <c r="O176" s="150">
        <v>3.488</v>
      </c>
      <c r="P176" s="150">
        <f>O176*H176</f>
        <v>0</v>
      </c>
      <c r="Q176" s="150">
        <v>2.1529199999999999</v>
      </c>
      <c r="R176" s="150">
        <f>Q176*H176</f>
        <v>0</v>
      </c>
      <c r="S176" s="150">
        <v>0</v>
      </c>
      <c r="T176" s="151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2" t="s">
        <v>107</v>
      </c>
      <c r="AT176" s="152" t="s">
        <v>106</v>
      </c>
      <c r="AU176" s="152" t="s">
        <v>108</v>
      </c>
      <c r="AY176" s="17" t="s">
        <v>105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108</v>
      </c>
      <c r="BK176" s="154">
        <f>ROUND(I176*H176,3)</f>
        <v>0</v>
      </c>
      <c r="BL176" s="17" t="s">
        <v>107</v>
      </c>
      <c r="BM176" s="152" t="s">
        <v>406</v>
      </c>
    </row>
    <row r="177" spans="1:65" s="13" customFormat="1" x14ac:dyDescent="0.2">
      <c r="B177" s="159"/>
      <c r="D177" s="160" t="s">
        <v>138</v>
      </c>
      <c r="E177" s="161" t="s">
        <v>1</v>
      </c>
      <c r="F177" s="162" t="s">
        <v>407</v>
      </c>
      <c r="H177" s="163">
        <v>0.249</v>
      </c>
      <c r="L177" s="159"/>
      <c r="M177" s="164"/>
      <c r="N177" s="165"/>
      <c r="O177" s="165"/>
      <c r="P177" s="165"/>
      <c r="Q177" s="165"/>
      <c r="R177" s="165"/>
      <c r="S177" s="165"/>
      <c r="T177" s="166"/>
      <c r="AT177" s="161" t="s">
        <v>138</v>
      </c>
      <c r="AU177" s="161" t="s">
        <v>108</v>
      </c>
      <c r="AV177" s="13" t="s">
        <v>108</v>
      </c>
      <c r="AW177" s="13" t="s">
        <v>22</v>
      </c>
      <c r="AX177" s="13" t="s">
        <v>66</v>
      </c>
      <c r="AY177" s="161" t="s">
        <v>105</v>
      </c>
    </row>
    <row r="178" spans="1:65" s="14" customFormat="1" x14ac:dyDescent="0.2">
      <c r="B178" s="167"/>
      <c r="D178" s="160" t="s">
        <v>138</v>
      </c>
      <c r="E178" s="168" t="s">
        <v>1</v>
      </c>
      <c r="F178" s="169" t="s">
        <v>140</v>
      </c>
      <c r="H178" s="170">
        <v>0.249</v>
      </c>
      <c r="L178" s="167"/>
      <c r="M178" s="171"/>
      <c r="N178" s="172"/>
      <c r="O178" s="172"/>
      <c r="P178" s="172"/>
      <c r="Q178" s="172"/>
      <c r="R178" s="172"/>
      <c r="S178" s="172"/>
      <c r="T178" s="173"/>
      <c r="AT178" s="168" t="s">
        <v>138</v>
      </c>
      <c r="AU178" s="168" t="s">
        <v>108</v>
      </c>
      <c r="AV178" s="14" t="s">
        <v>109</v>
      </c>
      <c r="AW178" s="14" t="s">
        <v>22</v>
      </c>
      <c r="AX178" s="14" t="s">
        <v>72</v>
      </c>
      <c r="AY178" s="168" t="s">
        <v>105</v>
      </c>
    </row>
    <row r="179" spans="1:65" s="2" customFormat="1" ht="33" customHeight="1" x14ac:dyDescent="0.2">
      <c r="A179" s="29"/>
      <c r="B179" s="141"/>
      <c r="C179" s="142" t="s">
        <v>202</v>
      </c>
      <c r="D179" s="142" t="s">
        <v>106</v>
      </c>
      <c r="E179" s="143" t="s">
        <v>408</v>
      </c>
      <c r="F179" s="144" t="s">
        <v>409</v>
      </c>
      <c r="G179" s="145" t="s">
        <v>181</v>
      </c>
      <c r="H179" s="146">
        <v>0</v>
      </c>
      <c r="I179" s="146"/>
      <c r="J179" s="146">
        <f>ROUND(I179*H179,3)</f>
        <v>0</v>
      </c>
      <c r="K179" s="147"/>
      <c r="L179" s="30"/>
      <c r="M179" s="148" t="s">
        <v>1</v>
      </c>
      <c r="N179" s="149" t="s">
        <v>32</v>
      </c>
      <c r="O179" s="150">
        <v>14.933</v>
      </c>
      <c r="P179" s="150">
        <f>O179*H179</f>
        <v>0</v>
      </c>
      <c r="Q179" s="150">
        <v>1.002</v>
      </c>
      <c r="R179" s="150">
        <f>Q179*H179</f>
        <v>0</v>
      </c>
      <c r="S179" s="150">
        <v>0</v>
      </c>
      <c r="T179" s="151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107</v>
      </c>
      <c r="AT179" s="152" t="s">
        <v>106</v>
      </c>
      <c r="AU179" s="152" t="s">
        <v>108</v>
      </c>
      <c r="AY179" s="17" t="s">
        <v>105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108</v>
      </c>
      <c r="BK179" s="154">
        <f>ROUND(I179*H179,3)</f>
        <v>0</v>
      </c>
      <c r="BL179" s="17" t="s">
        <v>107</v>
      </c>
      <c r="BM179" s="152" t="s">
        <v>410</v>
      </c>
    </row>
    <row r="180" spans="1:65" s="13" customFormat="1" x14ac:dyDescent="0.2">
      <c r="B180" s="159"/>
      <c r="D180" s="160" t="s">
        <v>138</v>
      </c>
      <c r="E180" s="161" t="s">
        <v>1</v>
      </c>
      <c r="F180" s="162" t="s">
        <v>411</v>
      </c>
      <c r="H180" s="163">
        <v>0.02</v>
      </c>
      <c r="L180" s="159"/>
      <c r="M180" s="164"/>
      <c r="N180" s="165"/>
      <c r="O180" s="165"/>
      <c r="P180" s="165"/>
      <c r="Q180" s="165"/>
      <c r="R180" s="165"/>
      <c r="S180" s="165"/>
      <c r="T180" s="166"/>
      <c r="AT180" s="161" t="s">
        <v>138</v>
      </c>
      <c r="AU180" s="161" t="s">
        <v>108</v>
      </c>
      <c r="AV180" s="13" t="s">
        <v>108</v>
      </c>
      <c r="AW180" s="13" t="s">
        <v>22</v>
      </c>
      <c r="AX180" s="13" t="s">
        <v>66</v>
      </c>
      <c r="AY180" s="161" t="s">
        <v>105</v>
      </c>
    </row>
    <row r="181" spans="1:65" s="14" customFormat="1" x14ac:dyDescent="0.2">
      <c r="B181" s="167"/>
      <c r="D181" s="160" t="s">
        <v>138</v>
      </c>
      <c r="E181" s="168" t="s">
        <v>1</v>
      </c>
      <c r="F181" s="169" t="s">
        <v>140</v>
      </c>
      <c r="H181" s="170">
        <v>0.02</v>
      </c>
      <c r="L181" s="167"/>
      <c r="M181" s="171"/>
      <c r="N181" s="172"/>
      <c r="O181" s="172"/>
      <c r="P181" s="172"/>
      <c r="Q181" s="172"/>
      <c r="R181" s="172"/>
      <c r="S181" s="172"/>
      <c r="T181" s="173"/>
      <c r="AT181" s="168" t="s">
        <v>138</v>
      </c>
      <c r="AU181" s="168" t="s">
        <v>108</v>
      </c>
      <c r="AV181" s="14" t="s">
        <v>109</v>
      </c>
      <c r="AW181" s="14" t="s">
        <v>22</v>
      </c>
      <c r="AX181" s="14" t="s">
        <v>72</v>
      </c>
      <c r="AY181" s="168" t="s">
        <v>105</v>
      </c>
    </row>
    <row r="182" spans="1:65" s="12" customFormat="1" ht="22.9" customHeight="1" x14ac:dyDescent="0.2">
      <c r="B182" s="129"/>
      <c r="D182" s="130" t="s">
        <v>65</v>
      </c>
      <c r="E182" s="139" t="s">
        <v>170</v>
      </c>
      <c r="F182" s="139" t="s">
        <v>262</v>
      </c>
      <c r="J182" s="140">
        <f>BK182</f>
        <v>0</v>
      </c>
      <c r="L182" s="129"/>
      <c r="M182" s="133"/>
      <c r="N182" s="134"/>
      <c r="O182" s="134"/>
      <c r="P182" s="135">
        <f>SUM(P183:P193)</f>
        <v>12.084999999999999</v>
      </c>
      <c r="Q182" s="134"/>
      <c r="R182" s="135">
        <f>SUM(R183:R193)</f>
        <v>0.55845</v>
      </c>
      <c r="S182" s="134"/>
      <c r="T182" s="136">
        <f>SUM(T183:T193)</f>
        <v>0</v>
      </c>
      <c r="AR182" s="130" t="s">
        <v>72</v>
      </c>
      <c r="AT182" s="137" t="s">
        <v>65</v>
      </c>
      <c r="AU182" s="137" t="s">
        <v>72</v>
      </c>
      <c r="AY182" s="130" t="s">
        <v>105</v>
      </c>
      <c r="BK182" s="138">
        <f>SUM(BK183:BK193)</f>
        <v>0</v>
      </c>
    </row>
    <row r="183" spans="1:65" s="2" customFormat="1" ht="16.5" customHeight="1" x14ac:dyDescent="0.2">
      <c r="A183" s="29"/>
      <c r="B183" s="141"/>
      <c r="C183" s="142" t="s">
        <v>206</v>
      </c>
      <c r="D183" s="142" t="s">
        <v>106</v>
      </c>
      <c r="E183" s="143" t="s">
        <v>412</v>
      </c>
      <c r="F183" s="144" t="s">
        <v>413</v>
      </c>
      <c r="G183" s="145" t="s">
        <v>271</v>
      </c>
      <c r="H183" s="146">
        <v>3</v>
      </c>
      <c r="I183" s="146"/>
      <c r="J183" s="146">
        <f t="shared" ref="J183:J193" si="0">ROUND(I183*H183,3)</f>
        <v>0</v>
      </c>
      <c r="K183" s="147"/>
      <c r="L183" s="30"/>
      <c r="M183" s="148" t="s">
        <v>1</v>
      </c>
      <c r="N183" s="149" t="s">
        <v>32</v>
      </c>
      <c r="O183" s="150">
        <v>0.76</v>
      </c>
      <c r="P183" s="150">
        <f t="shared" ref="P183:P193" si="1">O183*H183</f>
        <v>2.2800000000000002</v>
      </c>
      <c r="Q183" s="150">
        <v>5.1000000000000004E-4</v>
      </c>
      <c r="R183" s="150">
        <f t="shared" ref="R183:R193" si="2">Q183*H183</f>
        <v>1.5300000000000001E-3</v>
      </c>
      <c r="S183" s="150">
        <v>0</v>
      </c>
      <c r="T183" s="151">
        <f t="shared" ref="T183:T193" si="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2" t="s">
        <v>107</v>
      </c>
      <c r="AT183" s="152" t="s">
        <v>106</v>
      </c>
      <c r="AU183" s="152" t="s">
        <v>108</v>
      </c>
      <c r="AY183" s="17" t="s">
        <v>105</v>
      </c>
      <c r="BE183" s="153">
        <f t="shared" ref="BE183:BE193" si="4">IF(N183="základná",J183,0)</f>
        <v>0</v>
      </c>
      <c r="BF183" s="153">
        <f t="shared" ref="BF183:BF193" si="5">IF(N183="znížená",J183,0)</f>
        <v>0</v>
      </c>
      <c r="BG183" s="153">
        <f t="shared" ref="BG183:BG193" si="6">IF(N183="zákl. prenesená",J183,0)</f>
        <v>0</v>
      </c>
      <c r="BH183" s="153">
        <f t="shared" ref="BH183:BH193" si="7">IF(N183="zníž. prenesená",J183,0)</f>
        <v>0</v>
      </c>
      <c r="BI183" s="153">
        <f t="shared" ref="BI183:BI193" si="8">IF(N183="nulová",J183,0)</f>
        <v>0</v>
      </c>
      <c r="BJ183" s="17" t="s">
        <v>108</v>
      </c>
      <c r="BK183" s="154">
        <f t="shared" ref="BK183:BK193" si="9">ROUND(I183*H183,3)</f>
        <v>0</v>
      </c>
      <c r="BL183" s="17" t="s">
        <v>107</v>
      </c>
      <c r="BM183" s="152" t="s">
        <v>414</v>
      </c>
    </row>
    <row r="184" spans="1:65" s="2" customFormat="1" ht="12" x14ac:dyDescent="0.2">
      <c r="A184" s="29"/>
      <c r="B184" s="141"/>
      <c r="C184" s="181" t="s">
        <v>210</v>
      </c>
      <c r="D184" s="181" t="s">
        <v>268</v>
      </c>
      <c r="E184" s="182" t="s">
        <v>415</v>
      </c>
      <c r="F184" s="183" t="s">
        <v>602</v>
      </c>
      <c r="G184" s="184" t="s">
        <v>271</v>
      </c>
      <c r="H184" s="185">
        <v>3</v>
      </c>
      <c r="I184" s="185"/>
      <c r="J184" s="185">
        <f t="shared" si="0"/>
        <v>0</v>
      </c>
      <c r="K184" s="186"/>
      <c r="L184" s="187"/>
      <c r="M184" s="188" t="s">
        <v>1</v>
      </c>
      <c r="N184" s="189" t="s">
        <v>32</v>
      </c>
      <c r="O184" s="150">
        <v>0</v>
      </c>
      <c r="P184" s="150">
        <f t="shared" si="1"/>
        <v>0</v>
      </c>
      <c r="Q184" s="150">
        <v>2.7E-2</v>
      </c>
      <c r="R184" s="150">
        <f t="shared" si="2"/>
        <v>8.1000000000000003E-2</v>
      </c>
      <c r="S184" s="150">
        <v>0</v>
      </c>
      <c r="T184" s="151">
        <f t="shared" si="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165</v>
      </c>
      <c r="AT184" s="152" t="s">
        <v>268</v>
      </c>
      <c r="AU184" s="152" t="s">
        <v>108</v>
      </c>
      <c r="AY184" s="17" t="s">
        <v>105</v>
      </c>
      <c r="BE184" s="153">
        <f t="shared" si="4"/>
        <v>0</v>
      </c>
      <c r="BF184" s="153">
        <f t="shared" si="5"/>
        <v>0</v>
      </c>
      <c r="BG184" s="153">
        <f t="shared" si="6"/>
        <v>0</v>
      </c>
      <c r="BH184" s="153">
        <f t="shared" si="7"/>
        <v>0</v>
      </c>
      <c r="BI184" s="153">
        <f t="shared" si="8"/>
        <v>0</v>
      </c>
      <c r="BJ184" s="17" t="s">
        <v>108</v>
      </c>
      <c r="BK184" s="154">
        <f t="shared" si="9"/>
        <v>0</v>
      </c>
      <c r="BL184" s="17" t="s">
        <v>107</v>
      </c>
      <c r="BM184" s="152" t="s">
        <v>416</v>
      </c>
    </row>
    <row r="185" spans="1:65" s="2" customFormat="1" ht="16.5" customHeight="1" x14ac:dyDescent="0.2">
      <c r="A185" s="29"/>
      <c r="B185" s="141"/>
      <c r="C185" s="142" t="s">
        <v>214</v>
      </c>
      <c r="D185" s="142" t="s">
        <v>106</v>
      </c>
      <c r="E185" s="143" t="s">
        <v>417</v>
      </c>
      <c r="F185" s="144" t="s">
        <v>418</v>
      </c>
      <c r="G185" s="145" t="s">
        <v>271</v>
      </c>
      <c r="H185" s="146">
        <v>2</v>
      </c>
      <c r="I185" s="146"/>
      <c r="J185" s="146">
        <f t="shared" si="0"/>
        <v>0</v>
      </c>
      <c r="K185" s="147"/>
      <c r="L185" s="30"/>
      <c r="M185" s="148" t="s">
        <v>1</v>
      </c>
      <c r="N185" s="149" t="s">
        <v>32</v>
      </c>
      <c r="O185" s="150">
        <v>0.76</v>
      </c>
      <c r="P185" s="150">
        <f t="shared" si="1"/>
        <v>1.52</v>
      </c>
      <c r="Q185" s="150">
        <v>5.1000000000000004E-4</v>
      </c>
      <c r="R185" s="150">
        <f t="shared" si="2"/>
        <v>1.0200000000000001E-3</v>
      </c>
      <c r="S185" s="150">
        <v>0</v>
      </c>
      <c r="T185" s="151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2" t="s">
        <v>107</v>
      </c>
      <c r="AT185" s="152" t="s">
        <v>106</v>
      </c>
      <c r="AU185" s="152" t="s">
        <v>108</v>
      </c>
      <c r="AY185" s="17" t="s">
        <v>105</v>
      </c>
      <c r="BE185" s="153">
        <f t="shared" si="4"/>
        <v>0</v>
      </c>
      <c r="BF185" s="153">
        <f t="shared" si="5"/>
        <v>0</v>
      </c>
      <c r="BG185" s="153">
        <f t="shared" si="6"/>
        <v>0</v>
      </c>
      <c r="BH185" s="153">
        <f t="shared" si="7"/>
        <v>0</v>
      </c>
      <c r="BI185" s="153">
        <f t="shared" si="8"/>
        <v>0</v>
      </c>
      <c r="BJ185" s="17" t="s">
        <v>108</v>
      </c>
      <c r="BK185" s="154">
        <f t="shared" si="9"/>
        <v>0</v>
      </c>
      <c r="BL185" s="17" t="s">
        <v>107</v>
      </c>
      <c r="BM185" s="152" t="s">
        <v>419</v>
      </c>
    </row>
    <row r="186" spans="1:65" s="2" customFormat="1" ht="24" x14ac:dyDescent="0.2">
      <c r="A186" s="29"/>
      <c r="B186" s="141"/>
      <c r="C186" s="181" t="s">
        <v>7</v>
      </c>
      <c r="D186" s="181" t="s">
        <v>268</v>
      </c>
      <c r="E186" s="182" t="s">
        <v>420</v>
      </c>
      <c r="F186" s="183" t="s">
        <v>603</v>
      </c>
      <c r="G186" s="184" t="s">
        <v>271</v>
      </c>
      <c r="H186" s="185">
        <v>2</v>
      </c>
      <c r="I186" s="185"/>
      <c r="J186" s="185">
        <f t="shared" si="0"/>
        <v>0</v>
      </c>
      <c r="K186" s="186"/>
      <c r="L186" s="187"/>
      <c r="M186" s="188" t="s">
        <v>1</v>
      </c>
      <c r="N186" s="189" t="s">
        <v>32</v>
      </c>
      <c r="O186" s="150">
        <v>0</v>
      </c>
      <c r="P186" s="150">
        <f t="shared" si="1"/>
        <v>0</v>
      </c>
      <c r="Q186" s="150">
        <v>2.7E-2</v>
      </c>
      <c r="R186" s="150">
        <f t="shared" si="2"/>
        <v>5.3999999999999999E-2</v>
      </c>
      <c r="S186" s="150">
        <v>0</v>
      </c>
      <c r="T186" s="151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2" t="s">
        <v>165</v>
      </c>
      <c r="AT186" s="152" t="s">
        <v>268</v>
      </c>
      <c r="AU186" s="152" t="s">
        <v>108</v>
      </c>
      <c r="AY186" s="17" t="s">
        <v>105</v>
      </c>
      <c r="BE186" s="153">
        <f t="shared" si="4"/>
        <v>0</v>
      </c>
      <c r="BF186" s="153">
        <f t="shared" si="5"/>
        <v>0</v>
      </c>
      <c r="BG186" s="153">
        <f t="shared" si="6"/>
        <v>0</v>
      </c>
      <c r="BH186" s="153">
        <f t="shared" si="7"/>
        <v>0</v>
      </c>
      <c r="BI186" s="153">
        <f t="shared" si="8"/>
        <v>0</v>
      </c>
      <c r="BJ186" s="17" t="s">
        <v>108</v>
      </c>
      <c r="BK186" s="154">
        <f t="shared" si="9"/>
        <v>0</v>
      </c>
      <c r="BL186" s="17" t="s">
        <v>107</v>
      </c>
      <c r="BM186" s="152" t="s">
        <v>421</v>
      </c>
    </row>
    <row r="187" spans="1:65" s="2" customFormat="1" ht="16.5" customHeight="1" x14ac:dyDescent="0.2">
      <c r="A187" s="29"/>
      <c r="B187" s="141"/>
      <c r="C187" s="142" t="s">
        <v>223</v>
      </c>
      <c r="D187" s="142" t="s">
        <v>106</v>
      </c>
      <c r="E187" s="143" t="s">
        <v>422</v>
      </c>
      <c r="F187" s="144" t="s">
        <v>423</v>
      </c>
      <c r="G187" s="145" t="s">
        <v>271</v>
      </c>
      <c r="H187" s="146">
        <v>9</v>
      </c>
      <c r="I187" s="146"/>
      <c r="J187" s="146">
        <f t="shared" si="0"/>
        <v>0</v>
      </c>
      <c r="K187" s="147"/>
      <c r="L187" s="30"/>
      <c r="M187" s="148" t="s">
        <v>1</v>
      </c>
      <c r="N187" s="149" t="s">
        <v>32</v>
      </c>
      <c r="O187" s="150">
        <v>0.84</v>
      </c>
      <c r="P187" s="150">
        <f t="shared" si="1"/>
        <v>7.56</v>
      </c>
      <c r="Q187" s="150">
        <v>4.6999999999999999E-4</v>
      </c>
      <c r="R187" s="150">
        <f t="shared" si="2"/>
        <v>4.2300000000000003E-3</v>
      </c>
      <c r="S187" s="150">
        <v>0</v>
      </c>
      <c r="T187" s="151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107</v>
      </c>
      <c r="AT187" s="152" t="s">
        <v>106</v>
      </c>
      <c r="AU187" s="152" t="s">
        <v>108</v>
      </c>
      <c r="AY187" s="17" t="s">
        <v>105</v>
      </c>
      <c r="BE187" s="153">
        <f t="shared" si="4"/>
        <v>0</v>
      </c>
      <c r="BF187" s="153">
        <f t="shared" si="5"/>
        <v>0</v>
      </c>
      <c r="BG187" s="153">
        <f t="shared" si="6"/>
        <v>0</v>
      </c>
      <c r="BH187" s="153">
        <f t="shared" si="7"/>
        <v>0</v>
      </c>
      <c r="BI187" s="153">
        <f t="shared" si="8"/>
        <v>0</v>
      </c>
      <c r="BJ187" s="17" t="s">
        <v>108</v>
      </c>
      <c r="BK187" s="154">
        <f t="shared" si="9"/>
        <v>0</v>
      </c>
      <c r="BL187" s="17" t="s">
        <v>107</v>
      </c>
      <c r="BM187" s="152" t="s">
        <v>424</v>
      </c>
    </row>
    <row r="188" spans="1:65" s="2" customFormat="1" ht="12" x14ac:dyDescent="0.2">
      <c r="A188" s="29"/>
      <c r="B188" s="141"/>
      <c r="C188" s="181" t="s">
        <v>228</v>
      </c>
      <c r="D188" s="181" t="s">
        <v>268</v>
      </c>
      <c r="E188" s="182" t="s">
        <v>425</v>
      </c>
      <c r="F188" s="183" t="s">
        <v>604</v>
      </c>
      <c r="G188" s="184" t="s">
        <v>271</v>
      </c>
      <c r="H188" s="185">
        <v>9</v>
      </c>
      <c r="I188" s="185"/>
      <c r="J188" s="185">
        <f t="shared" si="0"/>
        <v>0</v>
      </c>
      <c r="K188" s="186"/>
      <c r="L188" s="187"/>
      <c r="M188" s="188" t="s">
        <v>1</v>
      </c>
      <c r="N188" s="189" t="s">
        <v>32</v>
      </c>
      <c r="O188" s="150">
        <v>0</v>
      </c>
      <c r="P188" s="150">
        <f t="shared" si="1"/>
        <v>0</v>
      </c>
      <c r="Q188" s="150">
        <v>4.4999999999999998E-2</v>
      </c>
      <c r="R188" s="150">
        <f t="shared" si="2"/>
        <v>0.40499999999999997</v>
      </c>
      <c r="S188" s="150">
        <v>0</v>
      </c>
      <c r="T188" s="151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2" t="s">
        <v>165</v>
      </c>
      <c r="AT188" s="152" t="s">
        <v>268</v>
      </c>
      <c r="AU188" s="152" t="s">
        <v>108</v>
      </c>
      <c r="AY188" s="17" t="s">
        <v>105</v>
      </c>
      <c r="BE188" s="153">
        <f t="shared" si="4"/>
        <v>0</v>
      </c>
      <c r="BF188" s="153">
        <f t="shared" si="5"/>
        <v>0</v>
      </c>
      <c r="BG188" s="153">
        <f t="shared" si="6"/>
        <v>0</v>
      </c>
      <c r="BH188" s="153">
        <f t="shared" si="7"/>
        <v>0</v>
      </c>
      <c r="BI188" s="153">
        <f t="shared" si="8"/>
        <v>0</v>
      </c>
      <c r="BJ188" s="17" t="s">
        <v>108</v>
      </c>
      <c r="BK188" s="154">
        <f t="shared" si="9"/>
        <v>0</v>
      </c>
      <c r="BL188" s="17" t="s">
        <v>107</v>
      </c>
      <c r="BM188" s="152" t="s">
        <v>426</v>
      </c>
    </row>
    <row r="189" spans="1:65" s="2" customFormat="1" ht="16.5" customHeight="1" x14ac:dyDescent="0.2">
      <c r="A189" s="29"/>
      <c r="B189" s="141"/>
      <c r="C189" s="181" t="s">
        <v>232</v>
      </c>
      <c r="D189" s="181" t="s">
        <v>268</v>
      </c>
      <c r="E189" s="182" t="s">
        <v>427</v>
      </c>
      <c r="F189" s="183" t="s">
        <v>428</v>
      </c>
      <c r="G189" s="184" t="s">
        <v>271</v>
      </c>
      <c r="H189" s="185">
        <v>0</v>
      </c>
      <c r="I189" s="185"/>
      <c r="J189" s="185">
        <f t="shared" si="0"/>
        <v>0</v>
      </c>
      <c r="K189" s="186"/>
      <c r="L189" s="187"/>
      <c r="M189" s="188" t="s">
        <v>1</v>
      </c>
      <c r="N189" s="189" t="s">
        <v>32</v>
      </c>
      <c r="O189" s="150">
        <v>0</v>
      </c>
      <c r="P189" s="150">
        <f t="shared" si="1"/>
        <v>0</v>
      </c>
      <c r="Q189" s="150">
        <v>4.4999999999999998E-2</v>
      </c>
      <c r="R189" s="150">
        <f t="shared" si="2"/>
        <v>0</v>
      </c>
      <c r="S189" s="150">
        <v>0</v>
      </c>
      <c r="T189" s="151">
        <f t="shared" si="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2" t="s">
        <v>165</v>
      </c>
      <c r="AT189" s="152" t="s">
        <v>268</v>
      </c>
      <c r="AU189" s="152" t="s">
        <v>108</v>
      </c>
      <c r="AY189" s="17" t="s">
        <v>105</v>
      </c>
      <c r="BE189" s="153">
        <f t="shared" si="4"/>
        <v>0</v>
      </c>
      <c r="BF189" s="153">
        <f t="shared" si="5"/>
        <v>0</v>
      </c>
      <c r="BG189" s="153">
        <f t="shared" si="6"/>
        <v>0</v>
      </c>
      <c r="BH189" s="153">
        <f t="shared" si="7"/>
        <v>0</v>
      </c>
      <c r="BI189" s="153">
        <f t="shared" si="8"/>
        <v>0</v>
      </c>
      <c r="BJ189" s="17" t="s">
        <v>108</v>
      </c>
      <c r="BK189" s="154">
        <f t="shared" si="9"/>
        <v>0</v>
      </c>
      <c r="BL189" s="17" t="s">
        <v>107</v>
      </c>
      <c r="BM189" s="152" t="s">
        <v>429</v>
      </c>
    </row>
    <row r="190" spans="1:65" s="2" customFormat="1" ht="16.5" customHeight="1" x14ac:dyDescent="0.2">
      <c r="A190" s="29"/>
      <c r="B190" s="141"/>
      <c r="C190" s="142" t="s">
        <v>236</v>
      </c>
      <c r="D190" s="142" t="s">
        <v>106</v>
      </c>
      <c r="E190" s="143" t="s">
        <v>430</v>
      </c>
      <c r="F190" s="144" t="s">
        <v>431</v>
      </c>
      <c r="G190" s="145" t="s">
        <v>271</v>
      </c>
      <c r="H190" s="146">
        <v>1</v>
      </c>
      <c r="I190" s="146"/>
      <c r="J190" s="146">
        <f t="shared" si="0"/>
        <v>0</v>
      </c>
      <c r="K190" s="147"/>
      <c r="L190" s="30"/>
      <c r="M190" s="148" t="s">
        <v>1</v>
      </c>
      <c r="N190" s="149" t="s">
        <v>32</v>
      </c>
      <c r="O190" s="150">
        <v>0.72499999999999998</v>
      </c>
      <c r="P190" s="150">
        <f t="shared" si="1"/>
        <v>0.72499999999999998</v>
      </c>
      <c r="Q190" s="150">
        <v>6.7000000000000002E-4</v>
      </c>
      <c r="R190" s="150">
        <f t="shared" si="2"/>
        <v>6.7000000000000002E-4</v>
      </c>
      <c r="S190" s="150">
        <v>0</v>
      </c>
      <c r="T190" s="151">
        <f t="shared" si="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107</v>
      </c>
      <c r="AT190" s="152" t="s">
        <v>106</v>
      </c>
      <c r="AU190" s="152" t="s">
        <v>108</v>
      </c>
      <c r="AY190" s="17" t="s">
        <v>105</v>
      </c>
      <c r="BE190" s="153">
        <f t="shared" si="4"/>
        <v>0</v>
      </c>
      <c r="BF190" s="153">
        <f t="shared" si="5"/>
        <v>0</v>
      </c>
      <c r="BG190" s="153">
        <f t="shared" si="6"/>
        <v>0</v>
      </c>
      <c r="BH190" s="153">
        <f t="shared" si="7"/>
        <v>0</v>
      </c>
      <c r="BI190" s="153">
        <f t="shared" si="8"/>
        <v>0</v>
      </c>
      <c r="BJ190" s="17" t="s">
        <v>108</v>
      </c>
      <c r="BK190" s="154">
        <f t="shared" si="9"/>
        <v>0</v>
      </c>
      <c r="BL190" s="17" t="s">
        <v>107</v>
      </c>
      <c r="BM190" s="152" t="s">
        <v>432</v>
      </c>
    </row>
    <row r="191" spans="1:65" s="2" customFormat="1" ht="44.25" customHeight="1" x14ac:dyDescent="0.2">
      <c r="A191" s="29"/>
      <c r="B191" s="141"/>
      <c r="C191" s="181" t="s">
        <v>240</v>
      </c>
      <c r="D191" s="181" t="s">
        <v>268</v>
      </c>
      <c r="E191" s="182" t="s">
        <v>433</v>
      </c>
      <c r="F191" s="183" t="s">
        <v>434</v>
      </c>
      <c r="G191" s="184" t="s">
        <v>271</v>
      </c>
      <c r="H191" s="185">
        <v>1</v>
      </c>
      <c r="I191" s="185"/>
      <c r="J191" s="185">
        <f t="shared" si="0"/>
        <v>0</v>
      </c>
      <c r="K191" s="186"/>
      <c r="L191" s="187"/>
      <c r="M191" s="188" t="s">
        <v>1</v>
      </c>
      <c r="N191" s="189" t="s">
        <v>32</v>
      </c>
      <c r="O191" s="150">
        <v>0</v>
      </c>
      <c r="P191" s="150">
        <f t="shared" si="1"/>
        <v>0</v>
      </c>
      <c r="Q191" s="150">
        <v>1.0999999999999999E-2</v>
      </c>
      <c r="R191" s="150">
        <f t="shared" si="2"/>
        <v>1.0999999999999999E-2</v>
      </c>
      <c r="S191" s="150">
        <v>0</v>
      </c>
      <c r="T191" s="151">
        <f t="shared" si="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165</v>
      </c>
      <c r="AT191" s="152" t="s">
        <v>268</v>
      </c>
      <c r="AU191" s="152" t="s">
        <v>108</v>
      </c>
      <c r="AY191" s="17" t="s">
        <v>105</v>
      </c>
      <c r="BE191" s="153">
        <f t="shared" si="4"/>
        <v>0</v>
      </c>
      <c r="BF191" s="153">
        <f t="shared" si="5"/>
        <v>0</v>
      </c>
      <c r="BG191" s="153">
        <f t="shared" si="6"/>
        <v>0</v>
      </c>
      <c r="BH191" s="153">
        <f t="shared" si="7"/>
        <v>0</v>
      </c>
      <c r="BI191" s="153">
        <f t="shared" si="8"/>
        <v>0</v>
      </c>
      <c r="BJ191" s="17" t="s">
        <v>108</v>
      </c>
      <c r="BK191" s="154">
        <f t="shared" si="9"/>
        <v>0</v>
      </c>
      <c r="BL191" s="17" t="s">
        <v>107</v>
      </c>
      <c r="BM191" s="152" t="s">
        <v>435</v>
      </c>
    </row>
    <row r="192" spans="1:65" s="2" customFormat="1" ht="21.75" customHeight="1" x14ac:dyDescent="0.2">
      <c r="A192" s="29"/>
      <c r="B192" s="141"/>
      <c r="C192" s="142" t="s">
        <v>244</v>
      </c>
      <c r="D192" s="142" t="s">
        <v>106</v>
      </c>
      <c r="E192" s="143" t="s">
        <v>436</v>
      </c>
      <c r="F192" s="144" t="s">
        <v>437</v>
      </c>
      <c r="G192" s="145" t="s">
        <v>271</v>
      </c>
      <c r="H192" s="146">
        <v>0</v>
      </c>
      <c r="I192" s="146"/>
      <c r="J192" s="146">
        <f t="shared" si="0"/>
        <v>0</v>
      </c>
      <c r="K192" s="147"/>
      <c r="L192" s="30"/>
      <c r="M192" s="148" t="s">
        <v>1</v>
      </c>
      <c r="N192" s="149" t="s">
        <v>32</v>
      </c>
      <c r="O192" s="150">
        <v>0.89531000000000005</v>
      </c>
      <c r="P192" s="150">
        <f t="shared" si="1"/>
        <v>0</v>
      </c>
      <c r="Q192" s="150">
        <v>6.7000000000000002E-4</v>
      </c>
      <c r="R192" s="150">
        <f t="shared" si="2"/>
        <v>0</v>
      </c>
      <c r="S192" s="150">
        <v>0</v>
      </c>
      <c r="T192" s="151">
        <f t="shared" si="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107</v>
      </c>
      <c r="AT192" s="152" t="s">
        <v>106</v>
      </c>
      <c r="AU192" s="152" t="s">
        <v>108</v>
      </c>
      <c r="AY192" s="17" t="s">
        <v>105</v>
      </c>
      <c r="BE192" s="153">
        <f t="shared" si="4"/>
        <v>0</v>
      </c>
      <c r="BF192" s="153">
        <f t="shared" si="5"/>
        <v>0</v>
      </c>
      <c r="BG192" s="153">
        <f t="shared" si="6"/>
        <v>0</v>
      </c>
      <c r="BH192" s="153">
        <f t="shared" si="7"/>
        <v>0</v>
      </c>
      <c r="BI192" s="153">
        <f t="shared" si="8"/>
        <v>0</v>
      </c>
      <c r="BJ192" s="17" t="s">
        <v>108</v>
      </c>
      <c r="BK192" s="154">
        <f t="shared" si="9"/>
        <v>0</v>
      </c>
      <c r="BL192" s="17" t="s">
        <v>107</v>
      </c>
      <c r="BM192" s="152" t="s">
        <v>438</v>
      </c>
    </row>
    <row r="193" spans="1:65" s="2" customFormat="1" ht="21.75" customHeight="1" x14ac:dyDescent="0.2">
      <c r="A193" s="29"/>
      <c r="B193" s="141"/>
      <c r="C193" s="181" t="s">
        <v>248</v>
      </c>
      <c r="D193" s="181" t="s">
        <v>268</v>
      </c>
      <c r="E193" s="182" t="s">
        <v>439</v>
      </c>
      <c r="F193" s="183" t="s">
        <v>440</v>
      </c>
      <c r="G193" s="184" t="s">
        <v>271</v>
      </c>
      <c r="H193" s="185">
        <v>0</v>
      </c>
      <c r="I193" s="185"/>
      <c r="J193" s="185">
        <f t="shared" si="0"/>
        <v>0</v>
      </c>
      <c r="K193" s="186"/>
      <c r="L193" s="187"/>
      <c r="M193" s="188" t="s">
        <v>1</v>
      </c>
      <c r="N193" s="189" t="s">
        <v>32</v>
      </c>
      <c r="O193" s="150">
        <v>0</v>
      </c>
      <c r="P193" s="150">
        <f t="shared" si="1"/>
        <v>0</v>
      </c>
      <c r="Q193" s="150">
        <v>9.8000000000000004E-2</v>
      </c>
      <c r="R193" s="150">
        <f t="shared" si="2"/>
        <v>0</v>
      </c>
      <c r="S193" s="150">
        <v>0</v>
      </c>
      <c r="T193" s="151">
        <f t="shared" si="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165</v>
      </c>
      <c r="AT193" s="152" t="s">
        <v>268</v>
      </c>
      <c r="AU193" s="152" t="s">
        <v>108</v>
      </c>
      <c r="AY193" s="17" t="s">
        <v>105</v>
      </c>
      <c r="BE193" s="153">
        <f t="shared" si="4"/>
        <v>0</v>
      </c>
      <c r="BF193" s="153">
        <f t="shared" si="5"/>
        <v>0</v>
      </c>
      <c r="BG193" s="153">
        <f t="shared" si="6"/>
        <v>0</v>
      </c>
      <c r="BH193" s="153">
        <f t="shared" si="7"/>
        <v>0</v>
      </c>
      <c r="BI193" s="153">
        <f t="shared" si="8"/>
        <v>0</v>
      </c>
      <c r="BJ193" s="17" t="s">
        <v>108</v>
      </c>
      <c r="BK193" s="154">
        <f t="shared" si="9"/>
        <v>0</v>
      </c>
      <c r="BL193" s="17" t="s">
        <v>107</v>
      </c>
      <c r="BM193" s="152" t="s">
        <v>441</v>
      </c>
    </row>
    <row r="194" spans="1:65" s="12" customFormat="1" ht="22.9" customHeight="1" x14ac:dyDescent="0.2">
      <c r="B194" s="129"/>
      <c r="D194" s="130" t="s">
        <v>65</v>
      </c>
      <c r="E194" s="139" t="s">
        <v>333</v>
      </c>
      <c r="F194" s="139" t="s">
        <v>334</v>
      </c>
      <c r="J194" s="140">
        <f>BK194</f>
        <v>0</v>
      </c>
      <c r="L194" s="129"/>
      <c r="M194" s="133"/>
      <c r="N194" s="134"/>
      <c r="O194" s="134"/>
      <c r="P194" s="135">
        <f>P195</f>
        <v>10.414106</v>
      </c>
      <c r="Q194" s="134"/>
      <c r="R194" s="135">
        <f>R195</f>
        <v>0</v>
      </c>
      <c r="S194" s="134"/>
      <c r="T194" s="136">
        <f>T195</f>
        <v>0</v>
      </c>
      <c r="AR194" s="130" t="s">
        <v>72</v>
      </c>
      <c r="AT194" s="137" t="s">
        <v>65</v>
      </c>
      <c r="AU194" s="137" t="s">
        <v>72</v>
      </c>
      <c r="AY194" s="130" t="s">
        <v>105</v>
      </c>
      <c r="BK194" s="138">
        <f>BK195</f>
        <v>0</v>
      </c>
    </row>
    <row r="195" spans="1:65" s="2" customFormat="1" ht="21.75" customHeight="1" x14ac:dyDescent="0.2">
      <c r="A195" s="29"/>
      <c r="B195" s="141"/>
      <c r="C195" s="142" t="s">
        <v>254</v>
      </c>
      <c r="D195" s="142" t="s">
        <v>106</v>
      </c>
      <c r="E195" s="143" t="s">
        <v>442</v>
      </c>
      <c r="F195" s="144" t="s">
        <v>443</v>
      </c>
      <c r="G195" s="145" t="s">
        <v>181</v>
      </c>
      <c r="H195" s="146">
        <v>11.597</v>
      </c>
      <c r="I195" s="146"/>
      <c r="J195" s="146">
        <f>ROUND(I195*H195,3)</f>
        <v>0</v>
      </c>
      <c r="K195" s="147"/>
      <c r="L195" s="30"/>
      <c r="M195" s="148" t="s">
        <v>1</v>
      </c>
      <c r="N195" s="149" t="s">
        <v>32</v>
      </c>
      <c r="O195" s="150">
        <v>0.89800000000000002</v>
      </c>
      <c r="P195" s="150">
        <f>O195*H195</f>
        <v>10.414106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2" t="s">
        <v>107</v>
      </c>
      <c r="AT195" s="152" t="s">
        <v>106</v>
      </c>
      <c r="AU195" s="152" t="s">
        <v>108</v>
      </c>
      <c r="AY195" s="17" t="s">
        <v>105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108</v>
      </c>
      <c r="BK195" s="154">
        <f>ROUND(I195*H195,3)</f>
        <v>0</v>
      </c>
      <c r="BL195" s="17" t="s">
        <v>107</v>
      </c>
      <c r="BM195" s="152" t="s">
        <v>444</v>
      </c>
    </row>
    <row r="196" spans="1:65" s="12" customFormat="1" ht="25.9" customHeight="1" x14ac:dyDescent="0.2">
      <c r="B196" s="129"/>
      <c r="D196" s="130" t="s">
        <v>65</v>
      </c>
      <c r="E196" s="131" t="s">
        <v>110</v>
      </c>
      <c r="F196" s="131" t="s">
        <v>111</v>
      </c>
      <c r="J196" s="132">
        <f>BK196</f>
        <v>0</v>
      </c>
      <c r="L196" s="129"/>
      <c r="M196" s="133"/>
      <c r="N196" s="134"/>
      <c r="O196" s="134"/>
      <c r="P196" s="135">
        <f>SUM(P197:P199)</f>
        <v>0</v>
      </c>
      <c r="Q196" s="134"/>
      <c r="R196" s="135">
        <f>SUM(R197:R199)</f>
        <v>0</v>
      </c>
      <c r="S196" s="134"/>
      <c r="T196" s="136">
        <f>SUM(T197:T199)</f>
        <v>0</v>
      </c>
      <c r="AR196" s="130" t="s">
        <v>112</v>
      </c>
      <c r="AT196" s="137" t="s">
        <v>65</v>
      </c>
      <c r="AU196" s="137" t="s">
        <v>66</v>
      </c>
      <c r="AY196" s="130" t="s">
        <v>105</v>
      </c>
      <c r="BK196" s="138">
        <f>SUM(BK197:BK199)</f>
        <v>0</v>
      </c>
    </row>
    <row r="197" spans="1:65" s="2" customFormat="1" ht="33" customHeight="1" x14ac:dyDescent="0.2">
      <c r="A197" s="29"/>
      <c r="B197" s="141"/>
      <c r="C197" s="142" t="s">
        <v>258</v>
      </c>
      <c r="D197" s="142" t="s">
        <v>106</v>
      </c>
      <c r="E197" s="143" t="s">
        <v>113</v>
      </c>
      <c r="F197" s="144" t="s">
        <v>114</v>
      </c>
      <c r="G197" s="145" t="s">
        <v>115</v>
      </c>
      <c r="H197" s="146">
        <v>1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0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116</v>
      </c>
      <c r="AT197" s="152" t="s">
        <v>106</v>
      </c>
      <c r="AU197" s="152" t="s">
        <v>72</v>
      </c>
      <c r="AY197" s="17" t="s">
        <v>105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108</v>
      </c>
      <c r="BK197" s="154">
        <f>ROUND(I197*H197,3)</f>
        <v>0</v>
      </c>
      <c r="BL197" s="17" t="s">
        <v>116</v>
      </c>
      <c r="BM197" s="152" t="s">
        <v>445</v>
      </c>
    </row>
    <row r="198" spans="1:65" s="2" customFormat="1" ht="44.25" customHeight="1" x14ac:dyDescent="0.2">
      <c r="A198" s="29"/>
      <c r="B198" s="141"/>
      <c r="C198" s="142" t="s">
        <v>263</v>
      </c>
      <c r="D198" s="142" t="s">
        <v>106</v>
      </c>
      <c r="E198" s="143" t="s">
        <v>118</v>
      </c>
      <c r="F198" s="144" t="s">
        <v>119</v>
      </c>
      <c r="G198" s="145" t="s">
        <v>115</v>
      </c>
      <c r="H198" s="146">
        <v>1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0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116</v>
      </c>
      <c r="AT198" s="152" t="s">
        <v>106</v>
      </c>
      <c r="AU198" s="152" t="s">
        <v>72</v>
      </c>
      <c r="AY198" s="17" t="s">
        <v>105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108</v>
      </c>
      <c r="BK198" s="154">
        <f>ROUND(I198*H198,3)</f>
        <v>0</v>
      </c>
      <c r="BL198" s="17" t="s">
        <v>116</v>
      </c>
      <c r="BM198" s="152" t="s">
        <v>446</v>
      </c>
    </row>
    <row r="199" spans="1:65" s="2" customFormat="1" ht="16.5" customHeight="1" x14ac:dyDescent="0.2">
      <c r="A199" s="29"/>
      <c r="B199" s="141"/>
      <c r="C199" s="142" t="s">
        <v>267</v>
      </c>
      <c r="D199" s="142" t="s">
        <v>106</v>
      </c>
      <c r="E199" s="143" t="s">
        <v>121</v>
      </c>
      <c r="F199" s="144" t="s">
        <v>122</v>
      </c>
      <c r="G199" s="145" t="s">
        <v>115</v>
      </c>
      <c r="H199" s="146">
        <v>1</v>
      </c>
      <c r="I199" s="146"/>
      <c r="J199" s="146">
        <f>ROUND(I199*H199,3)</f>
        <v>0</v>
      </c>
      <c r="K199" s="147"/>
      <c r="L199" s="30"/>
      <c r="M199" s="155" t="s">
        <v>1</v>
      </c>
      <c r="N199" s="156" t="s">
        <v>32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2" t="s">
        <v>116</v>
      </c>
      <c r="AT199" s="152" t="s">
        <v>106</v>
      </c>
      <c r="AU199" s="152" t="s">
        <v>72</v>
      </c>
      <c r="AY199" s="17" t="s">
        <v>105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7" t="s">
        <v>108</v>
      </c>
      <c r="BK199" s="154">
        <f>ROUND(I199*H199,3)</f>
        <v>0</v>
      </c>
      <c r="BL199" s="17" t="s">
        <v>116</v>
      </c>
      <c r="BM199" s="152" t="s">
        <v>447</v>
      </c>
    </row>
    <row r="200" spans="1:65" s="2" customFormat="1" ht="6.95" customHeight="1" x14ac:dyDescent="0.2">
      <c r="A200" s="29"/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22:K19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topLeftCell="A106" workbookViewId="0">
      <selection activeCell="I126" sqref="I126:I179"/>
    </sheetView>
  </sheetViews>
  <sheetFormatPr defaultRowHeight="11.25" x14ac:dyDescent="0.2"/>
  <cols>
    <col min="1" max="1" width="2.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81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85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86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451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ROUND((SUM(BE123:BE179)),  2)</f>
        <v>0</v>
      </c>
      <c r="G33" s="29"/>
      <c r="H33" s="29"/>
      <c r="I33" s="98">
        <v>0.2</v>
      </c>
      <c r="J33" s="97">
        <f>ROUND(((SUM(BE123:BE179))*I33),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ROUND((SUM(BF123:BF179)),  2)</f>
        <v>0</v>
      </c>
      <c r="G34" s="29"/>
      <c r="H34" s="29"/>
      <c r="I34" s="98">
        <v>0.2</v>
      </c>
      <c r="J34" s="97">
        <f>ROUND(((SUM(BF123:BF179))*I34),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87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86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SO-04 - Úprava oplotenia ZŠ Černyševského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91</v>
      </c>
    </row>
    <row r="97" spans="1:31" s="9" customFormat="1" ht="24.95" customHeight="1" x14ac:dyDescent="0.2">
      <c r="B97" s="110"/>
      <c r="D97" s="111" t="s">
        <v>124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125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359</v>
      </c>
      <c r="E99" s="116"/>
      <c r="F99" s="116"/>
      <c r="G99" s="116"/>
      <c r="H99" s="116"/>
      <c r="I99" s="116"/>
      <c r="J99" s="117">
        <f>J141</f>
        <v>0</v>
      </c>
      <c r="L99" s="114"/>
    </row>
    <row r="100" spans="1:31" s="10" customFormat="1" ht="19.899999999999999" customHeight="1" x14ac:dyDescent="0.2">
      <c r="B100" s="114"/>
      <c r="D100" s="115" t="s">
        <v>360</v>
      </c>
      <c r="E100" s="116"/>
      <c r="F100" s="116"/>
      <c r="G100" s="116"/>
      <c r="H100" s="116"/>
      <c r="I100" s="116"/>
      <c r="J100" s="117">
        <f>J159</f>
        <v>0</v>
      </c>
      <c r="L100" s="114"/>
    </row>
    <row r="101" spans="1:31" s="10" customFormat="1" ht="19.899999999999999" customHeight="1" x14ac:dyDescent="0.2">
      <c r="B101" s="114"/>
      <c r="D101" s="115" t="s">
        <v>128</v>
      </c>
      <c r="E101" s="116"/>
      <c r="F101" s="116"/>
      <c r="G101" s="116"/>
      <c r="H101" s="116"/>
      <c r="I101" s="116"/>
      <c r="J101" s="117">
        <f>J173</f>
        <v>0</v>
      </c>
      <c r="L101" s="114"/>
    </row>
    <row r="102" spans="1:31" s="9" customFormat="1" ht="24.95" customHeight="1" x14ac:dyDescent="0.2">
      <c r="B102" s="110"/>
      <c r="D102" s="111" t="s">
        <v>129</v>
      </c>
      <c r="E102" s="112"/>
      <c r="F102" s="112"/>
      <c r="G102" s="112"/>
      <c r="H102" s="112"/>
      <c r="I102" s="112"/>
      <c r="J102" s="113">
        <f>J175</f>
        <v>0</v>
      </c>
      <c r="L102" s="110"/>
    </row>
    <row r="103" spans="1:31" s="10" customFormat="1" ht="19.899999999999999" customHeight="1" x14ac:dyDescent="0.2">
      <c r="B103" s="114"/>
      <c r="D103" s="115" t="s">
        <v>130</v>
      </c>
      <c r="E103" s="116"/>
      <c r="F103" s="116"/>
      <c r="G103" s="116"/>
      <c r="H103" s="116"/>
      <c r="I103" s="116"/>
      <c r="J103" s="117">
        <f>J176</f>
        <v>0</v>
      </c>
      <c r="L103" s="114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93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86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 xml:space="preserve">SO-04 - Úprava oplotenia ZŠ Černyševského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94</v>
      </c>
      <c r="D122" s="121" t="s">
        <v>51</v>
      </c>
      <c r="E122" s="121" t="s">
        <v>47</v>
      </c>
      <c r="F122" s="121" t="s">
        <v>48</v>
      </c>
      <c r="G122" s="121" t="s">
        <v>95</v>
      </c>
      <c r="H122" s="121" t="s">
        <v>96</v>
      </c>
      <c r="I122" s="121" t="s">
        <v>97</v>
      </c>
      <c r="J122" s="122" t="s">
        <v>89</v>
      </c>
      <c r="K122" s="123" t="s">
        <v>98</v>
      </c>
      <c r="L122" s="124"/>
      <c r="M122" s="59" t="s">
        <v>1</v>
      </c>
      <c r="N122" s="60" t="s">
        <v>30</v>
      </c>
      <c r="O122" s="60" t="s">
        <v>99</v>
      </c>
      <c r="P122" s="60" t="s">
        <v>100</v>
      </c>
      <c r="Q122" s="60" t="s">
        <v>101</v>
      </c>
      <c r="R122" s="60" t="s">
        <v>102</v>
      </c>
      <c r="S122" s="60" t="s">
        <v>103</v>
      </c>
      <c r="T122" s="61" t="s">
        <v>104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90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P124+P175</f>
        <v>132.41115700000003</v>
      </c>
      <c r="Q123" s="63"/>
      <c r="R123" s="126">
        <f>R124+R175</f>
        <v>22.942110119999999</v>
      </c>
      <c r="S123" s="63"/>
      <c r="T123" s="127">
        <f>T124+T175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91</v>
      </c>
      <c r="BK123" s="128">
        <f>BK124+BK175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131</v>
      </c>
      <c r="F124" s="131" t="s">
        <v>132</v>
      </c>
      <c r="J124" s="132">
        <f>BK124</f>
        <v>0</v>
      </c>
      <c r="L124" s="129"/>
      <c r="M124" s="133"/>
      <c r="N124" s="134"/>
      <c r="O124" s="134"/>
      <c r="P124" s="135">
        <f>P125+P141+P159+P173</f>
        <v>130.43242700000002</v>
      </c>
      <c r="Q124" s="134"/>
      <c r="R124" s="135">
        <f>R125+R141+R159+R173</f>
        <v>22.752810119999999</v>
      </c>
      <c r="S124" s="134"/>
      <c r="T124" s="136">
        <f>T125+T141+T159+T173</f>
        <v>0</v>
      </c>
      <c r="AR124" s="130" t="s">
        <v>72</v>
      </c>
      <c r="AT124" s="137" t="s">
        <v>65</v>
      </c>
      <c r="AU124" s="137" t="s">
        <v>66</v>
      </c>
      <c r="AY124" s="130" t="s">
        <v>105</v>
      </c>
      <c r="BK124" s="138">
        <f>BK125+BK141+BK159+BK173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72</v>
      </c>
      <c r="F125" s="139" t="s">
        <v>133</v>
      </c>
      <c r="J125" s="140">
        <f>BK125</f>
        <v>0</v>
      </c>
      <c r="L125" s="129"/>
      <c r="M125" s="133"/>
      <c r="N125" s="134"/>
      <c r="O125" s="134"/>
      <c r="P125" s="135">
        <f>SUM(P126:P140)</f>
        <v>17.963001999999999</v>
      </c>
      <c r="Q125" s="134"/>
      <c r="R125" s="135">
        <f>SUM(R126:R140)</f>
        <v>0</v>
      </c>
      <c r="S125" s="134"/>
      <c r="T125" s="136">
        <f>SUM(T126:T140)</f>
        <v>0</v>
      </c>
      <c r="AR125" s="130" t="s">
        <v>72</v>
      </c>
      <c r="AT125" s="137" t="s">
        <v>65</v>
      </c>
      <c r="AU125" s="137" t="s">
        <v>72</v>
      </c>
      <c r="AY125" s="130" t="s">
        <v>105</v>
      </c>
      <c r="BK125" s="138">
        <f>SUM(BK126:BK140)</f>
        <v>0</v>
      </c>
    </row>
    <row r="126" spans="1:65" s="2" customFormat="1" ht="21.75" customHeight="1" x14ac:dyDescent="0.2">
      <c r="A126" s="29"/>
      <c r="B126" s="141"/>
      <c r="C126" s="142" t="s">
        <v>72</v>
      </c>
      <c r="D126" s="142" t="s">
        <v>106</v>
      </c>
      <c r="E126" s="143" t="s">
        <v>452</v>
      </c>
      <c r="F126" s="144" t="s">
        <v>453</v>
      </c>
      <c r="G126" s="145" t="s">
        <v>155</v>
      </c>
      <c r="H126" s="146">
        <v>4.4420000000000002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2.5139999999999998</v>
      </c>
      <c r="P126" s="150">
        <f>O126*H126</f>
        <v>11.167187999999999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107</v>
      </c>
      <c r="AT126" s="152" t="s">
        <v>106</v>
      </c>
      <c r="AU126" s="152" t="s">
        <v>108</v>
      </c>
      <c r="AY126" s="17" t="s">
        <v>105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108</v>
      </c>
      <c r="BK126" s="154">
        <f>ROUND(I126*H126,3)</f>
        <v>0</v>
      </c>
      <c r="BL126" s="17" t="s">
        <v>107</v>
      </c>
      <c r="BM126" s="152" t="s">
        <v>454</v>
      </c>
    </row>
    <row r="127" spans="1:65" s="13" customFormat="1" x14ac:dyDescent="0.2">
      <c r="B127" s="159"/>
      <c r="D127" s="160" t="s">
        <v>138</v>
      </c>
      <c r="E127" s="161" t="s">
        <v>1</v>
      </c>
      <c r="F127" s="162" t="s">
        <v>455</v>
      </c>
      <c r="H127" s="163">
        <v>2.6779999999999999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138</v>
      </c>
      <c r="AU127" s="161" t="s">
        <v>108</v>
      </c>
      <c r="AV127" s="13" t="s">
        <v>108</v>
      </c>
      <c r="AW127" s="13" t="s">
        <v>22</v>
      </c>
      <c r="AX127" s="13" t="s">
        <v>66</v>
      </c>
      <c r="AY127" s="161" t="s">
        <v>105</v>
      </c>
    </row>
    <row r="128" spans="1:65" s="13" customFormat="1" x14ac:dyDescent="0.2">
      <c r="B128" s="159"/>
      <c r="D128" s="160" t="s">
        <v>138</v>
      </c>
      <c r="E128" s="161" t="s">
        <v>1</v>
      </c>
      <c r="F128" s="162" t="s">
        <v>456</v>
      </c>
      <c r="H128" s="163">
        <v>1.764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138</v>
      </c>
      <c r="AU128" s="161" t="s">
        <v>108</v>
      </c>
      <c r="AV128" s="13" t="s">
        <v>108</v>
      </c>
      <c r="AW128" s="13" t="s">
        <v>22</v>
      </c>
      <c r="AX128" s="13" t="s">
        <v>66</v>
      </c>
      <c r="AY128" s="161" t="s">
        <v>105</v>
      </c>
    </row>
    <row r="129" spans="1:65" s="14" customFormat="1" x14ac:dyDescent="0.2">
      <c r="B129" s="167"/>
      <c r="D129" s="160" t="s">
        <v>138</v>
      </c>
      <c r="E129" s="168" t="s">
        <v>1</v>
      </c>
      <c r="F129" s="169" t="s">
        <v>140</v>
      </c>
      <c r="H129" s="170">
        <v>4.4420000000000002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138</v>
      </c>
      <c r="AU129" s="168" t="s">
        <v>108</v>
      </c>
      <c r="AV129" s="14" t="s">
        <v>109</v>
      </c>
      <c r="AW129" s="14" t="s">
        <v>22</v>
      </c>
      <c r="AX129" s="14" t="s">
        <v>72</v>
      </c>
      <c r="AY129" s="168" t="s">
        <v>105</v>
      </c>
    </row>
    <row r="130" spans="1:65" s="2" customFormat="1" ht="33" customHeight="1" x14ac:dyDescent="0.2">
      <c r="A130" s="29"/>
      <c r="B130" s="141"/>
      <c r="C130" s="142" t="s">
        <v>108</v>
      </c>
      <c r="D130" s="142" t="s">
        <v>106</v>
      </c>
      <c r="E130" s="143" t="s">
        <v>457</v>
      </c>
      <c r="F130" s="144" t="s">
        <v>458</v>
      </c>
      <c r="G130" s="145" t="s">
        <v>155</v>
      </c>
      <c r="H130" s="146">
        <v>4.4420000000000002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0.61299999999999999</v>
      </c>
      <c r="P130" s="150">
        <f>O130*H130</f>
        <v>2.7229459999999999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107</v>
      </c>
      <c r="AT130" s="152" t="s">
        <v>106</v>
      </c>
      <c r="AU130" s="152" t="s">
        <v>108</v>
      </c>
      <c r="AY130" s="17" t="s">
        <v>105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108</v>
      </c>
      <c r="BK130" s="154">
        <f>ROUND(I130*H130,3)</f>
        <v>0</v>
      </c>
      <c r="BL130" s="17" t="s">
        <v>107</v>
      </c>
      <c r="BM130" s="152" t="s">
        <v>459</v>
      </c>
    </row>
    <row r="131" spans="1:65" s="2" customFormat="1" ht="21.75" customHeight="1" x14ac:dyDescent="0.2">
      <c r="A131" s="29"/>
      <c r="B131" s="141"/>
      <c r="C131" s="142" t="s">
        <v>109</v>
      </c>
      <c r="D131" s="142" t="s">
        <v>106</v>
      </c>
      <c r="E131" s="143" t="s">
        <v>460</v>
      </c>
      <c r="F131" s="144" t="s">
        <v>461</v>
      </c>
      <c r="G131" s="145" t="s">
        <v>155</v>
      </c>
      <c r="H131" s="146">
        <v>4.4420000000000002</v>
      </c>
      <c r="I131" s="146"/>
      <c r="J131" s="146">
        <f>ROUND(I131*H131,3)</f>
        <v>0</v>
      </c>
      <c r="K131" s="147"/>
      <c r="L131" s="30"/>
      <c r="M131" s="148" t="s">
        <v>1</v>
      </c>
      <c r="N131" s="149" t="s">
        <v>32</v>
      </c>
      <c r="O131" s="150">
        <v>6.9000000000000006E-2</v>
      </c>
      <c r="P131" s="150">
        <f>O131*H131</f>
        <v>0.30649800000000005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107</v>
      </c>
      <c r="AT131" s="152" t="s">
        <v>106</v>
      </c>
      <c r="AU131" s="152" t="s">
        <v>108</v>
      </c>
      <c r="AY131" s="17" t="s">
        <v>105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108</v>
      </c>
      <c r="BK131" s="154">
        <f>ROUND(I131*H131,3)</f>
        <v>0</v>
      </c>
      <c r="BL131" s="17" t="s">
        <v>107</v>
      </c>
      <c r="BM131" s="152" t="s">
        <v>462</v>
      </c>
    </row>
    <row r="132" spans="1:65" s="2" customFormat="1" ht="33" customHeight="1" x14ac:dyDescent="0.2">
      <c r="A132" s="29"/>
      <c r="B132" s="141"/>
      <c r="C132" s="142" t="s">
        <v>107</v>
      </c>
      <c r="D132" s="142" t="s">
        <v>106</v>
      </c>
      <c r="E132" s="143" t="s">
        <v>161</v>
      </c>
      <c r="F132" s="144" t="s">
        <v>162</v>
      </c>
      <c r="G132" s="145" t="s">
        <v>155</v>
      </c>
      <c r="H132" s="146">
        <v>4.4420000000000002</v>
      </c>
      <c r="I132" s="146"/>
      <c r="J132" s="146">
        <f>ROUND(I132*H132,3)</f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>O132*H132</f>
        <v>0.315382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107</v>
      </c>
      <c r="AT132" s="152" t="s">
        <v>106</v>
      </c>
      <c r="AU132" s="152" t="s">
        <v>108</v>
      </c>
      <c r="AY132" s="17" t="s">
        <v>105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108</v>
      </c>
      <c r="BK132" s="154">
        <f>ROUND(I132*H132,3)</f>
        <v>0</v>
      </c>
      <c r="BL132" s="17" t="s">
        <v>107</v>
      </c>
      <c r="BM132" s="152" t="s">
        <v>463</v>
      </c>
    </row>
    <row r="133" spans="1:65" s="2" customFormat="1" ht="33" customHeight="1" x14ac:dyDescent="0.2">
      <c r="A133" s="29"/>
      <c r="B133" s="141"/>
      <c r="C133" s="142" t="s">
        <v>112</v>
      </c>
      <c r="D133" s="142" t="s">
        <v>106</v>
      </c>
      <c r="E133" s="143" t="s">
        <v>166</v>
      </c>
      <c r="F133" s="144" t="s">
        <v>167</v>
      </c>
      <c r="G133" s="145" t="s">
        <v>155</v>
      </c>
      <c r="H133" s="146">
        <v>97.724000000000004</v>
      </c>
      <c r="I133" s="146"/>
      <c r="J133" s="146">
        <f>ROUND(I133*H133,3)</f>
        <v>0</v>
      </c>
      <c r="K133" s="147"/>
      <c r="L133" s="30"/>
      <c r="M133" s="148" t="s">
        <v>1</v>
      </c>
      <c r="N133" s="149" t="s">
        <v>32</v>
      </c>
      <c r="O133" s="150">
        <v>7.0000000000000001E-3</v>
      </c>
      <c r="P133" s="150">
        <f>O133*H133</f>
        <v>0.68406800000000001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2" t="s">
        <v>107</v>
      </c>
      <c r="AT133" s="152" t="s">
        <v>106</v>
      </c>
      <c r="AU133" s="152" t="s">
        <v>108</v>
      </c>
      <c r="AY133" s="17" t="s">
        <v>105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108</v>
      </c>
      <c r="BK133" s="154">
        <f>ROUND(I133*H133,3)</f>
        <v>0</v>
      </c>
      <c r="BL133" s="17" t="s">
        <v>107</v>
      </c>
      <c r="BM133" s="152" t="s">
        <v>464</v>
      </c>
    </row>
    <row r="134" spans="1:65" s="13" customFormat="1" x14ac:dyDescent="0.2">
      <c r="B134" s="159"/>
      <c r="D134" s="160" t="s">
        <v>138</v>
      </c>
      <c r="E134" s="161" t="s">
        <v>1</v>
      </c>
      <c r="F134" s="162" t="s">
        <v>465</v>
      </c>
      <c r="H134" s="163">
        <v>97.724000000000004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138</v>
      </c>
      <c r="AU134" s="161" t="s">
        <v>108</v>
      </c>
      <c r="AV134" s="13" t="s">
        <v>108</v>
      </c>
      <c r="AW134" s="13" t="s">
        <v>22</v>
      </c>
      <c r="AX134" s="13" t="s">
        <v>66</v>
      </c>
      <c r="AY134" s="161" t="s">
        <v>105</v>
      </c>
    </row>
    <row r="135" spans="1:65" s="14" customFormat="1" x14ac:dyDescent="0.2">
      <c r="B135" s="167"/>
      <c r="D135" s="160" t="s">
        <v>138</v>
      </c>
      <c r="E135" s="168" t="s">
        <v>1</v>
      </c>
      <c r="F135" s="169" t="s">
        <v>140</v>
      </c>
      <c r="H135" s="170">
        <v>97.724000000000004</v>
      </c>
      <c r="L135" s="167"/>
      <c r="M135" s="171"/>
      <c r="N135" s="172"/>
      <c r="O135" s="172"/>
      <c r="P135" s="172"/>
      <c r="Q135" s="172"/>
      <c r="R135" s="172"/>
      <c r="S135" s="172"/>
      <c r="T135" s="173"/>
      <c r="AT135" s="168" t="s">
        <v>138</v>
      </c>
      <c r="AU135" s="168" t="s">
        <v>108</v>
      </c>
      <c r="AV135" s="14" t="s">
        <v>109</v>
      </c>
      <c r="AW135" s="14" t="s">
        <v>22</v>
      </c>
      <c r="AX135" s="14" t="s">
        <v>72</v>
      </c>
      <c r="AY135" s="168" t="s">
        <v>105</v>
      </c>
    </row>
    <row r="136" spans="1:65" s="2" customFormat="1" ht="21.75" customHeight="1" x14ac:dyDescent="0.2">
      <c r="A136" s="29"/>
      <c r="B136" s="141"/>
      <c r="C136" s="142" t="s">
        <v>117</v>
      </c>
      <c r="D136" s="142" t="s">
        <v>106</v>
      </c>
      <c r="E136" s="143" t="s">
        <v>171</v>
      </c>
      <c r="F136" s="144" t="s">
        <v>172</v>
      </c>
      <c r="G136" s="145" t="s">
        <v>155</v>
      </c>
      <c r="H136" s="146">
        <v>4.42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0.61699999999999999</v>
      </c>
      <c r="P136" s="150">
        <f>O136*H136</f>
        <v>2.7271399999999999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107</v>
      </c>
      <c r="AT136" s="152" t="s">
        <v>106</v>
      </c>
      <c r="AU136" s="152" t="s">
        <v>108</v>
      </c>
      <c r="AY136" s="17" t="s">
        <v>105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108</v>
      </c>
      <c r="BK136" s="154">
        <f>ROUND(I136*H136,3)</f>
        <v>0</v>
      </c>
      <c r="BL136" s="17" t="s">
        <v>107</v>
      </c>
      <c r="BM136" s="152" t="s">
        <v>466</v>
      </c>
    </row>
    <row r="137" spans="1:65" s="2" customFormat="1" ht="16.5" customHeight="1" x14ac:dyDescent="0.2">
      <c r="A137" s="29"/>
      <c r="B137" s="141"/>
      <c r="C137" s="142" t="s">
        <v>120</v>
      </c>
      <c r="D137" s="142" t="s">
        <v>106</v>
      </c>
      <c r="E137" s="143" t="s">
        <v>175</v>
      </c>
      <c r="F137" s="144" t="s">
        <v>176</v>
      </c>
      <c r="G137" s="145" t="s">
        <v>155</v>
      </c>
      <c r="H137" s="146">
        <v>4.42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8.9999999999999993E-3</v>
      </c>
      <c r="P137" s="150">
        <f>O137*H137</f>
        <v>3.9779999999999996E-2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107</v>
      </c>
      <c r="AT137" s="152" t="s">
        <v>106</v>
      </c>
      <c r="AU137" s="152" t="s">
        <v>108</v>
      </c>
      <c r="AY137" s="17" t="s">
        <v>105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108</v>
      </c>
      <c r="BK137" s="154">
        <f>ROUND(I137*H137,3)</f>
        <v>0</v>
      </c>
      <c r="BL137" s="17" t="s">
        <v>107</v>
      </c>
      <c r="BM137" s="152" t="s">
        <v>467</v>
      </c>
    </row>
    <row r="138" spans="1:65" s="2" customFormat="1" ht="33" customHeight="1" x14ac:dyDescent="0.2">
      <c r="A138" s="29"/>
      <c r="B138" s="141"/>
      <c r="C138" s="142" t="s">
        <v>165</v>
      </c>
      <c r="D138" s="142" t="s">
        <v>106</v>
      </c>
      <c r="E138" s="143" t="s">
        <v>179</v>
      </c>
      <c r="F138" s="144" t="s">
        <v>468</v>
      </c>
      <c r="G138" s="145" t="s">
        <v>181</v>
      </c>
      <c r="H138" s="146">
        <v>7.9960000000000004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107</v>
      </c>
      <c r="AT138" s="152" t="s">
        <v>106</v>
      </c>
      <c r="AU138" s="152" t="s">
        <v>108</v>
      </c>
      <c r="AY138" s="17" t="s">
        <v>105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108</v>
      </c>
      <c r="BK138" s="154">
        <f>ROUND(I138*H138,3)</f>
        <v>0</v>
      </c>
      <c r="BL138" s="17" t="s">
        <v>107</v>
      </c>
      <c r="BM138" s="152" t="s">
        <v>469</v>
      </c>
    </row>
    <row r="139" spans="1:65" s="13" customFormat="1" x14ac:dyDescent="0.2">
      <c r="B139" s="159"/>
      <c r="D139" s="160" t="s">
        <v>138</v>
      </c>
      <c r="E139" s="161" t="s">
        <v>1</v>
      </c>
      <c r="F139" s="162" t="s">
        <v>470</v>
      </c>
      <c r="H139" s="163">
        <v>7.9960000000000004</v>
      </c>
      <c r="L139" s="159"/>
      <c r="M139" s="164"/>
      <c r="N139" s="165"/>
      <c r="O139" s="165"/>
      <c r="P139" s="165"/>
      <c r="Q139" s="165"/>
      <c r="R139" s="165"/>
      <c r="S139" s="165"/>
      <c r="T139" s="166"/>
      <c r="AT139" s="161" t="s">
        <v>138</v>
      </c>
      <c r="AU139" s="161" t="s">
        <v>108</v>
      </c>
      <c r="AV139" s="13" t="s">
        <v>108</v>
      </c>
      <c r="AW139" s="13" t="s">
        <v>22</v>
      </c>
      <c r="AX139" s="13" t="s">
        <v>66</v>
      </c>
      <c r="AY139" s="161" t="s">
        <v>105</v>
      </c>
    </row>
    <row r="140" spans="1:65" s="14" customFormat="1" x14ac:dyDescent="0.2">
      <c r="B140" s="167"/>
      <c r="D140" s="160" t="s">
        <v>138</v>
      </c>
      <c r="E140" s="168" t="s">
        <v>1</v>
      </c>
      <c r="F140" s="169" t="s">
        <v>140</v>
      </c>
      <c r="H140" s="170">
        <v>7.9960000000000004</v>
      </c>
      <c r="L140" s="167"/>
      <c r="M140" s="171"/>
      <c r="N140" s="172"/>
      <c r="O140" s="172"/>
      <c r="P140" s="172"/>
      <c r="Q140" s="172"/>
      <c r="R140" s="172"/>
      <c r="S140" s="172"/>
      <c r="T140" s="173"/>
      <c r="AT140" s="168" t="s">
        <v>138</v>
      </c>
      <c r="AU140" s="168" t="s">
        <v>108</v>
      </c>
      <c r="AV140" s="14" t="s">
        <v>109</v>
      </c>
      <c r="AW140" s="14" t="s">
        <v>22</v>
      </c>
      <c r="AX140" s="14" t="s">
        <v>72</v>
      </c>
      <c r="AY140" s="168" t="s">
        <v>105</v>
      </c>
    </row>
    <row r="141" spans="1:65" s="12" customFormat="1" ht="22.9" customHeight="1" x14ac:dyDescent="0.2">
      <c r="B141" s="129"/>
      <c r="D141" s="130" t="s">
        <v>65</v>
      </c>
      <c r="E141" s="139" t="s">
        <v>108</v>
      </c>
      <c r="F141" s="139" t="s">
        <v>384</v>
      </c>
      <c r="J141" s="140">
        <f>BK141</f>
        <v>0</v>
      </c>
      <c r="L141" s="129"/>
      <c r="M141" s="133"/>
      <c r="N141" s="134"/>
      <c r="O141" s="134"/>
      <c r="P141" s="135">
        <f>SUM(P142:P158)</f>
        <v>18.649733999999999</v>
      </c>
      <c r="Q141" s="134"/>
      <c r="R141" s="135">
        <f>SUM(R142:R158)</f>
        <v>9.8519147999999994</v>
      </c>
      <c r="S141" s="134"/>
      <c r="T141" s="136">
        <f>SUM(T142:T158)</f>
        <v>0</v>
      </c>
      <c r="AR141" s="130" t="s">
        <v>72</v>
      </c>
      <c r="AT141" s="137" t="s">
        <v>65</v>
      </c>
      <c r="AU141" s="137" t="s">
        <v>72</v>
      </c>
      <c r="AY141" s="130" t="s">
        <v>105</v>
      </c>
      <c r="BK141" s="138">
        <f>SUM(BK142:BK158)</f>
        <v>0</v>
      </c>
    </row>
    <row r="142" spans="1:65" s="2" customFormat="1" ht="33" customHeight="1" x14ac:dyDescent="0.2">
      <c r="A142" s="29"/>
      <c r="B142" s="141"/>
      <c r="C142" s="142" t="s">
        <v>170</v>
      </c>
      <c r="D142" s="142" t="s">
        <v>106</v>
      </c>
      <c r="E142" s="143" t="s">
        <v>471</v>
      </c>
      <c r="F142" s="144" t="s">
        <v>472</v>
      </c>
      <c r="G142" s="145" t="s">
        <v>136</v>
      </c>
      <c r="H142" s="146">
        <v>4.9349999999999996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4.0000000000000001E-3</v>
      </c>
      <c r="P142" s="150">
        <f>O142*H142</f>
        <v>1.9739999999999997E-2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107</v>
      </c>
      <c r="AT142" s="152" t="s">
        <v>106</v>
      </c>
      <c r="AU142" s="152" t="s">
        <v>108</v>
      </c>
      <c r="AY142" s="17" t="s">
        <v>105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108</v>
      </c>
      <c r="BK142" s="154">
        <f>ROUND(I142*H142,3)</f>
        <v>0</v>
      </c>
      <c r="BL142" s="17" t="s">
        <v>107</v>
      </c>
      <c r="BM142" s="152" t="s">
        <v>473</v>
      </c>
    </row>
    <row r="143" spans="1:65" s="13" customFormat="1" x14ac:dyDescent="0.2">
      <c r="B143" s="159"/>
      <c r="D143" s="160" t="s">
        <v>138</v>
      </c>
      <c r="E143" s="161" t="s">
        <v>1</v>
      </c>
      <c r="F143" s="162" t="s">
        <v>474</v>
      </c>
      <c r="H143" s="163">
        <v>2.9750000000000001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138</v>
      </c>
      <c r="AU143" s="161" t="s">
        <v>108</v>
      </c>
      <c r="AV143" s="13" t="s">
        <v>108</v>
      </c>
      <c r="AW143" s="13" t="s">
        <v>22</v>
      </c>
      <c r="AX143" s="13" t="s">
        <v>66</v>
      </c>
      <c r="AY143" s="161" t="s">
        <v>105</v>
      </c>
    </row>
    <row r="144" spans="1:65" s="13" customFormat="1" x14ac:dyDescent="0.2">
      <c r="B144" s="159"/>
      <c r="D144" s="160" t="s">
        <v>138</v>
      </c>
      <c r="E144" s="161" t="s">
        <v>1</v>
      </c>
      <c r="F144" s="162" t="s">
        <v>475</v>
      </c>
      <c r="H144" s="163">
        <v>1.96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138</v>
      </c>
      <c r="AU144" s="161" t="s">
        <v>108</v>
      </c>
      <c r="AV144" s="13" t="s">
        <v>108</v>
      </c>
      <c r="AW144" s="13" t="s">
        <v>22</v>
      </c>
      <c r="AX144" s="13" t="s">
        <v>66</v>
      </c>
      <c r="AY144" s="161" t="s">
        <v>105</v>
      </c>
    </row>
    <row r="145" spans="1:65" s="14" customFormat="1" x14ac:dyDescent="0.2">
      <c r="B145" s="167"/>
      <c r="D145" s="160" t="s">
        <v>138</v>
      </c>
      <c r="E145" s="168" t="s">
        <v>1</v>
      </c>
      <c r="F145" s="169" t="s">
        <v>140</v>
      </c>
      <c r="H145" s="170">
        <v>4.9350000000000005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138</v>
      </c>
      <c r="AU145" s="168" t="s">
        <v>108</v>
      </c>
      <c r="AV145" s="14" t="s">
        <v>109</v>
      </c>
      <c r="AW145" s="14" t="s">
        <v>22</v>
      </c>
      <c r="AX145" s="14" t="s">
        <v>72</v>
      </c>
      <c r="AY145" s="168" t="s">
        <v>105</v>
      </c>
    </row>
    <row r="146" spans="1:65" s="2" customFormat="1" ht="21.75" customHeight="1" x14ac:dyDescent="0.2">
      <c r="A146" s="29"/>
      <c r="B146" s="141"/>
      <c r="C146" s="142" t="s">
        <v>174</v>
      </c>
      <c r="D146" s="142" t="s">
        <v>106</v>
      </c>
      <c r="E146" s="143" t="s">
        <v>476</v>
      </c>
      <c r="F146" s="144" t="s">
        <v>477</v>
      </c>
      <c r="G146" s="145" t="s">
        <v>155</v>
      </c>
      <c r="H146" s="146">
        <v>3.948</v>
      </c>
      <c r="I146" s="146"/>
      <c r="J146" s="146">
        <f>ROUND(I146*H146,3)</f>
        <v>0</v>
      </c>
      <c r="K146" s="147"/>
      <c r="L146" s="30"/>
      <c r="M146" s="148" t="s">
        <v>1</v>
      </c>
      <c r="N146" s="149" t="s">
        <v>32</v>
      </c>
      <c r="O146" s="150">
        <v>0.58299999999999996</v>
      </c>
      <c r="P146" s="150">
        <f>O146*H146</f>
        <v>2.3016839999999998</v>
      </c>
      <c r="Q146" s="150">
        <v>2.4157199999999999</v>
      </c>
      <c r="R146" s="150">
        <f>Q146*H146</f>
        <v>9.5372625599999985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107</v>
      </c>
      <c r="AT146" s="152" t="s">
        <v>106</v>
      </c>
      <c r="AU146" s="152" t="s">
        <v>108</v>
      </c>
      <c r="AY146" s="17" t="s">
        <v>105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108</v>
      </c>
      <c r="BK146" s="154">
        <f>ROUND(I146*H146,3)</f>
        <v>0</v>
      </c>
      <c r="BL146" s="17" t="s">
        <v>107</v>
      </c>
      <c r="BM146" s="152" t="s">
        <v>478</v>
      </c>
    </row>
    <row r="147" spans="1:65" s="13" customFormat="1" x14ac:dyDescent="0.2">
      <c r="B147" s="159"/>
      <c r="D147" s="160" t="s">
        <v>138</v>
      </c>
      <c r="E147" s="161" t="s">
        <v>1</v>
      </c>
      <c r="F147" s="162" t="s">
        <v>479</v>
      </c>
      <c r="H147" s="163">
        <v>2.38</v>
      </c>
      <c r="L147" s="159"/>
      <c r="M147" s="164"/>
      <c r="N147" s="165"/>
      <c r="O147" s="165"/>
      <c r="P147" s="165"/>
      <c r="Q147" s="165"/>
      <c r="R147" s="165"/>
      <c r="S147" s="165"/>
      <c r="T147" s="166"/>
      <c r="AT147" s="161" t="s">
        <v>138</v>
      </c>
      <c r="AU147" s="161" t="s">
        <v>108</v>
      </c>
      <c r="AV147" s="13" t="s">
        <v>108</v>
      </c>
      <c r="AW147" s="13" t="s">
        <v>22</v>
      </c>
      <c r="AX147" s="13" t="s">
        <v>66</v>
      </c>
      <c r="AY147" s="161" t="s">
        <v>105</v>
      </c>
    </row>
    <row r="148" spans="1:65" s="13" customFormat="1" x14ac:dyDescent="0.2">
      <c r="B148" s="159"/>
      <c r="D148" s="160" t="s">
        <v>138</v>
      </c>
      <c r="E148" s="161" t="s">
        <v>1</v>
      </c>
      <c r="F148" s="162" t="s">
        <v>480</v>
      </c>
      <c r="H148" s="163">
        <v>1.5680000000000001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138</v>
      </c>
      <c r="AU148" s="161" t="s">
        <v>108</v>
      </c>
      <c r="AV148" s="13" t="s">
        <v>108</v>
      </c>
      <c r="AW148" s="13" t="s">
        <v>22</v>
      </c>
      <c r="AX148" s="13" t="s">
        <v>66</v>
      </c>
      <c r="AY148" s="161" t="s">
        <v>105</v>
      </c>
    </row>
    <row r="149" spans="1:65" s="14" customFormat="1" x14ac:dyDescent="0.2">
      <c r="B149" s="167"/>
      <c r="D149" s="160" t="s">
        <v>138</v>
      </c>
      <c r="E149" s="168" t="s">
        <v>1</v>
      </c>
      <c r="F149" s="169" t="s">
        <v>140</v>
      </c>
      <c r="H149" s="170">
        <v>3.948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138</v>
      </c>
      <c r="AU149" s="168" t="s">
        <v>108</v>
      </c>
      <c r="AV149" s="14" t="s">
        <v>109</v>
      </c>
      <c r="AW149" s="14" t="s">
        <v>22</v>
      </c>
      <c r="AX149" s="14" t="s">
        <v>72</v>
      </c>
      <c r="AY149" s="168" t="s">
        <v>105</v>
      </c>
    </row>
    <row r="150" spans="1:65" s="2" customFormat="1" ht="21.75" customHeight="1" x14ac:dyDescent="0.2">
      <c r="A150" s="29"/>
      <c r="B150" s="141"/>
      <c r="C150" s="142" t="s">
        <v>178</v>
      </c>
      <c r="D150" s="142" t="s">
        <v>106</v>
      </c>
      <c r="E150" s="143" t="s">
        <v>481</v>
      </c>
      <c r="F150" s="144" t="s">
        <v>482</v>
      </c>
      <c r="G150" s="145" t="s">
        <v>136</v>
      </c>
      <c r="H150" s="146">
        <v>22.56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0.35799999999999998</v>
      </c>
      <c r="P150" s="150">
        <f>O150*H150</f>
        <v>8.0764799999999983</v>
      </c>
      <c r="Q150" s="150">
        <v>6.7000000000000002E-4</v>
      </c>
      <c r="R150" s="150">
        <f>Q150*H150</f>
        <v>1.5115200000000001E-2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107</v>
      </c>
      <c r="AT150" s="152" t="s">
        <v>106</v>
      </c>
      <c r="AU150" s="152" t="s">
        <v>108</v>
      </c>
      <c r="AY150" s="17" t="s">
        <v>105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108</v>
      </c>
      <c r="BK150" s="154">
        <f>ROUND(I150*H150,3)</f>
        <v>0</v>
      </c>
      <c r="BL150" s="17" t="s">
        <v>107</v>
      </c>
      <c r="BM150" s="152" t="s">
        <v>483</v>
      </c>
    </row>
    <row r="151" spans="1:65" s="13" customFormat="1" x14ac:dyDescent="0.2">
      <c r="B151" s="159"/>
      <c r="D151" s="160" t="s">
        <v>138</v>
      </c>
      <c r="E151" s="161" t="s">
        <v>1</v>
      </c>
      <c r="F151" s="162" t="s">
        <v>484</v>
      </c>
      <c r="H151" s="163">
        <v>13.6</v>
      </c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138</v>
      </c>
      <c r="AU151" s="161" t="s">
        <v>108</v>
      </c>
      <c r="AV151" s="13" t="s">
        <v>108</v>
      </c>
      <c r="AW151" s="13" t="s">
        <v>22</v>
      </c>
      <c r="AX151" s="13" t="s">
        <v>66</v>
      </c>
      <c r="AY151" s="161" t="s">
        <v>105</v>
      </c>
    </row>
    <row r="152" spans="1:65" s="13" customFormat="1" x14ac:dyDescent="0.2">
      <c r="B152" s="159"/>
      <c r="D152" s="160" t="s">
        <v>138</v>
      </c>
      <c r="E152" s="161" t="s">
        <v>1</v>
      </c>
      <c r="F152" s="162" t="s">
        <v>485</v>
      </c>
      <c r="H152" s="163">
        <v>8.9600000000000009</v>
      </c>
      <c r="L152" s="159"/>
      <c r="M152" s="164"/>
      <c r="N152" s="165"/>
      <c r="O152" s="165"/>
      <c r="P152" s="165"/>
      <c r="Q152" s="165"/>
      <c r="R152" s="165"/>
      <c r="S152" s="165"/>
      <c r="T152" s="166"/>
      <c r="AT152" s="161" t="s">
        <v>138</v>
      </c>
      <c r="AU152" s="161" t="s">
        <v>108</v>
      </c>
      <c r="AV152" s="13" t="s">
        <v>108</v>
      </c>
      <c r="AW152" s="13" t="s">
        <v>22</v>
      </c>
      <c r="AX152" s="13" t="s">
        <v>66</v>
      </c>
      <c r="AY152" s="161" t="s">
        <v>105</v>
      </c>
    </row>
    <row r="153" spans="1:65" s="14" customFormat="1" x14ac:dyDescent="0.2">
      <c r="B153" s="167"/>
      <c r="D153" s="160" t="s">
        <v>138</v>
      </c>
      <c r="E153" s="168" t="s">
        <v>1</v>
      </c>
      <c r="F153" s="169" t="s">
        <v>140</v>
      </c>
      <c r="H153" s="170">
        <v>22.560000000000002</v>
      </c>
      <c r="L153" s="167"/>
      <c r="M153" s="171"/>
      <c r="N153" s="172"/>
      <c r="O153" s="172"/>
      <c r="P153" s="172"/>
      <c r="Q153" s="172"/>
      <c r="R153" s="172"/>
      <c r="S153" s="172"/>
      <c r="T153" s="173"/>
      <c r="AT153" s="168" t="s">
        <v>138</v>
      </c>
      <c r="AU153" s="168" t="s">
        <v>108</v>
      </c>
      <c r="AV153" s="14" t="s">
        <v>109</v>
      </c>
      <c r="AW153" s="14" t="s">
        <v>22</v>
      </c>
      <c r="AX153" s="14" t="s">
        <v>72</v>
      </c>
      <c r="AY153" s="168" t="s">
        <v>105</v>
      </c>
    </row>
    <row r="154" spans="1:65" s="2" customFormat="1" ht="21.75" customHeight="1" x14ac:dyDescent="0.2">
      <c r="A154" s="29"/>
      <c r="B154" s="141"/>
      <c r="C154" s="142" t="s">
        <v>184</v>
      </c>
      <c r="D154" s="142" t="s">
        <v>106</v>
      </c>
      <c r="E154" s="143" t="s">
        <v>486</v>
      </c>
      <c r="F154" s="144" t="s">
        <v>487</v>
      </c>
      <c r="G154" s="145" t="s">
        <v>136</v>
      </c>
      <c r="H154" s="146">
        <v>22.56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0.19900000000000001</v>
      </c>
      <c r="P154" s="150">
        <f>O154*H154</f>
        <v>4.4894400000000001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107</v>
      </c>
      <c r="AT154" s="152" t="s">
        <v>106</v>
      </c>
      <c r="AU154" s="152" t="s">
        <v>108</v>
      </c>
      <c r="AY154" s="17" t="s">
        <v>105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108</v>
      </c>
      <c r="BK154" s="154">
        <f>ROUND(I154*H154,3)</f>
        <v>0</v>
      </c>
      <c r="BL154" s="17" t="s">
        <v>107</v>
      </c>
      <c r="BM154" s="152" t="s">
        <v>488</v>
      </c>
    </row>
    <row r="155" spans="1:65" s="2" customFormat="1" ht="16.5" customHeight="1" x14ac:dyDescent="0.2">
      <c r="A155" s="29"/>
      <c r="B155" s="141"/>
      <c r="C155" s="142" t="s">
        <v>189</v>
      </c>
      <c r="D155" s="142" t="s">
        <v>106</v>
      </c>
      <c r="E155" s="143" t="s">
        <v>489</v>
      </c>
      <c r="F155" s="144" t="s">
        <v>490</v>
      </c>
      <c r="G155" s="145" t="s">
        <v>181</v>
      </c>
      <c r="H155" s="146">
        <v>0.249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15.11</v>
      </c>
      <c r="P155" s="150">
        <f>O155*H155</f>
        <v>3.7623899999999999</v>
      </c>
      <c r="Q155" s="150">
        <v>1.20296</v>
      </c>
      <c r="R155" s="150">
        <f>Q155*H155</f>
        <v>0.29953704000000003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107</v>
      </c>
      <c r="AT155" s="152" t="s">
        <v>106</v>
      </c>
      <c r="AU155" s="152" t="s">
        <v>108</v>
      </c>
      <c r="AY155" s="17" t="s">
        <v>105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108</v>
      </c>
      <c r="BK155" s="154">
        <f>ROUND(I155*H155,3)</f>
        <v>0</v>
      </c>
      <c r="BL155" s="17" t="s">
        <v>107</v>
      </c>
      <c r="BM155" s="152" t="s">
        <v>491</v>
      </c>
    </row>
    <row r="156" spans="1:65" s="13" customFormat="1" x14ac:dyDescent="0.2">
      <c r="B156" s="159"/>
      <c r="D156" s="160" t="s">
        <v>138</v>
      </c>
      <c r="E156" s="161" t="s">
        <v>1</v>
      </c>
      <c r="F156" s="162" t="s">
        <v>492</v>
      </c>
      <c r="H156" s="163">
        <v>0.20100000000000001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138</v>
      </c>
      <c r="AU156" s="161" t="s">
        <v>108</v>
      </c>
      <c r="AV156" s="13" t="s">
        <v>108</v>
      </c>
      <c r="AW156" s="13" t="s">
        <v>22</v>
      </c>
      <c r="AX156" s="13" t="s">
        <v>66</v>
      </c>
      <c r="AY156" s="161" t="s">
        <v>105</v>
      </c>
    </row>
    <row r="157" spans="1:65" s="13" customFormat="1" x14ac:dyDescent="0.2">
      <c r="B157" s="159"/>
      <c r="D157" s="160" t="s">
        <v>138</v>
      </c>
      <c r="E157" s="161" t="s">
        <v>1</v>
      </c>
      <c r="F157" s="162" t="s">
        <v>493</v>
      </c>
      <c r="H157" s="163">
        <v>4.8000000000000001E-2</v>
      </c>
      <c r="L157" s="159"/>
      <c r="M157" s="164"/>
      <c r="N157" s="165"/>
      <c r="O157" s="165"/>
      <c r="P157" s="165"/>
      <c r="Q157" s="165"/>
      <c r="R157" s="165"/>
      <c r="S157" s="165"/>
      <c r="T157" s="166"/>
      <c r="AT157" s="161" t="s">
        <v>138</v>
      </c>
      <c r="AU157" s="161" t="s">
        <v>108</v>
      </c>
      <c r="AV157" s="13" t="s">
        <v>108</v>
      </c>
      <c r="AW157" s="13" t="s">
        <v>22</v>
      </c>
      <c r="AX157" s="13" t="s">
        <v>66</v>
      </c>
      <c r="AY157" s="161" t="s">
        <v>105</v>
      </c>
    </row>
    <row r="158" spans="1:65" s="14" customFormat="1" x14ac:dyDescent="0.2">
      <c r="B158" s="167"/>
      <c r="D158" s="160" t="s">
        <v>138</v>
      </c>
      <c r="E158" s="168" t="s">
        <v>1</v>
      </c>
      <c r="F158" s="169" t="s">
        <v>140</v>
      </c>
      <c r="H158" s="170">
        <v>0.249</v>
      </c>
      <c r="L158" s="167"/>
      <c r="M158" s="171"/>
      <c r="N158" s="172"/>
      <c r="O158" s="172"/>
      <c r="P158" s="172"/>
      <c r="Q158" s="172"/>
      <c r="R158" s="172"/>
      <c r="S158" s="172"/>
      <c r="T158" s="173"/>
      <c r="AT158" s="168" t="s">
        <v>138</v>
      </c>
      <c r="AU158" s="168" t="s">
        <v>108</v>
      </c>
      <c r="AV158" s="14" t="s">
        <v>109</v>
      </c>
      <c r="AW158" s="14" t="s">
        <v>22</v>
      </c>
      <c r="AX158" s="14" t="s">
        <v>72</v>
      </c>
      <c r="AY158" s="168" t="s">
        <v>105</v>
      </c>
    </row>
    <row r="159" spans="1:65" s="12" customFormat="1" ht="22.9" customHeight="1" x14ac:dyDescent="0.2">
      <c r="B159" s="129"/>
      <c r="D159" s="130" t="s">
        <v>65</v>
      </c>
      <c r="E159" s="139" t="s">
        <v>109</v>
      </c>
      <c r="F159" s="139" t="s">
        <v>403</v>
      </c>
      <c r="J159" s="140">
        <f>BK159</f>
        <v>0</v>
      </c>
      <c r="L159" s="129"/>
      <c r="M159" s="133"/>
      <c r="N159" s="134"/>
      <c r="O159" s="134"/>
      <c r="P159" s="135">
        <f>SUM(P160:P172)</f>
        <v>73.38749700000001</v>
      </c>
      <c r="Q159" s="134"/>
      <c r="R159" s="135">
        <f>SUM(R160:R172)</f>
        <v>12.90089532</v>
      </c>
      <c r="S159" s="134"/>
      <c r="T159" s="136">
        <f>SUM(T160:T172)</f>
        <v>0</v>
      </c>
      <c r="AR159" s="130" t="s">
        <v>72</v>
      </c>
      <c r="AT159" s="137" t="s">
        <v>65</v>
      </c>
      <c r="AU159" s="137" t="s">
        <v>72</v>
      </c>
      <c r="AY159" s="130" t="s">
        <v>105</v>
      </c>
      <c r="BK159" s="138">
        <f>SUM(BK160:BK172)</f>
        <v>0</v>
      </c>
    </row>
    <row r="160" spans="1:65" s="2" customFormat="1" ht="21.75" customHeight="1" x14ac:dyDescent="0.2">
      <c r="A160" s="29"/>
      <c r="B160" s="141"/>
      <c r="C160" s="142" t="s">
        <v>193</v>
      </c>
      <c r="D160" s="142" t="s">
        <v>106</v>
      </c>
      <c r="E160" s="143" t="s">
        <v>494</v>
      </c>
      <c r="F160" s="144" t="s">
        <v>495</v>
      </c>
      <c r="G160" s="145" t="s">
        <v>155</v>
      </c>
      <c r="H160" s="146">
        <v>5.2560000000000002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1.016</v>
      </c>
      <c r="P160" s="150">
        <f>O160*H160</f>
        <v>5.340096</v>
      </c>
      <c r="Q160" s="150">
        <v>2.4160200000000001</v>
      </c>
      <c r="R160" s="150">
        <f>Q160*H160</f>
        <v>12.698601120000001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107</v>
      </c>
      <c r="AT160" s="152" t="s">
        <v>106</v>
      </c>
      <c r="AU160" s="152" t="s">
        <v>108</v>
      </c>
      <c r="AY160" s="17" t="s">
        <v>105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108</v>
      </c>
      <c r="BK160" s="154">
        <f>ROUND(I160*H160,3)</f>
        <v>0</v>
      </c>
      <c r="BL160" s="17" t="s">
        <v>107</v>
      </c>
      <c r="BM160" s="152" t="s">
        <v>496</v>
      </c>
    </row>
    <row r="161" spans="1:65" s="13" customFormat="1" x14ac:dyDescent="0.2">
      <c r="B161" s="159"/>
      <c r="D161" s="160" t="s">
        <v>138</v>
      </c>
      <c r="E161" s="161" t="s">
        <v>1</v>
      </c>
      <c r="F161" s="162" t="s">
        <v>497</v>
      </c>
      <c r="H161" s="163">
        <v>4.62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138</v>
      </c>
      <c r="AU161" s="161" t="s">
        <v>108</v>
      </c>
      <c r="AV161" s="13" t="s">
        <v>108</v>
      </c>
      <c r="AW161" s="13" t="s">
        <v>22</v>
      </c>
      <c r="AX161" s="13" t="s">
        <v>66</v>
      </c>
      <c r="AY161" s="161" t="s">
        <v>105</v>
      </c>
    </row>
    <row r="162" spans="1:65" s="13" customFormat="1" x14ac:dyDescent="0.2">
      <c r="B162" s="159"/>
      <c r="D162" s="160" t="s">
        <v>138</v>
      </c>
      <c r="E162" s="161" t="s">
        <v>1</v>
      </c>
      <c r="F162" s="162" t="s">
        <v>498</v>
      </c>
      <c r="H162" s="163">
        <v>0.63600000000000001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138</v>
      </c>
      <c r="AU162" s="161" t="s">
        <v>108</v>
      </c>
      <c r="AV162" s="13" t="s">
        <v>108</v>
      </c>
      <c r="AW162" s="13" t="s">
        <v>22</v>
      </c>
      <c r="AX162" s="13" t="s">
        <v>66</v>
      </c>
      <c r="AY162" s="161" t="s">
        <v>105</v>
      </c>
    </row>
    <row r="163" spans="1:65" s="14" customFormat="1" x14ac:dyDescent="0.2">
      <c r="B163" s="167"/>
      <c r="D163" s="160" t="s">
        <v>138</v>
      </c>
      <c r="E163" s="168" t="s">
        <v>1</v>
      </c>
      <c r="F163" s="169" t="s">
        <v>140</v>
      </c>
      <c r="H163" s="170">
        <v>5.2560000000000002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138</v>
      </c>
      <c r="AU163" s="168" t="s">
        <v>108</v>
      </c>
      <c r="AV163" s="14" t="s">
        <v>109</v>
      </c>
      <c r="AW163" s="14" t="s">
        <v>22</v>
      </c>
      <c r="AX163" s="14" t="s">
        <v>72</v>
      </c>
      <c r="AY163" s="168" t="s">
        <v>105</v>
      </c>
    </row>
    <row r="164" spans="1:65" s="2" customFormat="1" ht="21.75" customHeight="1" x14ac:dyDescent="0.2">
      <c r="A164" s="29"/>
      <c r="B164" s="141"/>
      <c r="C164" s="142" t="s">
        <v>198</v>
      </c>
      <c r="D164" s="142" t="s">
        <v>106</v>
      </c>
      <c r="E164" s="143" t="s">
        <v>499</v>
      </c>
      <c r="F164" s="144" t="s">
        <v>500</v>
      </c>
      <c r="G164" s="145" t="s">
        <v>136</v>
      </c>
      <c r="H164" s="146">
        <v>37.380000000000003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1.02</v>
      </c>
      <c r="P164" s="150">
        <f>O164*H164</f>
        <v>38.127600000000001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107</v>
      </c>
      <c r="AT164" s="152" t="s">
        <v>106</v>
      </c>
      <c r="AU164" s="152" t="s">
        <v>108</v>
      </c>
      <c r="AY164" s="17" t="s">
        <v>105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108</v>
      </c>
      <c r="BK164" s="154">
        <f>ROUND(I164*H164,3)</f>
        <v>0</v>
      </c>
      <c r="BL164" s="17" t="s">
        <v>107</v>
      </c>
      <c r="BM164" s="152" t="s">
        <v>501</v>
      </c>
    </row>
    <row r="165" spans="1:65" s="2" customFormat="1" ht="21.75" customHeight="1" x14ac:dyDescent="0.2">
      <c r="A165" s="29"/>
      <c r="B165" s="141"/>
      <c r="C165" s="142" t="s">
        <v>202</v>
      </c>
      <c r="D165" s="142" t="s">
        <v>106</v>
      </c>
      <c r="E165" s="143" t="s">
        <v>502</v>
      </c>
      <c r="F165" s="144" t="s">
        <v>503</v>
      </c>
      <c r="G165" s="145" t="s">
        <v>136</v>
      </c>
      <c r="H165" s="146">
        <v>37.380000000000003</v>
      </c>
      <c r="I165" s="146"/>
      <c r="J165" s="146">
        <f>ROUND(I165*H165,3)</f>
        <v>0</v>
      </c>
      <c r="K165" s="147"/>
      <c r="L165" s="30"/>
      <c r="M165" s="148" t="s">
        <v>1</v>
      </c>
      <c r="N165" s="149" t="s">
        <v>32</v>
      </c>
      <c r="O165" s="150">
        <v>0.443</v>
      </c>
      <c r="P165" s="150">
        <f>O165*H165</f>
        <v>16.559340000000002</v>
      </c>
      <c r="Q165" s="150">
        <v>1.5499999999999999E-3</v>
      </c>
      <c r="R165" s="150">
        <f>Q165*H165</f>
        <v>5.7939000000000004E-2</v>
      </c>
      <c r="S165" s="150">
        <v>0</v>
      </c>
      <c r="T165" s="151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107</v>
      </c>
      <c r="AT165" s="152" t="s">
        <v>106</v>
      </c>
      <c r="AU165" s="152" t="s">
        <v>108</v>
      </c>
      <c r="AY165" s="17" t="s">
        <v>105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108</v>
      </c>
      <c r="BK165" s="154">
        <f>ROUND(I165*H165,3)</f>
        <v>0</v>
      </c>
      <c r="BL165" s="17" t="s">
        <v>107</v>
      </c>
      <c r="BM165" s="152" t="s">
        <v>504</v>
      </c>
    </row>
    <row r="166" spans="1:65" s="13" customFormat="1" x14ac:dyDescent="0.2">
      <c r="B166" s="159"/>
      <c r="D166" s="160" t="s">
        <v>138</v>
      </c>
      <c r="E166" s="161" t="s">
        <v>1</v>
      </c>
      <c r="F166" s="162" t="s">
        <v>505</v>
      </c>
      <c r="H166" s="163">
        <v>32.9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138</v>
      </c>
      <c r="AU166" s="161" t="s">
        <v>108</v>
      </c>
      <c r="AV166" s="13" t="s">
        <v>108</v>
      </c>
      <c r="AW166" s="13" t="s">
        <v>22</v>
      </c>
      <c r="AX166" s="13" t="s">
        <v>66</v>
      </c>
      <c r="AY166" s="161" t="s">
        <v>105</v>
      </c>
    </row>
    <row r="167" spans="1:65" s="13" customFormat="1" x14ac:dyDescent="0.2">
      <c r="B167" s="159"/>
      <c r="D167" s="160" t="s">
        <v>138</v>
      </c>
      <c r="E167" s="161" t="s">
        <v>1</v>
      </c>
      <c r="F167" s="162" t="s">
        <v>506</v>
      </c>
      <c r="H167" s="163">
        <v>4.4800000000000004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138</v>
      </c>
      <c r="AU167" s="161" t="s">
        <v>108</v>
      </c>
      <c r="AV167" s="13" t="s">
        <v>108</v>
      </c>
      <c r="AW167" s="13" t="s">
        <v>22</v>
      </c>
      <c r="AX167" s="13" t="s">
        <v>66</v>
      </c>
      <c r="AY167" s="161" t="s">
        <v>105</v>
      </c>
    </row>
    <row r="168" spans="1:65" s="14" customFormat="1" x14ac:dyDescent="0.2">
      <c r="B168" s="167"/>
      <c r="D168" s="160" t="s">
        <v>138</v>
      </c>
      <c r="E168" s="168" t="s">
        <v>1</v>
      </c>
      <c r="F168" s="169" t="s">
        <v>140</v>
      </c>
      <c r="H168" s="170">
        <v>37.379999999999995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138</v>
      </c>
      <c r="AU168" s="168" t="s">
        <v>108</v>
      </c>
      <c r="AV168" s="14" t="s">
        <v>109</v>
      </c>
      <c r="AW168" s="14" t="s">
        <v>22</v>
      </c>
      <c r="AX168" s="14" t="s">
        <v>72</v>
      </c>
      <c r="AY168" s="168" t="s">
        <v>105</v>
      </c>
    </row>
    <row r="169" spans="1:65" s="2" customFormat="1" ht="21.75" customHeight="1" x14ac:dyDescent="0.2">
      <c r="A169" s="29"/>
      <c r="B169" s="141"/>
      <c r="C169" s="142" t="s">
        <v>206</v>
      </c>
      <c r="D169" s="142" t="s">
        <v>106</v>
      </c>
      <c r="E169" s="143" t="s">
        <v>507</v>
      </c>
      <c r="F169" s="144" t="s">
        <v>508</v>
      </c>
      <c r="G169" s="145" t="s">
        <v>136</v>
      </c>
      <c r="H169" s="146">
        <v>37.380000000000003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0.30845</v>
      </c>
      <c r="P169" s="150">
        <f>O169*H169</f>
        <v>11.529861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107</v>
      </c>
      <c r="AT169" s="152" t="s">
        <v>106</v>
      </c>
      <c r="AU169" s="152" t="s">
        <v>108</v>
      </c>
      <c r="AY169" s="17" t="s">
        <v>105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108</v>
      </c>
      <c r="BK169" s="154">
        <f>ROUND(I169*H169,3)</f>
        <v>0</v>
      </c>
      <c r="BL169" s="17" t="s">
        <v>107</v>
      </c>
      <c r="BM169" s="152" t="s">
        <v>509</v>
      </c>
    </row>
    <row r="170" spans="1:65" s="2" customFormat="1" ht="21.75" customHeight="1" x14ac:dyDescent="0.2">
      <c r="A170" s="29"/>
      <c r="B170" s="141"/>
      <c r="C170" s="142" t="s">
        <v>210</v>
      </c>
      <c r="D170" s="142" t="s">
        <v>106</v>
      </c>
      <c r="E170" s="143" t="s">
        <v>510</v>
      </c>
      <c r="F170" s="144" t="s">
        <v>511</v>
      </c>
      <c r="G170" s="145" t="s">
        <v>181</v>
      </c>
      <c r="H170" s="146">
        <v>0.12</v>
      </c>
      <c r="I170" s="146"/>
      <c r="J170" s="146">
        <f>ROUND(I170*H170,3)</f>
        <v>0</v>
      </c>
      <c r="K170" s="147"/>
      <c r="L170" s="30"/>
      <c r="M170" s="148" t="s">
        <v>1</v>
      </c>
      <c r="N170" s="149" t="s">
        <v>32</v>
      </c>
      <c r="O170" s="150">
        <v>15.255000000000001</v>
      </c>
      <c r="P170" s="150">
        <f>O170*H170</f>
        <v>1.8306</v>
      </c>
      <c r="Q170" s="150">
        <v>1.20296</v>
      </c>
      <c r="R170" s="150">
        <f>Q170*H170</f>
        <v>0.14435519999999999</v>
      </c>
      <c r="S170" s="150">
        <v>0</v>
      </c>
      <c r="T170" s="151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2" t="s">
        <v>107</v>
      </c>
      <c r="AT170" s="152" t="s">
        <v>106</v>
      </c>
      <c r="AU170" s="152" t="s">
        <v>108</v>
      </c>
      <c r="AY170" s="17" t="s">
        <v>105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108</v>
      </c>
      <c r="BK170" s="154">
        <f>ROUND(I170*H170,3)</f>
        <v>0</v>
      </c>
      <c r="BL170" s="17" t="s">
        <v>107</v>
      </c>
      <c r="BM170" s="152" t="s">
        <v>512</v>
      </c>
    </row>
    <row r="171" spans="1:65" s="13" customFormat="1" x14ac:dyDescent="0.2">
      <c r="B171" s="159"/>
      <c r="D171" s="160" t="s">
        <v>138</v>
      </c>
      <c r="E171" s="161" t="s">
        <v>1</v>
      </c>
      <c r="F171" s="162" t="s">
        <v>513</v>
      </c>
      <c r="H171" s="163">
        <v>0.12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138</v>
      </c>
      <c r="AU171" s="161" t="s">
        <v>108</v>
      </c>
      <c r="AV171" s="13" t="s">
        <v>108</v>
      </c>
      <c r="AW171" s="13" t="s">
        <v>22</v>
      </c>
      <c r="AX171" s="13" t="s">
        <v>66</v>
      </c>
      <c r="AY171" s="161" t="s">
        <v>105</v>
      </c>
    </row>
    <row r="172" spans="1:65" s="14" customFormat="1" x14ac:dyDescent="0.2">
      <c r="B172" s="167"/>
      <c r="D172" s="160" t="s">
        <v>138</v>
      </c>
      <c r="E172" s="168" t="s">
        <v>1</v>
      </c>
      <c r="F172" s="169" t="s">
        <v>140</v>
      </c>
      <c r="H172" s="170">
        <v>0.12</v>
      </c>
      <c r="L172" s="167"/>
      <c r="M172" s="171"/>
      <c r="N172" s="172"/>
      <c r="O172" s="172"/>
      <c r="P172" s="172"/>
      <c r="Q172" s="172"/>
      <c r="R172" s="172"/>
      <c r="S172" s="172"/>
      <c r="T172" s="173"/>
      <c r="AT172" s="168" t="s">
        <v>138</v>
      </c>
      <c r="AU172" s="168" t="s">
        <v>108</v>
      </c>
      <c r="AV172" s="14" t="s">
        <v>109</v>
      </c>
      <c r="AW172" s="14" t="s">
        <v>22</v>
      </c>
      <c r="AX172" s="14" t="s">
        <v>72</v>
      </c>
      <c r="AY172" s="168" t="s">
        <v>105</v>
      </c>
    </row>
    <row r="173" spans="1:65" s="12" customFormat="1" ht="22.9" customHeight="1" x14ac:dyDescent="0.2">
      <c r="B173" s="129"/>
      <c r="D173" s="130" t="s">
        <v>65</v>
      </c>
      <c r="E173" s="139" t="s">
        <v>333</v>
      </c>
      <c r="F173" s="139" t="s">
        <v>334</v>
      </c>
      <c r="J173" s="140">
        <f>BK173</f>
        <v>0</v>
      </c>
      <c r="L173" s="129"/>
      <c r="M173" s="133"/>
      <c r="N173" s="134"/>
      <c r="O173" s="134"/>
      <c r="P173" s="135">
        <f>P174</f>
        <v>20.432193999999999</v>
      </c>
      <c r="Q173" s="134"/>
      <c r="R173" s="135">
        <f>R174</f>
        <v>0</v>
      </c>
      <c r="S173" s="134"/>
      <c r="T173" s="136">
        <f>T174</f>
        <v>0</v>
      </c>
      <c r="AR173" s="130" t="s">
        <v>72</v>
      </c>
      <c r="AT173" s="137" t="s">
        <v>65</v>
      </c>
      <c r="AU173" s="137" t="s">
        <v>72</v>
      </c>
      <c r="AY173" s="130" t="s">
        <v>105</v>
      </c>
      <c r="BK173" s="138">
        <f>BK174</f>
        <v>0</v>
      </c>
    </row>
    <row r="174" spans="1:65" s="2" customFormat="1" ht="21.75" customHeight="1" x14ac:dyDescent="0.2">
      <c r="A174" s="29"/>
      <c r="B174" s="141"/>
      <c r="C174" s="142" t="s">
        <v>214</v>
      </c>
      <c r="D174" s="142" t="s">
        <v>106</v>
      </c>
      <c r="E174" s="143" t="s">
        <v>442</v>
      </c>
      <c r="F174" s="144" t="s">
        <v>443</v>
      </c>
      <c r="G174" s="145" t="s">
        <v>181</v>
      </c>
      <c r="H174" s="146">
        <v>22.753</v>
      </c>
      <c r="I174" s="146"/>
      <c r="J174" s="146">
        <f>ROUND(I174*H174,3)</f>
        <v>0</v>
      </c>
      <c r="K174" s="147"/>
      <c r="L174" s="30"/>
      <c r="M174" s="148" t="s">
        <v>1</v>
      </c>
      <c r="N174" s="149" t="s">
        <v>32</v>
      </c>
      <c r="O174" s="150">
        <v>0.89800000000000002</v>
      </c>
      <c r="P174" s="150">
        <f>O174*H174</f>
        <v>20.432193999999999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2" t="s">
        <v>107</v>
      </c>
      <c r="AT174" s="152" t="s">
        <v>106</v>
      </c>
      <c r="AU174" s="152" t="s">
        <v>108</v>
      </c>
      <c r="AY174" s="17" t="s">
        <v>105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108</v>
      </c>
      <c r="BK174" s="154">
        <f>ROUND(I174*H174,3)</f>
        <v>0</v>
      </c>
      <c r="BL174" s="17" t="s">
        <v>107</v>
      </c>
      <c r="BM174" s="152" t="s">
        <v>514</v>
      </c>
    </row>
    <row r="175" spans="1:65" s="12" customFormat="1" ht="25.9" customHeight="1" x14ac:dyDescent="0.2">
      <c r="B175" s="129"/>
      <c r="D175" s="130" t="s">
        <v>65</v>
      </c>
      <c r="E175" s="131" t="s">
        <v>339</v>
      </c>
      <c r="F175" s="131" t="s">
        <v>340</v>
      </c>
      <c r="J175" s="132">
        <f>BK175</f>
        <v>0</v>
      </c>
      <c r="L175" s="129"/>
      <c r="M175" s="133"/>
      <c r="N175" s="134"/>
      <c r="O175" s="134"/>
      <c r="P175" s="135">
        <f>P176</f>
        <v>1.9787300000000001</v>
      </c>
      <c r="Q175" s="134"/>
      <c r="R175" s="135">
        <f>R176</f>
        <v>0.1893</v>
      </c>
      <c r="S175" s="134"/>
      <c r="T175" s="136">
        <f>T176</f>
        <v>0</v>
      </c>
      <c r="AR175" s="130" t="s">
        <v>108</v>
      </c>
      <c r="AT175" s="137" t="s">
        <v>65</v>
      </c>
      <c r="AU175" s="137" t="s">
        <v>66</v>
      </c>
      <c r="AY175" s="130" t="s">
        <v>105</v>
      </c>
      <c r="BK175" s="138">
        <f>BK176</f>
        <v>0</v>
      </c>
    </row>
    <row r="176" spans="1:65" s="12" customFormat="1" ht="22.9" customHeight="1" x14ac:dyDescent="0.2">
      <c r="B176" s="129"/>
      <c r="D176" s="130" t="s">
        <v>65</v>
      </c>
      <c r="E176" s="139" t="s">
        <v>341</v>
      </c>
      <c r="F176" s="139" t="s">
        <v>342</v>
      </c>
      <c r="J176" s="140">
        <f>BK176</f>
        <v>0</v>
      </c>
      <c r="L176" s="129"/>
      <c r="M176" s="133"/>
      <c r="N176" s="134"/>
      <c r="O176" s="134"/>
      <c r="P176" s="135">
        <f>SUM(P177:P179)</f>
        <v>1.9787300000000001</v>
      </c>
      <c r="Q176" s="134"/>
      <c r="R176" s="135">
        <f>SUM(R177:R179)</f>
        <v>0.1893</v>
      </c>
      <c r="S176" s="134"/>
      <c r="T176" s="136">
        <f>SUM(T177:T179)</f>
        <v>0</v>
      </c>
      <c r="AR176" s="130" t="s">
        <v>108</v>
      </c>
      <c r="AT176" s="137" t="s">
        <v>65</v>
      </c>
      <c r="AU176" s="137" t="s">
        <v>72</v>
      </c>
      <c r="AY176" s="130" t="s">
        <v>105</v>
      </c>
      <c r="BK176" s="138">
        <f>SUM(BK177:BK179)</f>
        <v>0</v>
      </c>
    </row>
    <row r="177" spans="1:65" s="2" customFormat="1" ht="21.75" customHeight="1" x14ac:dyDescent="0.2">
      <c r="A177" s="29"/>
      <c r="B177" s="141"/>
      <c r="C177" s="142" t="s">
        <v>7</v>
      </c>
      <c r="D177" s="142" t="s">
        <v>106</v>
      </c>
      <c r="E177" s="143" t="s">
        <v>449</v>
      </c>
      <c r="F177" s="144" t="s">
        <v>450</v>
      </c>
      <c r="G177" s="145" t="s">
        <v>271</v>
      </c>
      <c r="H177" s="146">
        <v>1</v>
      </c>
      <c r="I177" s="146"/>
      <c r="J177" s="146">
        <f>ROUND(I177*H177,3)</f>
        <v>0</v>
      </c>
      <c r="K177" s="147"/>
      <c r="L177" s="30"/>
      <c r="M177" s="148" t="s">
        <v>1</v>
      </c>
      <c r="N177" s="149" t="s">
        <v>32</v>
      </c>
      <c r="O177" s="150">
        <v>1.9787300000000001</v>
      </c>
      <c r="P177" s="150">
        <f>O177*H177</f>
        <v>1.9787300000000001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2" t="s">
        <v>202</v>
      </c>
      <c r="AT177" s="152" t="s">
        <v>106</v>
      </c>
      <c r="AU177" s="152" t="s">
        <v>108</v>
      </c>
      <c r="AY177" s="17" t="s">
        <v>105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108</v>
      </c>
      <c r="BK177" s="154">
        <f>ROUND(I177*H177,3)</f>
        <v>0</v>
      </c>
      <c r="BL177" s="17" t="s">
        <v>202</v>
      </c>
      <c r="BM177" s="152" t="s">
        <v>515</v>
      </c>
    </row>
    <row r="178" spans="1:65" s="2" customFormat="1" ht="21.75" customHeight="1" x14ac:dyDescent="0.2">
      <c r="A178" s="29"/>
      <c r="B178" s="141"/>
      <c r="C178" s="181" t="s">
        <v>223</v>
      </c>
      <c r="D178" s="181" t="s">
        <v>268</v>
      </c>
      <c r="E178" s="182" t="s">
        <v>516</v>
      </c>
      <c r="F178" s="183" t="s">
        <v>517</v>
      </c>
      <c r="G178" s="184" t="s">
        <v>271</v>
      </c>
      <c r="H178" s="185">
        <v>1</v>
      </c>
      <c r="I178" s="185"/>
      <c r="J178" s="185">
        <f>ROUND(I178*H178,3)</f>
        <v>0</v>
      </c>
      <c r="K178" s="186"/>
      <c r="L178" s="187"/>
      <c r="M178" s="188" t="s">
        <v>1</v>
      </c>
      <c r="N178" s="189" t="s">
        <v>32</v>
      </c>
      <c r="O178" s="150">
        <v>0</v>
      </c>
      <c r="P178" s="150">
        <f>O178*H178</f>
        <v>0</v>
      </c>
      <c r="Q178" s="150">
        <v>0.1893</v>
      </c>
      <c r="R178" s="150">
        <f>Q178*H178</f>
        <v>0.1893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273</v>
      </c>
      <c r="AT178" s="152" t="s">
        <v>268</v>
      </c>
      <c r="AU178" s="152" t="s">
        <v>108</v>
      </c>
      <c r="AY178" s="17" t="s">
        <v>105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108</v>
      </c>
      <c r="BK178" s="154">
        <f>ROUND(I178*H178,3)</f>
        <v>0</v>
      </c>
      <c r="BL178" s="17" t="s">
        <v>202</v>
      </c>
      <c r="BM178" s="152" t="s">
        <v>518</v>
      </c>
    </row>
    <row r="179" spans="1:65" s="2" customFormat="1" ht="21.75" customHeight="1" x14ac:dyDescent="0.2">
      <c r="A179" s="29"/>
      <c r="B179" s="141"/>
      <c r="C179" s="142" t="s">
        <v>228</v>
      </c>
      <c r="D179" s="142" t="s">
        <v>106</v>
      </c>
      <c r="E179" s="143" t="s">
        <v>348</v>
      </c>
      <c r="F179" s="144" t="s">
        <v>349</v>
      </c>
      <c r="G179" s="145" t="s">
        <v>519</v>
      </c>
      <c r="H179" s="146">
        <v>1</v>
      </c>
      <c r="I179" s="146"/>
      <c r="J179" s="146">
        <f>ROUND(I179*H179,3)</f>
        <v>0</v>
      </c>
      <c r="K179" s="147"/>
      <c r="L179" s="30"/>
      <c r="M179" s="155" t="s">
        <v>1</v>
      </c>
      <c r="N179" s="156" t="s">
        <v>32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202</v>
      </c>
      <c r="AT179" s="152" t="s">
        <v>106</v>
      </c>
      <c r="AU179" s="152" t="s">
        <v>108</v>
      </c>
      <c r="AY179" s="17" t="s">
        <v>105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108</v>
      </c>
      <c r="BK179" s="154">
        <f>ROUND(I179*H179,3)</f>
        <v>0</v>
      </c>
      <c r="BL179" s="17" t="s">
        <v>202</v>
      </c>
      <c r="BM179" s="152" t="s">
        <v>520</v>
      </c>
    </row>
    <row r="180" spans="1:65" s="2" customFormat="1" ht="6.95" customHeight="1" x14ac:dyDescent="0.2">
      <c r="A180" s="29"/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22:K17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opLeftCell="D106" workbookViewId="0">
      <selection activeCell="I126" sqref="I126:I17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84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85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86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521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ROUND((SUM(BE123:BE173)),  2)</f>
        <v>0</v>
      </c>
      <c r="G33" s="29"/>
      <c r="H33" s="29"/>
      <c r="I33" s="98">
        <v>0.2</v>
      </c>
      <c r="J33" s="97">
        <f>ROUND(((SUM(BE123:BE173))*I33),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ROUND((SUM(BF123:BF173)),  2)</f>
        <v>0</v>
      </c>
      <c r="G34" s="29"/>
      <c r="H34" s="29"/>
      <c r="I34" s="98">
        <v>0.2</v>
      </c>
      <c r="J34" s="97">
        <f>ROUND(((SUM(BF123:BF173))*I34),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ROUND((SUM(BG123:BG173)),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ROUND((SUM(BH123:BH173)),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ROUND((SUM(BI123:BI173)),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87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86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SO-05 - Vonkajšie ihrisko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88</v>
      </c>
      <c r="D94" s="99"/>
      <c r="E94" s="99"/>
      <c r="F94" s="99"/>
      <c r="G94" s="99"/>
      <c r="H94" s="99"/>
      <c r="I94" s="99"/>
      <c r="J94" s="108" t="s">
        <v>89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90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91</v>
      </c>
    </row>
    <row r="97" spans="1:31" s="9" customFormat="1" ht="24.95" customHeight="1" x14ac:dyDescent="0.2">
      <c r="B97" s="110"/>
      <c r="D97" s="111" t="s">
        <v>124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125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359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126</v>
      </c>
      <c r="E100" s="116"/>
      <c r="F100" s="116"/>
      <c r="G100" s="116"/>
      <c r="H100" s="116"/>
      <c r="I100" s="116"/>
      <c r="J100" s="117">
        <f>J155</f>
        <v>0</v>
      </c>
      <c r="L100" s="114"/>
    </row>
    <row r="101" spans="1:31" s="10" customFormat="1" ht="19.899999999999999" customHeight="1" x14ac:dyDescent="0.2">
      <c r="B101" s="114"/>
      <c r="D101" s="115" t="s">
        <v>127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1:31" s="10" customFormat="1" ht="19.899999999999999" customHeight="1" x14ac:dyDescent="0.2">
      <c r="B102" s="114"/>
      <c r="D102" s="115" t="s">
        <v>128</v>
      </c>
      <c r="E102" s="116"/>
      <c r="F102" s="116"/>
      <c r="G102" s="116"/>
      <c r="H102" s="116"/>
      <c r="I102" s="116"/>
      <c r="J102" s="117">
        <f>J168</f>
        <v>0</v>
      </c>
      <c r="L102" s="114"/>
    </row>
    <row r="103" spans="1:31" s="9" customFormat="1" ht="24.95" customHeight="1" x14ac:dyDescent="0.2">
      <c r="B103" s="110"/>
      <c r="D103" s="111" t="s">
        <v>92</v>
      </c>
      <c r="E103" s="112"/>
      <c r="F103" s="112"/>
      <c r="G103" s="112"/>
      <c r="H103" s="112"/>
      <c r="I103" s="112"/>
      <c r="J103" s="113">
        <f>J170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93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86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 xml:space="preserve">SO-05 - Vonkajšie ihrisko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94</v>
      </c>
      <c r="D122" s="121" t="s">
        <v>51</v>
      </c>
      <c r="E122" s="121" t="s">
        <v>47</v>
      </c>
      <c r="F122" s="121" t="s">
        <v>48</v>
      </c>
      <c r="G122" s="121" t="s">
        <v>95</v>
      </c>
      <c r="H122" s="121" t="s">
        <v>96</v>
      </c>
      <c r="I122" s="121" t="s">
        <v>97</v>
      </c>
      <c r="J122" s="122" t="s">
        <v>89</v>
      </c>
      <c r="K122" s="123" t="s">
        <v>98</v>
      </c>
      <c r="L122" s="124"/>
      <c r="M122" s="59" t="s">
        <v>1</v>
      </c>
      <c r="N122" s="60" t="s">
        <v>30</v>
      </c>
      <c r="O122" s="60" t="s">
        <v>99</v>
      </c>
      <c r="P122" s="60" t="s">
        <v>100</v>
      </c>
      <c r="Q122" s="60" t="s">
        <v>101</v>
      </c>
      <c r="R122" s="60" t="s">
        <v>102</v>
      </c>
      <c r="S122" s="60" t="s">
        <v>103</v>
      </c>
      <c r="T122" s="61" t="s">
        <v>104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90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P124+P170</f>
        <v>1885.91315872</v>
      </c>
      <c r="Q123" s="63"/>
      <c r="R123" s="126">
        <f>R124+R170</f>
        <v>176.36540244000003</v>
      </c>
      <c r="S123" s="63"/>
      <c r="T123" s="127">
        <f>T124+T170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91</v>
      </c>
      <c r="BK123" s="128">
        <f>BK124+BK170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131</v>
      </c>
      <c r="F124" s="131" t="s">
        <v>132</v>
      </c>
      <c r="J124" s="132">
        <f>BK124</f>
        <v>0</v>
      </c>
      <c r="L124" s="129"/>
      <c r="M124" s="133"/>
      <c r="N124" s="134"/>
      <c r="O124" s="134"/>
      <c r="P124" s="135">
        <f>P125+P153+P155+P159+P168</f>
        <v>1885.91315872</v>
      </c>
      <c r="Q124" s="134"/>
      <c r="R124" s="135">
        <f>R125+R153+R155+R159+R168</f>
        <v>176.36540244000003</v>
      </c>
      <c r="S124" s="134"/>
      <c r="T124" s="136">
        <f>T125+T153+T155+T159+T168</f>
        <v>0</v>
      </c>
      <c r="AR124" s="130" t="s">
        <v>72</v>
      </c>
      <c r="AT124" s="137" t="s">
        <v>65</v>
      </c>
      <c r="AU124" s="137" t="s">
        <v>66</v>
      </c>
      <c r="AY124" s="130" t="s">
        <v>105</v>
      </c>
      <c r="BK124" s="138">
        <f>BK125+BK153+BK155+BK159+BK168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72</v>
      </c>
      <c r="F125" s="139" t="s">
        <v>133</v>
      </c>
      <c r="J125" s="140">
        <f>BK125</f>
        <v>0</v>
      </c>
      <c r="L125" s="129"/>
      <c r="M125" s="133"/>
      <c r="N125" s="134"/>
      <c r="O125" s="134"/>
      <c r="P125" s="135">
        <f>SUM(P126:P152)</f>
        <v>108.2760588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72</v>
      </c>
      <c r="AT125" s="137" t="s">
        <v>65</v>
      </c>
      <c r="AU125" s="137" t="s">
        <v>72</v>
      </c>
      <c r="AY125" s="130" t="s">
        <v>105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72</v>
      </c>
      <c r="D126" s="142" t="s">
        <v>106</v>
      </c>
      <c r="E126" s="143" t="s">
        <v>153</v>
      </c>
      <c r="F126" s="144" t="s">
        <v>154</v>
      </c>
      <c r="G126" s="145" t="s">
        <v>155</v>
      </c>
      <c r="H126" s="146">
        <v>40.04</v>
      </c>
      <c r="I126" s="146"/>
      <c r="J126" s="146">
        <f t="shared" ref="J126:J132" si="0"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 t="shared" ref="P126:P132" si="1">O126*H126</f>
        <v>33.553519999999999</v>
      </c>
      <c r="Q126" s="150">
        <v>0</v>
      </c>
      <c r="R126" s="150">
        <f t="shared" ref="R126:R132" si="2">Q126*H126</f>
        <v>0</v>
      </c>
      <c r="S126" s="150">
        <v>0</v>
      </c>
      <c r="T126" s="151">
        <f t="shared" ref="T126:T132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107</v>
      </c>
      <c r="AT126" s="152" t="s">
        <v>106</v>
      </c>
      <c r="AU126" s="152" t="s">
        <v>108</v>
      </c>
      <c r="AY126" s="17" t="s">
        <v>105</v>
      </c>
      <c r="BE126" s="153">
        <f t="shared" ref="BE126:BE132" si="4">IF(N126="základná",J126,0)</f>
        <v>0</v>
      </c>
      <c r="BF126" s="153">
        <f t="shared" ref="BF126:BF132" si="5">IF(N126="znížená",J126,0)</f>
        <v>0</v>
      </c>
      <c r="BG126" s="153">
        <f t="shared" ref="BG126:BG132" si="6">IF(N126="zákl. prenesená",J126,0)</f>
        <v>0</v>
      </c>
      <c r="BH126" s="153">
        <f t="shared" ref="BH126:BH132" si="7">IF(N126="zníž. prenesená",J126,0)</f>
        <v>0</v>
      </c>
      <c r="BI126" s="153">
        <f t="shared" ref="BI126:BI132" si="8">IF(N126="nulová",J126,0)</f>
        <v>0</v>
      </c>
      <c r="BJ126" s="17" t="s">
        <v>108</v>
      </c>
      <c r="BK126" s="154">
        <f t="shared" ref="BK126:BK132" si="9">ROUND(I126*H126,3)</f>
        <v>0</v>
      </c>
      <c r="BL126" s="17" t="s">
        <v>107</v>
      </c>
      <c r="BM126" s="152" t="s">
        <v>522</v>
      </c>
    </row>
    <row r="127" spans="1:65" s="2" customFormat="1" ht="21.75" customHeight="1" x14ac:dyDescent="0.2">
      <c r="A127" s="29"/>
      <c r="B127" s="141"/>
      <c r="C127" s="142" t="s">
        <v>108</v>
      </c>
      <c r="D127" s="142" t="s">
        <v>106</v>
      </c>
      <c r="E127" s="143" t="s">
        <v>158</v>
      </c>
      <c r="F127" s="144" t="s">
        <v>159</v>
      </c>
      <c r="G127" s="145" t="s">
        <v>155</v>
      </c>
      <c r="H127" s="146">
        <v>40.04</v>
      </c>
      <c r="I127" s="146"/>
      <c r="J127" s="146">
        <f t="shared" si="0"/>
        <v>0</v>
      </c>
      <c r="K127" s="147"/>
      <c r="L127" s="30"/>
      <c r="M127" s="148" t="s">
        <v>1</v>
      </c>
      <c r="N127" s="149" t="s">
        <v>32</v>
      </c>
      <c r="O127" s="150">
        <v>4.2000000000000003E-2</v>
      </c>
      <c r="P127" s="150">
        <f t="shared" si="1"/>
        <v>1.6816800000000001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107</v>
      </c>
      <c r="AT127" s="152" t="s">
        <v>106</v>
      </c>
      <c r="AU127" s="152" t="s">
        <v>108</v>
      </c>
      <c r="AY127" s="17" t="s">
        <v>105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108</v>
      </c>
      <c r="BK127" s="154">
        <f t="shared" si="9"/>
        <v>0</v>
      </c>
      <c r="BL127" s="17" t="s">
        <v>107</v>
      </c>
      <c r="BM127" s="152" t="s">
        <v>523</v>
      </c>
    </row>
    <row r="128" spans="1:65" s="2" customFormat="1" ht="21.75" customHeight="1" x14ac:dyDescent="0.2">
      <c r="A128" s="29"/>
      <c r="B128" s="141"/>
      <c r="C128" s="142" t="s">
        <v>109</v>
      </c>
      <c r="D128" s="142" t="s">
        <v>106</v>
      </c>
      <c r="E128" s="143" t="s">
        <v>452</v>
      </c>
      <c r="F128" s="144" t="s">
        <v>453</v>
      </c>
      <c r="G128" s="145" t="s">
        <v>155</v>
      </c>
      <c r="H128" s="146">
        <v>2.64</v>
      </c>
      <c r="I128" s="146"/>
      <c r="J128" s="146">
        <f t="shared" si="0"/>
        <v>0</v>
      </c>
      <c r="K128" s="147"/>
      <c r="L128" s="30"/>
      <c r="M128" s="148" t="s">
        <v>1</v>
      </c>
      <c r="N128" s="149" t="s">
        <v>32</v>
      </c>
      <c r="O128" s="150">
        <v>2.5139999999999998</v>
      </c>
      <c r="P128" s="150">
        <f t="shared" si="1"/>
        <v>6.6369600000000002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107</v>
      </c>
      <c r="AT128" s="152" t="s">
        <v>106</v>
      </c>
      <c r="AU128" s="152" t="s">
        <v>108</v>
      </c>
      <c r="AY128" s="17" t="s">
        <v>105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108</v>
      </c>
      <c r="BK128" s="154">
        <f t="shared" si="9"/>
        <v>0</v>
      </c>
      <c r="BL128" s="17" t="s">
        <v>107</v>
      </c>
      <c r="BM128" s="152" t="s">
        <v>524</v>
      </c>
    </row>
    <row r="129" spans="1:65" s="2" customFormat="1" ht="33" customHeight="1" x14ac:dyDescent="0.2">
      <c r="A129" s="29"/>
      <c r="B129" s="141"/>
      <c r="C129" s="142" t="s">
        <v>107</v>
      </c>
      <c r="D129" s="142" t="s">
        <v>106</v>
      </c>
      <c r="E129" s="143" t="s">
        <v>457</v>
      </c>
      <c r="F129" s="144" t="s">
        <v>458</v>
      </c>
      <c r="G129" s="145" t="s">
        <v>155</v>
      </c>
      <c r="H129" s="146">
        <v>2.64</v>
      </c>
      <c r="I129" s="146"/>
      <c r="J129" s="146">
        <f t="shared" si="0"/>
        <v>0</v>
      </c>
      <c r="K129" s="147"/>
      <c r="L129" s="30"/>
      <c r="M129" s="148" t="s">
        <v>1</v>
      </c>
      <c r="N129" s="149" t="s">
        <v>32</v>
      </c>
      <c r="O129" s="150">
        <v>0.61299999999999999</v>
      </c>
      <c r="P129" s="150">
        <f t="shared" si="1"/>
        <v>1.61832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107</v>
      </c>
      <c r="AT129" s="152" t="s">
        <v>106</v>
      </c>
      <c r="AU129" s="152" t="s">
        <v>108</v>
      </c>
      <c r="AY129" s="17" t="s">
        <v>105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108</v>
      </c>
      <c r="BK129" s="154">
        <f t="shared" si="9"/>
        <v>0</v>
      </c>
      <c r="BL129" s="17" t="s">
        <v>107</v>
      </c>
      <c r="BM129" s="152" t="s">
        <v>525</v>
      </c>
    </row>
    <row r="130" spans="1:65" s="2" customFormat="1" ht="21.75" customHeight="1" x14ac:dyDescent="0.2">
      <c r="A130" s="29"/>
      <c r="B130" s="141"/>
      <c r="C130" s="142" t="s">
        <v>112</v>
      </c>
      <c r="D130" s="142" t="s">
        <v>106</v>
      </c>
      <c r="E130" s="143" t="s">
        <v>364</v>
      </c>
      <c r="F130" s="144" t="s">
        <v>365</v>
      </c>
      <c r="G130" s="145" t="s">
        <v>155</v>
      </c>
      <c r="H130" s="146">
        <v>4.7320000000000002</v>
      </c>
      <c r="I130" s="146"/>
      <c r="J130" s="146">
        <f t="shared" si="0"/>
        <v>0</v>
      </c>
      <c r="K130" s="147"/>
      <c r="L130" s="30"/>
      <c r="M130" s="148" t="s">
        <v>1</v>
      </c>
      <c r="N130" s="149" t="s">
        <v>32</v>
      </c>
      <c r="O130" s="150">
        <v>4.1502100000000004</v>
      </c>
      <c r="P130" s="150">
        <f t="shared" si="1"/>
        <v>19.638793720000002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107</v>
      </c>
      <c r="AT130" s="152" t="s">
        <v>106</v>
      </c>
      <c r="AU130" s="152" t="s">
        <v>108</v>
      </c>
      <c r="AY130" s="17" t="s">
        <v>105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108</v>
      </c>
      <c r="BK130" s="154">
        <f t="shared" si="9"/>
        <v>0</v>
      </c>
      <c r="BL130" s="17" t="s">
        <v>107</v>
      </c>
      <c r="BM130" s="152" t="s">
        <v>526</v>
      </c>
    </row>
    <row r="131" spans="1:65" s="2" customFormat="1" ht="21.75" customHeight="1" x14ac:dyDescent="0.2">
      <c r="A131" s="29"/>
      <c r="B131" s="141"/>
      <c r="C131" s="142" t="s">
        <v>117</v>
      </c>
      <c r="D131" s="142" t="s">
        <v>106</v>
      </c>
      <c r="E131" s="143" t="s">
        <v>375</v>
      </c>
      <c r="F131" s="144" t="s">
        <v>376</v>
      </c>
      <c r="G131" s="145" t="s">
        <v>155</v>
      </c>
      <c r="H131" s="146">
        <v>4.7320000000000002</v>
      </c>
      <c r="I131" s="146"/>
      <c r="J131" s="146">
        <f t="shared" si="0"/>
        <v>0</v>
      </c>
      <c r="K131" s="147"/>
      <c r="L131" s="30"/>
      <c r="M131" s="148" t="s">
        <v>1</v>
      </c>
      <c r="N131" s="149" t="s">
        <v>32</v>
      </c>
      <c r="O131" s="150">
        <v>0.75368999999999997</v>
      </c>
      <c r="P131" s="150">
        <f t="shared" si="1"/>
        <v>3.5664610799999998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107</v>
      </c>
      <c r="AT131" s="152" t="s">
        <v>106</v>
      </c>
      <c r="AU131" s="152" t="s">
        <v>108</v>
      </c>
      <c r="AY131" s="17" t="s">
        <v>105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108</v>
      </c>
      <c r="BK131" s="154">
        <f t="shared" si="9"/>
        <v>0</v>
      </c>
      <c r="BL131" s="17" t="s">
        <v>107</v>
      </c>
      <c r="BM131" s="152" t="s">
        <v>527</v>
      </c>
    </row>
    <row r="132" spans="1:65" s="2" customFormat="1" ht="33" customHeight="1" x14ac:dyDescent="0.2">
      <c r="A132" s="29"/>
      <c r="B132" s="141"/>
      <c r="C132" s="142" t="s">
        <v>120</v>
      </c>
      <c r="D132" s="142" t="s">
        <v>106</v>
      </c>
      <c r="E132" s="143" t="s">
        <v>161</v>
      </c>
      <c r="F132" s="144" t="s">
        <v>162</v>
      </c>
      <c r="G132" s="145" t="s">
        <v>155</v>
      </c>
      <c r="H132" s="146">
        <v>47.411999999999999</v>
      </c>
      <c r="I132" s="146"/>
      <c r="J132" s="146">
        <f t="shared" si="0"/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 t="shared" si="1"/>
        <v>3.3662519999999998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107</v>
      </c>
      <c r="AT132" s="152" t="s">
        <v>106</v>
      </c>
      <c r="AU132" s="152" t="s">
        <v>108</v>
      </c>
      <c r="AY132" s="17" t="s">
        <v>105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108</v>
      </c>
      <c r="BK132" s="154">
        <f t="shared" si="9"/>
        <v>0</v>
      </c>
      <c r="BL132" s="17" t="s">
        <v>107</v>
      </c>
      <c r="BM132" s="152" t="s">
        <v>528</v>
      </c>
    </row>
    <row r="133" spans="1:65" s="13" customFormat="1" x14ac:dyDescent="0.2">
      <c r="B133" s="159"/>
      <c r="D133" s="160" t="s">
        <v>138</v>
      </c>
      <c r="E133" s="161" t="s">
        <v>1</v>
      </c>
      <c r="F133" s="162" t="s">
        <v>529</v>
      </c>
      <c r="H133" s="163">
        <v>47.411999999999999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138</v>
      </c>
      <c r="AU133" s="161" t="s">
        <v>108</v>
      </c>
      <c r="AV133" s="13" t="s">
        <v>108</v>
      </c>
      <c r="AW133" s="13" t="s">
        <v>22</v>
      </c>
      <c r="AX133" s="13" t="s">
        <v>66</v>
      </c>
      <c r="AY133" s="161" t="s">
        <v>105</v>
      </c>
    </row>
    <row r="134" spans="1:65" s="14" customFormat="1" x14ac:dyDescent="0.2">
      <c r="B134" s="167"/>
      <c r="D134" s="160" t="s">
        <v>138</v>
      </c>
      <c r="E134" s="168" t="s">
        <v>1</v>
      </c>
      <c r="F134" s="169" t="s">
        <v>140</v>
      </c>
      <c r="H134" s="170">
        <v>47.411999999999999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138</v>
      </c>
      <c r="AU134" s="168" t="s">
        <v>108</v>
      </c>
      <c r="AV134" s="14" t="s">
        <v>109</v>
      </c>
      <c r="AW134" s="14" t="s">
        <v>22</v>
      </c>
      <c r="AX134" s="14" t="s">
        <v>72</v>
      </c>
      <c r="AY134" s="168" t="s">
        <v>105</v>
      </c>
    </row>
    <row r="135" spans="1:65" s="2" customFormat="1" ht="33" customHeight="1" x14ac:dyDescent="0.2">
      <c r="A135" s="29"/>
      <c r="B135" s="141"/>
      <c r="C135" s="142" t="s">
        <v>165</v>
      </c>
      <c r="D135" s="142" t="s">
        <v>106</v>
      </c>
      <c r="E135" s="143" t="s">
        <v>166</v>
      </c>
      <c r="F135" s="144" t="s">
        <v>167</v>
      </c>
      <c r="G135" s="145" t="s">
        <v>155</v>
      </c>
      <c r="H135" s="146">
        <v>1280.124</v>
      </c>
      <c r="I135" s="146"/>
      <c r="J135" s="146">
        <f>ROUND(I135*H135,3)</f>
        <v>0</v>
      </c>
      <c r="K135" s="147"/>
      <c r="L135" s="30"/>
      <c r="M135" s="148" t="s">
        <v>1</v>
      </c>
      <c r="N135" s="149" t="s">
        <v>32</v>
      </c>
      <c r="O135" s="150">
        <v>7.0000000000000001E-3</v>
      </c>
      <c r="P135" s="150">
        <f>O135*H135</f>
        <v>8.9608679999999996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2" t="s">
        <v>107</v>
      </c>
      <c r="AT135" s="152" t="s">
        <v>106</v>
      </c>
      <c r="AU135" s="152" t="s">
        <v>108</v>
      </c>
      <c r="AY135" s="17" t="s">
        <v>105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108</v>
      </c>
      <c r="BK135" s="154">
        <f>ROUND(I135*H135,3)</f>
        <v>0</v>
      </c>
      <c r="BL135" s="17" t="s">
        <v>107</v>
      </c>
      <c r="BM135" s="152" t="s">
        <v>530</v>
      </c>
    </row>
    <row r="136" spans="1:65" s="13" customFormat="1" x14ac:dyDescent="0.2">
      <c r="B136" s="159"/>
      <c r="D136" s="160" t="s">
        <v>138</v>
      </c>
      <c r="E136" s="161" t="s">
        <v>1</v>
      </c>
      <c r="F136" s="162" t="s">
        <v>531</v>
      </c>
      <c r="H136" s="163">
        <v>1280.124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138</v>
      </c>
      <c r="AU136" s="161" t="s">
        <v>108</v>
      </c>
      <c r="AV136" s="13" t="s">
        <v>108</v>
      </c>
      <c r="AW136" s="13" t="s">
        <v>22</v>
      </c>
      <c r="AX136" s="13" t="s">
        <v>66</v>
      </c>
      <c r="AY136" s="161" t="s">
        <v>105</v>
      </c>
    </row>
    <row r="137" spans="1:65" s="14" customFormat="1" x14ac:dyDescent="0.2">
      <c r="B137" s="167"/>
      <c r="D137" s="160" t="s">
        <v>138</v>
      </c>
      <c r="E137" s="168" t="s">
        <v>1</v>
      </c>
      <c r="F137" s="169" t="s">
        <v>140</v>
      </c>
      <c r="H137" s="170">
        <v>1280.124</v>
      </c>
      <c r="L137" s="167"/>
      <c r="M137" s="171"/>
      <c r="N137" s="172"/>
      <c r="O137" s="172"/>
      <c r="P137" s="172"/>
      <c r="Q137" s="172"/>
      <c r="R137" s="172"/>
      <c r="S137" s="172"/>
      <c r="T137" s="173"/>
      <c r="AT137" s="168" t="s">
        <v>138</v>
      </c>
      <c r="AU137" s="168" t="s">
        <v>108</v>
      </c>
      <c r="AV137" s="14" t="s">
        <v>109</v>
      </c>
      <c r="AW137" s="14" t="s">
        <v>22</v>
      </c>
      <c r="AX137" s="14" t="s">
        <v>72</v>
      </c>
      <c r="AY137" s="168" t="s">
        <v>105</v>
      </c>
    </row>
    <row r="138" spans="1:65" s="2" customFormat="1" ht="21.75" customHeight="1" x14ac:dyDescent="0.2">
      <c r="A138" s="29"/>
      <c r="B138" s="141"/>
      <c r="C138" s="142" t="s">
        <v>170</v>
      </c>
      <c r="D138" s="142" t="s">
        <v>106</v>
      </c>
      <c r="E138" s="143" t="s">
        <v>171</v>
      </c>
      <c r="F138" s="144" t="s">
        <v>172</v>
      </c>
      <c r="G138" s="145" t="s">
        <v>155</v>
      </c>
      <c r="H138" s="146">
        <v>47.411999999999999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0.61699999999999999</v>
      </c>
      <c r="P138" s="150">
        <f>O138*H138</f>
        <v>29.253204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107</v>
      </c>
      <c r="AT138" s="152" t="s">
        <v>106</v>
      </c>
      <c r="AU138" s="152" t="s">
        <v>108</v>
      </c>
      <c r="AY138" s="17" t="s">
        <v>105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108</v>
      </c>
      <c r="BK138" s="154">
        <f>ROUND(I138*H138,3)</f>
        <v>0</v>
      </c>
      <c r="BL138" s="17" t="s">
        <v>107</v>
      </c>
      <c r="BM138" s="152" t="s">
        <v>532</v>
      </c>
    </row>
    <row r="139" spans="1:65" s="2" customFormat="1" ht="16.5" customHeight="1" x14ac:dyDescent="0.2">
      <c r="A139" s="29"/>
      <c r="B139" s="141"/>
      <c r="C139" s="142" t="s">
        <v>174</v>
      </c>
      <c r="D139" s="142" t="s">
        <v>106</v>
      </c>
      <c r="E139" s="143" t="s">
        <v>175</v>
      </c>
      <c r="F139" s="144" t="s">
        <v>176</v>
      </c>
      <c r="G139" s="145" t="s">
        <v>155</v>
      </c>
      <c r="H139" s="146"/>
      <c r="I139" s="146"/>
      <c r="J139" s="146">
        <f>ROUND(I139*H139,3)</f>
        <v>0</v>
      </c>
      <c r="K139" s="147"/>
      <c r="L139" s="30"/>
      <c r="M139" s="148" t="s">
        <v>1</v>
      </c>
      <c r="N139" s="149" t="s">
        <v>32</v>
      </c>
      <c r="O139" s="150">
        <v>8.9999999999999993E-3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2" t="s">
        <v>107</v>
      </c>
      <c r="AT139" s="152" t="s">
        <v>106</v>
      </c>
      <c r="AU139" s="152" t="s">
        <v>108</v>
      </c>
      <c r="AY139" s="17" t="s">
        <v>105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108</v>
      </c>
      <c r="BK139" s="154">
        <f>ROUND(I139*H139,3)</f>
        <v>0</v>
      </c>
      <c r="BL139" s="17" t="s">
        <v>107</v>
      </c>
      <c r="BM139" s="152" t="s">
        <v>533</v>
      </c>
    </row>
    <row r="140" spans="1:65" s="2" customFormat="1" ht="33" customHeight="1" x14ac:dyDescent="0.2">
      <c r="A140" s="29"/>
      <c r="B140" s="141"/>
      <c r="C140" s="142" t="s">
        <v>178</v>
      </c>
      <c r="D140" s="142" t="s">
        <v>106</v>
      </c>
      <c r="E140" s="143" t="s">
        <v>179</v>
      </c>
      <c r="F140" s="144" t="s">
        <v>534</v>
      </c>
      <c r="G140" s="145" t="s">
        <v>181</v>
      </c>
      <c r="H140" s="146"/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107</v>
      </c>
      <c r="AT140" s="152" t="s">
        <v>106</v>
      </c>
      <c r="AU140" s="152" t="s">
        <v>108</v>
      </c>
      <c r="AY140" s="17" t="s">
        <v>105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108</v>
      </c>
      <c r="BK140" s="154">
        <f>ROUND(I140*H140,3)</f>
        <v>0</v>
      </c>
      <c r="BL140" s="17" t="s">
        <v>107</v>
      </c>
      <c r="BM140" s="152" t="s">
        <v>535</v>
      </c>
    </row>
    <row r="141" spans="1:65" s="13" customFormat="1" x14ac:dyDescent="0.2">
      <c r="B141" s="159"/>
      <c r="D141" s="160" t="s">
        <v>138</v>
      </c>
      <c r="E141" s="161" t="s">
        <v>1</v>
      </c>
      <c r="F141" s="162" t="s">
        <v>536</v>
      </c>
      <c r="H141" s="163">
        <v>85.341999999999999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138</v>
      </c>
      <c r="AU141" s="161" t="s">
        <v>108</v>
      </c>
      <c r="AV141" s="13" t="s">
        <v>108</v>
      </c>
      <c r="AW141" s="13" t="s">
        <v>22</v>
      </c>
      <c r="AX141" s="13" t="s">
        <v>66</v>
      </c>
      <c r="AY141" s="161" t="s">
        <v>105</v>
      </c>
    </row>
    <row r="142" spans="1:65" s="14" customFormat="1" x14ac:dyDescent="0.2">
      <c r="B142" s="167"/>
      <c r="D142" s="160" t="s">
        <v>138</v>
      </c>
      <c r="E142" s="168" t="s">
        <v>1</v>
      </c>
      <c r="F142" s="169" t="s">
        <v>140</v>
      </c>
      <c r="H142" s="170">
        <v>85.341999999999999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138</v>
      </c>
      <c r="AU142" s="168" t="s">
        <v>108</v>
      </c>
      <c r="AV142" s="14" t="s">
        <v>109</v>
      </c>
      <c r="AW142" s="14" t="s">
        <v>22</v>
      </c>
      <c r="AX142" s="14" t="s">
        <v>72</v>
      </c>
      <c r="AY142" s="168" t="s">
        <v>105</v>
      </c>
    </row>
    <row r="143" spans="1:65" s="2" customFormat="1" ht="21.75" customHeight="1" x14ac:dyDescent="0.2">
      <c r="A143" s="29"/>
      <c r="B143" s="141"/>
      <c r="C143" s="142" t="s">
        <v>184</v>
      </c>
      <c r="D143" s="142" t="s">
        <v>106</v>
      </c>
      <c r="E143" s="143" t="s">
        <v>537</v>
      </c>
      <c r="F143" s="144" t="s">
        <v>538</v>
      </c>
      <c r="G143" s="145" t="s">
        <v>136</v>
      </c>
      <c r="H143" s="146">
        <v>34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107</v>
      </c>
      <c r="AT143" s="152" t="s">
        <v>106</v>
      </c>
      <c r="AU143" s="152" t="s">
        <v>108</v>
      </c>
      <c r="AY143" s="17" t="s">
        <v>105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108</v>
      </c>
      <c r="BK143" s="154">
        <f>ROUND(I143*H143,3)</f>
        <v>0</v>
      </c>
      <c r="BL143" s="17" t="s">
        <v>107</v>
      </c>
      <c r="BM143" s="152" t="s">
        <v>539</v>
      </c>
    </row>
    <row r="144" spans="1:65" s="13" customFormat="1" x14ac:dyDescent="0.2">
      <c r="B144" s="159"/>
      <c r="D144" s="160" t="s">
        <v>138</v>
      </c>
      <c r="E144" s="161" t="s">
        <v>1</v>
      </c>
      <c r="F144" s="162" t="s">
        <v>283</v>
      </c>
      <c r="H144" s="163">
        <v>34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138</v>
      </c>
      <c r="AU144" s="161" t="s">
        <v>108</v>
      </c>
      <c r="AV144" s="13" t="s">
        <v>108</v>
      </c>
      <c r="AW144" s="13" t="s">
        <v>22</v>
      </c>
      <c r="AX144" s="13" t="s">
        <v>66</v>
      </c>
      <c r="AY144" s="161" t="s">
        <v>105</v>
      </c>
    </row>
    <row r="145" spans="1:65" s="14" customFormat="1" x14ac:dyDescent="0.2">
      <c r="B145" s="167"/>
      <c r="D145" s="160" t="s">
        <v>138</v>
      </c>
      <c r="E145" s="168" t="s">
        <v>1</v>
      </c>
      <c r="F145" s="169" t="s">
        <v>140</v>
      </c>
      <c r="H145" s="170">
        <v>34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138</v>
      </c>
      <c r="AU145" s="168" t="s">
        <v>108</v>
      </c>
      <c r="AV145" s="14" t="s">
        <v>109</v>
      </c>
      <c r="AW145" s="14" t="s">
        <v>22</v>
      </c>
      <c r="AX145" s="14" t="s">
        <v>72</v>
      </c>
      <c r="AY145" s="168" t="s">
        <v>105</v>
      </c>
    </row>
    <row r="146" spans="1:65" s="2" customFormat="1" ht="21.75" customHeight="1" x14ac:dyDescent="0.2">
      <c r="A146" s="29"/>
      <c r="B146" s="141"/>
      <c r="C146" s="181" t="s">
        <v>189</v>
      </c>
      <c r="D146" s="181" t="s">
        <v>268</v>
      </c>
      <c r="E146" s="182" t="s">
        <v>540</v>
      </c>
      <c r="F146" s="183" t="s">
        <v>541</v>
      </c>
      <c r="G146" s="184" t="s">
        <v>136</v>
      </c>
      <c r="H146" s="185">
        <v>34</v>
      </c>
      <c r="I146" s="185"/>
      <c r="J146" s="185">
        <f>ROUND(I146*H146,3)</f>
        <v>0</v>
      </c>
      <c r="K146" s="186"/>
      <c r="L146" s="187"/>
      <c r="M146" s="188" t="s">
        <v>1</v>
      </c>
      <c r="N146" s="189" t="s">
        <v>32</v>
      </c>
      <c r="O146" s="150">
        <v>0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165</v>
      </c>
      <c r="AT146" s="152" t="s">
        <v>268</v>
      </c>
      <c r="AU146" s="152" t="s">
        <v>108</v>
      </c>
      <c r="AY146" s="17" t="s">
        <v>105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108</v>
      </c>
      <c r="BK146" s="154">
        <f>ROUND(I146*H146,3)</f>
        <v>0</v>
      </c>
      <c r="BL146" s="17" t="s">
        <v>107</v>
      </c>
      <c r="BM146" s="152" t="s">
        <v>542</v>
      </c>
    </row>
    <row r="147" spans="1:65" s="2" customFormat="1" ht="16.5" customHeight="1" x14ac:dyDescent="0.2">
      <c r="A147" s="29"/>
      <c r="B147" s="141"/>
      <c r="C147" s="142" t="s">
        <v>193</v>
      </c>
      <c r="D147" s="142" t="s">
        <v>106</v>
      </c>
      <c r="E147" s="143" t="s">
        <v>543</v>
      </c>
      <c r="F147" s="144" t="s">
        <v>544</v>
      </c>
      <c r="G147" s="145" t="s">
        <v>136</v>
      </c>
      <c r="H147" s="146">
        <v>34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0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107</v>
      </c>
      <c r="AT147" s="152" t="s">
        <v>106</v>
      </c>
      <c r="AU147" s="152" t="s">
        <v>108</v>
      </c>
      <c r="AY147" s="17" t="s">
        <v>105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108</v>
      </c>
      <c r="BK147" s="154">
        <f>ROUND(I147*H147,3)</f>
        <v>0</v>
      </c>
      <c r="BL147" s="17" t="s">
        <v>107</v>
      </c>
      <c r="BM147" s="152" t="s">
        <v>545</v>
      </c>
    </row>
    <row r="148" spans="1:65" s="2" customFormat="1" ht="55.5" customHeight="1" x14ac:dyDescent="0.2">
      <c r="A148" s="29"/>
      <c r="B148" s="141"/>
      <c r="C148" s="142" t="s">
        <v>198</v>
      </c>
      <c r="D148" s="142" t="s">
        <v>106</v>
      </c>
      <c r="E148" s="143" t="s">
        <v>546</v>
      </c>
      <c r="F148" s="144" t="s">
        <v>547</v>
      </c>
      <c r="G148" s="145" t="s">
        <v>136</v>
      </c>
      <c r="H148" s="146">
        <v>34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107</v>
      </c>
      <c r="AT148" s="152" t="s">
        <v>106</v>
      </c>
      <c r="AU148" s="152" t="s">
        <v>108</v>
      </c>
      <c r="AY148" s="17" t="s">
        <v>105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108</v>
      </c>
      <c r="BK148" s="154">
        <f>ROUND(I148*H148,3)</f>
        <v>0</v>
      </c>
      <c r="BL148" s="17" t="s">
        <v>107</v>
      </c>
      <c r="BM148" s="152" t="s">
        <v>548</v>
      </c>
    </row>
    <row r="149" spans="1:65" s="2" customFormat="1" ht="16.5" customHeight="1" x14ac:dyDescent="0.2">
      <c r="A149" s="29"/>
      <c r="B149" s="141"/>
      <c r="C149" s="181" t="s">
        <v>202</v>
      </c>
      <c r="D149" s="181" t="s">
        <v>268</v>
      </c>
      <c r="E149" s="182" t="s">
        <v>549</v>
      </c>
      <c r="F149" s="183" t="s">
        <v>550</v>
      </c>
      <c r="G149" s="184" t="s">
        <v>155</v>
      </c>
      <c r="H149" s="185">
        <v>8.5</v>
      </c>
      <c r="I149" s="185"/>
      <c r="J149" s="185">
        <f>ROUND(I149*H149,3)</f>
        <v>0</v>
      </c>
      <c r="K149" s="186"/>
      <c r="L149" s="187"/>
      <c r="M149" s="188" t="s">
        <v>1</v>
      </c>
      <c r="N149" s="189" t="s">
        <v>32</v>
      </c>
      <c r="O149" s="150">
        <v>0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165</v>
      </c>
      <c r="AT149" s="152" t="s">
        <v>268</v>
      </c>
      <c r="AU149" s="152" t="s">
        <v>108</v>
      </c>
      <c r="AY149" s="17" t="s">
        <v>105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108</v>
      </c>
      <c r="BK149" s="154">
        <f>ROUND(I149*H149,3)</f>
        <v>0</v>
      </c>
      <c r="BL149" s="17" t="s">
        <v>107</v>
      </c>
      <c r="BM149" s="152" t="s">
        <v>551</v>
      </c>
    </row>
    <row r="150" spans="1:65" s="13" customFormat="1" x14ac:dyDescent="0.2">
      <c r="B150" s="159"/>
      <c r="D150" s="160" t="s">
        <v>138</v>
      </c>
      <c r="E150" s="161" t="s">
        <v>1</v>
      </c>
      <c r="F150" s="162" t="s">
        <v>552</v>
      </c>
      <c r="H150" s="163">
        <v>8.5</v>
      </c>
      <c r="L150" s="159"/>
      <c r="M150" s="164"/>
      <c r="N150" s="165"/>
      <c r="O150" s="165"/>
      <c r="P150" s="165"/>
      <c r="Q150" s="165"/>
      <c r="R150" s="165"/>
      <c r="S150" s="165"/>
      <c r="T150" s="166"/>
      <c r="AT150" s="161" t="s">
        <v>138</v>
      </c>
      <c r="AU150" s="161" t="s">
        <v>108</v>
      </c>
      <c r="AV150" s="13" t="s">
        <v>108</v>
      </c>
      <c r="AW150" s="13" t="s">
        <v>22</v>
      </c>
      <c r="AX150" s="13" t="s">
        <v>66</v>
      </c>
      <c r="AY150" s="161" t="s">
        <v>105</v>
      </c>
    </row>
    <row r="151" spans="1:65" s="14" customFormat="1" x14ac:dyDescent="0.2">
      <c r="B151" s="167"/>
      <c r="D151" s="160" t="s">
        <v>138</v>
      </c>
      <c r="E151" s="168" t="s">
        <v>1</v>
      </c>
      <c r="F151" s="169" t="s">
        <v>140</v>
      </c>
      <c r="H151" s="170">
        <v>8.5</v>
      </c>
      <c r="L151" s="167"/>
      <c r="M151" s="171"/>
      <c r="N151" s="172"/>
      <c r="O151" s="172"/>
      <c r="P151" s="172"/>
      <c r="Q151" s="172"/>
      <c r="R151" s="172"/>
      <c r="S151" s="172"/>
      <c r="T151" s="173"/>
      <c r="AT151" s="168" t="s">
        <v>138</v>
      </c>
      <c r="AU151" s="168" t="s">
        <v>108</v>
      </c>
      <c r="AV151" s="14" t="s">
        <v>109</v>
      </c>
      <c r="AW151" s="14" t="s">
        <v>22</v>
      </c>
      <c r="AX151" s="14" t="s">
        <v>72</v>
      </c>
      <c r="AY151" s="168" t="s">
        <v>105</v>
      </c>
    </row>
    <row r="152" spans="1:65" s="2" customFormat="1" ht="21.75" customHeight="1" x14ac:dyDescent="0.2">
      <c r="A152" s="29"/>
      <c r="B152" s="141"/>
      <c r="C152" s="142" t="s">
        <v>206</v>
      </c>
      <c r="D152" s="142" t="s">
        <v>106</v>
      </c>
      <c r="E152" s="143" t="s">
        <v>194</v>
      </c>
      <c r="F152" s="144" t="s">
        <v>195</v>
      </c>
      <c r="G152" s="145" t="s">
        <v>136</v>
      </c>
      <c r="H152" s="146">
        <v>34</v>
      </c>
      <c r="I152" s="146"/>
      <c r="J152" s="146">
        <f>ROUND(I152*H152,3)</f>
        <v>0</v>
      </c>
      <c r="K152" s="147"/>
      <c r="L152" s="30"/>
      <c r="M152" s="148" t="s">
        <v>1</v>
      </c>
      <c r="N152" s="149" t="s">
        <v>32</v>
      </c>
      <c r="O152" s="150">
        <v>0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2" t="s">
        <v>107</v>
      </c>
      <c r="AT152" s="152" t="s">
        <v>106</v>
      </c>
      <c r="AU152" s="152" t="s">
        <v>108</v>
      </c>
      <c r="AY152" s="17" t="s">
        <v>105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108</v>
      </c>
      <c r="BK152" s="154">
        <f>ROUND(I152*H152,3)</f>
        <v>0</v>
      </c>
      <c r="BL152" s="17" t="s">
        <v>107</v>
      </c>
      <c r="BM152" s="152" t="s">
        <v>553</v>
      </c>
    </row>
    <row r="153" spans="1:65" s="12" customFormat="1" ht="22.9" customHeight="1" x14ac:dyDescent="0.2">
      <c r="B153" s="129"/>
      <c r="D153" s="130" t="s">
        <v>65</v>
      </c>
      <c r="E153" s="139" t="s">
        <v>108</v>
      </c>
      <c r="F153" s="139" t="s">
        <v>384</v>
      </c>
      <c r="J153" s="140">
        <f>BK153</f>
        <v>0</v>
      </c>
      <c r="L153" s="129"/>
      <c r="M153" s="133"/>
      <c r="N153" s="134"/>
      <c r="O153" s="134"/>
      <c r="P153" s="135">
        <f>P154</f>
        <v>2.74720992</v>
      </c>
      <c r="Q153" s="134"/>
      <c r="R153" s="135">
        <f>R154</f>
        <v>10.38233924</v>
      </c>
      <c r="S153" s="134"/>
      <c r="T153" s="136">
        <f>T154</f>
        <v>0</v>
      </c>
      <c r="AR153" s="130" t="s">
        <v>72</v>
      </c>
      <c r="AT153" s="137" t="s">
        <v>65</v>
      </c>
      <c r="AU153" s="137" t="s">
        <v>72</v>
      </c>
      <c r="AY153" s="130" t="s">
        <v>105</v>
      </c>
      <c r="BK153" s="138">
        <f>BK154</f>
        <v>0</v>
      </c>
    </row>
    <row r="154" spans="1:65" s="2" customFormat="1" ht="16.5" customHeight="1" x14ac:dyDescent="0.2">
      <c r="A154" s="29"/>
      <c r="B154" s="141"/>
      <c r="C154" s="142" t="s">
        <v>210</v>
      </c>
      <c r="D154" s="142" t="s">
        <v>106</v>
      </c>
      <c r="E154" s="143" t="s">
        <v>400</v>
      </c>
      <c r="F154" s="144" t="s">
        <v>401</v>
      </c>
      <c r="G154" s="145" t="s">
        <v>155</v>
      </c>
      <c r="H154" s="146">
        <v>4.7320000000000002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0.58055999999999996</v>
      </c>
      <c r="P154" s="150">
        <f>O154*H154</f>
        <v>2.74720992</v>
      </c>
      <c r="Q154" s="150">
        <v>2.19407</v>
      </c>
      <c r="R154" s="150">
        <f>Q154*H154</f>
        <v>10.38233924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107</v>
      </c>
      <c r="AT154" s="152" t="s">
        <v>106</v>
      </c>
      <c r="AU154" s="152" t="s">
        <v>108</v>
      </c>
      <c r="AY154" s="17" t="s">
        <v>105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108</v>
      </c>
      <c r="BK154" s="154">
        <f>ROUND(I154*H154,3)</f>
        <v>0</v>
      </c>
      <c r="BL154" s="17" t="s">
        <v>107</v>
      </c>
      <c r="BM154" s="152" t="s">
        <v>554</v>
      </c>
    </row>
    <row r="155" spans="1:65" s="12" customFormat="1" ht="22.9" customHeight="1" x14ac:dyDescent="0.2">
      <c r="B155" s="129"/>
      <c r="D155" s="130" t="s">
        <v>65</v>
      </c>
      <c r="E155" s="139" t="s">
        <v>112</v>
      </c>
      <c r="F155" s="139" t="s">
        <v>197</v>
      </c>
      <c r="J155" s="140">
        <f>BK155</f>
        <v>0</v>
      </c>
      <c r="L155" s="129"/>
      <c r="M155" s="133"/>
      <c r="N155" s="134"/>
      <c r="O155" s="134"/>
      <c r="P155" s="135">
        <f>SUM(P156:P158)</f>
        <v>15.455440000000001</v>
      </c>
      <c r="Q155" s="134"/>
      <c r="R155" s="135">
        <f>SUM(R156:R158)</f>
        <v>108.83180000000002</v>
      </c>
      <c r="S155" s="134"/>
      <c r="T155" s="136">
        <f>SUM(T156:T158)</f>
        <v>0</v>
      </c>
      <c r="AR155" s="130" t="s">
        <v>72</v>
      </c>
      <c r="AT155" s="137" t="s">
        <v>65</v>
      </c>
      <c r="AU155" s="137" t="s">
        <v>72</v>
      </c>
      <c r="AY155" s="130" t="s">
        <v>105</v>
      </c>
      <c r="BK155" s="138">
        <f>SUM(BK156:BK158)</f>
        <v>0</v>
      </c>
    </row>
    <row r="156" spans="1:65" s="2" customFormat="1" ht="33" customHeight="1" x14ac:dyDescent="0.2">
      <c r="A156" s="29"/>
      <c r="B156" s="141"/>
      <c r="C156" s="142" t="s">
        <v>214</v>
      </c>
      <c r="D156" s="142" t="s">
        <v>106</v>
      </c>
      <c r="E156" s="143" t="s">
        <v>555</v>
      </c>
      <c r="F156" s="144" t="s">
        <v>556</v>
      </c>
      <c r="G156" s="145" t="s">
        <v>136</v>
      </c>
      <c r="H156" s="146">
        <v>154</v>
      </c>
      <c r="I156" s="146"/>
      <c r="J156" s="146">
        <f>ROUND(I156*H156,3)</f>
        <v>0</v>
      </c>
      <c r="K156" s="147"/>
      <c r="L156" s="30"/>
      <c r="M156" s="148" t="s">
        <v>1</v>
      </c>
      <c r="N156" s="149" t="s">
        <v>32</v>
      </c>
      <c r="O156" s="150">
        <v>2.2120000000000001E-2</v>
      </c>
      <c r="P156" s="150">
        <f>O156*H156</f>
        <v>3.4064800000000002</v>
      </c>
      <c r="Q156" s="150">
        <v>8.0960000000000004E-2</v>
      </c>
      <c r="R156" s="150">
        <f>Q156*H156</f>
        <v>12.467840000000001</v>
      </c>
      <c r="S156" s="150">
        <v>0</v>
      </c>
      <c r="T156" s="15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2" t="s">
        <v>107</v>
      </c>
      <c r="AT156" s="152" t="s">
        <v>106</v>
      </c>
      <c r="AU156" s="152" t="s">
        <v>108</v>
      </c>
      <c r="AY156" s="17" t="s">
        <v>105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108</v>
      </c>
      <c r="BK156" s="154">
        <f>ROUND(I156*H156,3)</f>
        <v>0</v>
      </c>
      <c r="BL156" s="17" t="s">
        <v>107</v>
      </c>
      <c r="BM156" s="152" t="s">
        <v>557</v>
      </c>
    </row>
    <row r="157" spans="1:65" s="2" customFormat="1" ht="33" customHeight="1" x14ac:dyDescent="0.2">
      <c r="A157" s="29"/>
      <c r="B157" s="141"/>
      <c r="C157" s="142" t="s">
        <v>7</v>
      </c>
      <c r="D157" s="142" t="s">
        <v>106</v>
      </c>
      <c r="E157" s="143" t="s">
        <v>558</v>
      </c>
      <c r="F157" s="144" t="s">
        <v>559</v>
      </c>
      <c r="G157" s="145" t="s">
        <v>136</v>
      </c>
      <c r="H157" s="146">
        <v>154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2.3120000000000002E-2</v>
      </c>
      <c r="P157" s="150">
        <f>O157*H157</f>
        <v>3.5604800000000001</v>
      </c>
      <c r="Q157" s="150">
        <v>0.14000000000000001</v>
      </c>
      <c r="R157" s="150">
        <f>Q157*H157</f>
        <v>21.560000000000002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107</v>
      </c>
      <c r="AT157" s="152" t="s">
        <v>106</v>
      </c>
      <c r="AU157" s="152" t="s">
        <v>108</v>
      </c>
      <c r="AY157" s="17" t="s">
        <v>105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108</v>
      </c>
      <c r="BK157" s="154">
        <f>ROUND(I157*H157,3)</f>
        <v>0</v>
      </c>
      <c r="BL157" s="17" t="s">
        <v>107</v>
      </c>
      <c r="BM157" s="152" t="s">
        <v>560</v>
      </c>
    </row>
    <row r="158" spans="1:65" s="2" customFormat="1" ht="33" customHeight="1" x14ac:dyDescent="0.2">
      <c r="A158" s="29"/>
      <c r="B158" s="141"/>
      <c r="C158" s="142" t="s">
        <v>223</v>
      </c>
      <c r="D158" s="142" t="s">
        <v>106</v>
      </c>
      <c r="E158" s="143" t="s">
        <v>561</v>
      </c>
      <c r="F158" s="144" t="s">
        <v>562</v>
      </c>
      <c r="G158" s="145" t="s">
        <v>136</v>
      </c>
      <c r="H158" s="146">
        <v>154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5.5120000000000002E-2</v>
      </c>
      <c r="P158" s="150">
        <f>O158*H158</f>
        <v>8.4884800000000009</v>
      </c>
      <c r="Q158" s="150">
        <v>0.48574000000000001</v>
      </c>
      <c r="R158" s="150">
        <f>Q158*H158</f>
        <v>74.803960000000004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107</v>
      </c>
      <c r="AT158" s="152" t="s">
        <v>106</v>
      </c>
      <c r="AU158" s="152" t="s">
        <v>108</v>
      </c>
      <c r="AY158" s="17" t="s">
        <v>105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108</v>
      </c>
      <c r="BK158" s="154">
        <f>ROUND(I158*H158,3)</f>
        <v>0</v>
      </c>
      <c r="BL158" s="17" t="s">
        <v>107</v>
      </c>
      <c r="BM158" s="152" t="s">
        <v>563</v>
      </c>
    </row>
    <row r="159" spans="1:65" s="12" customFormat="1" ht="22.9" customHeight="1" x14ac:dyDescent="0.2">
      <c r="B159" s="129"/>
      <c r="D159" s="130" t="s">
        <v>65</v>
      </c>
      <c r="E159" s="139" t="s">
        <v>170</v>
      </c>
      <c r="F159" s="139" t="s">
        <v>262</v>
      </c>
      <c r="J159" s="140">
        <f>BK159</f>
        <v>0</v>
      </c>
      <c r="L159" s="129"/>
      <c r="M159" s="133"/>
      <c r="N159" s="134"/>
      <c r="O159" s="134"/>
      <c r="P159" s="135">
        <f>SUM(P160:P167)</f>
        <v>1413.4063200000001</v>
      </c>
      <c r="Q159" s="134"/>
      <c r="R159" s="135">
        <f>SUM(R160:R167)</f>
        <v>57.151263200000002</v>
      </c>
      <c r="S159" s="134"/>
      <c r="T159" s="136">
        <f>SUM(T160:T167)</f>
        <v>0</v>
      </c>
      <c r="AR159" s="130" t="s">
        <v>72</v>
      </c>
      <c r="AT159" s="137" t="s">
        <v>65</v>
      </c>
      <c r="AU159" s="137" t="s">
        <v>72</v>
      </c>
      <c r="AY159" s="130" t="s">
        <v>105</v>
      </c>
      <c r="BK159" s="138">
        <f>SUM(BK160:BK167)</f>
        <v>0</v>
      </c>
    </row>
    <row r="160" spans="1:65" s="2" customFormat="1" ht="33" customHeight="1" x14ac:dyDescent="0.2">
      <c r="A160" s="29"/>
      <c r="B160" s="141"/>
      <c r="C160" s="142" t="s">
        <v>228</v>
      </c>
      <c r="D160" s="142" t="s">
        <v>106</v>
      </c>
      <c r="E160" s="143" t="s">
        <v>564</v>
      </c>
      <c r="F160" s="144" t="s">
        <v>565</v>
      </c>
      <c r="G160" s="145" t="s">
        <v>148</v>
      </c>
      <c r="H160" s="146">
        <v>44</v>
      </c>
      <c r="I160" s="146"/>
      <c r="J160" s="146">
        <f t="shared" ref="J160:J167" si="10">ROUND(I160*H160,3)</f>
        <v>0</v>
      </c>
      <c r="K160" s="147"/>
      <c r="L160" s="30"/>
      <c r="M160" s="148" t="s">
        <v>1</v>
      </c>
      <c r="N160" s="149" t="s">
        <v>32</v>
      </c>
      <c r="O160" s="150">
        <v>0.13200000000000001</v>
      </c>
      <c r="P160" s="150">
        <f t="shared" ref="P160:P167" si="11">O160*H160</f>
        <v>5.8079999999999998</v>
      </c>
      <c r="Q160" s="150">
        <v>9.8530000000000006E-2</v>
      </c>
      <c r="R160" s="150">
        <f t="shared" ref="R160:R167" si="12">Q160*H160</f>
        <v>4.3353200000000003</v>
      </c>
      <c r="S160" s="150">
        <v>0</v>
      </c>
      <c r="T160" s="151">
        <f t="shared" ref="T160:T167" si="1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107</v>
      </c>
      <c r="AT160" s="152" t="s">
        <v>106</v>
      </c>
      <c r="AU160" s="152" t="s">
        <v>108</v>
      </c>
      <c r="AY160" s="17" t="s">
        <v>105</v>
      </c>
      <c r="BE160" s="153">
        <f t="shared" ref="BE160:BE167" si="14">IF(N160="základná",J160,0)</f>
        <v>0</v>
      </c>
      <c r="BF160" s="153">
        <f t="shared" ref="BF160:BF167" si="15">IF(N160="znížená",J160,0)</f>
        <v>0</v>
      </c>
      <c r="BG160" s="153">
        <f t="shared" ref="BG160:BG167" si="16">IF(N160="zákl. prenesená",J160,0)</f>
        <v>0</v>
      </c>
      <c r="BH160" s="153">
        <f t="shared" ref="BH160:BH167" si="17">IF(N160="zníž. prenesená",J160,0)</f>
        <v>0</v>
      </c>
      <c r="BI160" s="153">
        <f t="shared" ref="BI160:BI167" si="18">IF(N160="nulová",J160,0)</f>
        <v>0</v>
      </c>
      <c r="BJ160" s="17" t="s">
        <v>108</v>
      </c>
      <c r="BK160" s="154">
        <f t="shared" ref="BK160:BK167" si="19">ROUND(I160*H160,3)</f>
        <v>0</v>
      </c>
      <c r="BL160" s="17" t="s">
        <v>107</v>
      </c>
      <c r="BM160" s="152" t="s">
        <v>566</v>
      </c>
    </row>
    <row r="161" spans="1:65" s="2" customFormat="1" ht="16.5" customHeight="1" x14ac:dyDescent="0.2">
      <c r="A161" s="29"/>
      <c r="B161" s="141"/>
      <c r="C161" s="181" t="s">
        <v>232</v>
      </c>
      <c r="D161" s="181" t="s">
        <v>268</v>
      </c>
      <c r="E161" s="182" t="s">
        <v>567</v>
      </c>
      <c r="F161" s="183" t="s">
        <v>568</v>
      </c>
      <c r="G161" s="184" t="s">
        <v>271</v>
      </c>
      <c r="H161" s="185">
        <v>88</v>
      </c>
      <c r="I161" s="185"/>
      <c r="J161" s="185">
        <f t="shared" si="10"/>
        <v>0</v>
      </c>
      <c r="K161" s="186"/>
      <c r="L161" s="187"/>
      <c r="M161" s="188" t="s">
        <v>1</v>
      </c>
      <c r="N161" s="189" t="s">
        <v>32</v>
      </c>
      <c r="O161" s="150">
        <v>0</v>
      </c>
      <c r="P161" s="150">
        <f t="shared" si="11"/>
        <v>0</v>
      </c>
      <c r="Q161" s="150">
        <v>0.04</v>
      </c>
      <c r="R161" s="150">
        <f t="shared" si="12"/>
        <v>3.52</v>
      </c>
      <c r="S161" s="150">
        <v>0</v>
      </c>
      <c r="T161" s="151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165</v>
      </c>
      <c r="AT161" s="152" t="s">
        <v>268</v>
      </c>
      <c r="AU161" s="152" t="s">
        <v>108</v>
      </c>
      <c r="AY161" s="17" t="s">
        <v>105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7" t="s">
        <v>108</v>
      </c>
      <c r="BK161" s="154">
        <f t="shared" si="19"/>
        <v>0</v>
      </c>
      <c r="BL161" s="17" t="s">
        <v>107</v>
      </c>
      <c r="BM161" s="152" t="s">
        <v>569</v>
      </c>
    </row>
    <row r="162" spans="1:65" s="2" customFormat="1" ht="33" customHeight="1" x14ac:dyDescent="0.2">
      <c r="A162" s="29"/>
      <c r="B162" s="141"/>
      <c r="C162" s="142" t="s">
        <v>236</v>
      </c>
      <c r="D162" s="142" t="s">
        <v>106</v>
      </c>
      <c r="E162" s="143" t="s">
        <v>292</v>
      </c>
      <c r="F162" s="144" t="s">
        <v>293</v>
      </c>
      <c r="G162" s="145" t="s">
        <v>155</v>
      </c>
      <c r="H162" s="146">
        <v>2.64</v>
      </c>
      <c r="I162" s="146"/>
      <c r="J162" s="146">
        <f t="shared" si="10"/>
        <v>0</v>
      </c>
      <c r="K162" s="147"/>
      <c r="L162" s="30"/>
      <c r="M162" s="148" t="s">
        <v>1</v>
      </c>
      <c r="N162" s="149" t="s">
        <v>32</v>
      </c>
      <c r="O162" s="150">
        <v>1.363</v>
      </c>
      <c r="P162" s="150">
        <f t="shared" si="11"/>
        <v>3.5983200000000002</v>
      </c>
      <c r="Q162" s="150">
        <v>2.2151299999999998</v>
      </c>
      <c r="R162" s="150">
        <f t="shared" si="12"/>
        <v>5.8479431999999996</v>
      </c>
      <c r="S162" s="150">
        <v>0</v>
      </c>
      <c r="T162" s="151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2" t="s">
        <v>107</v>
      </c>
      <c r="AT162" s="152" t="s">
        <v>106</v>
      </c>
      <c r="AU162" s="152" t="s">
        <v>108</v>
      </c>
      <c r="AY162" s="17" t="s">
        <v>105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7" t="s">
        <v>108</v>
      </c>
      <c r="BK162" s="154">
        <f t="shared" si="19"/>
        <v>0</v>
      </c>
      <c r="BL162" s="17" t="s">
        <v>107</v>
      </c>
      <c r="BM162" s="152" t="s">
        <v>570</v>
      </c>
    </row>
    <row r="163" spans="1:65" s="2" customFormat="1" ht="33" customHeight="1" x14ac:dyDescent="0.2">
      <c r="A163" s="29"/>
      <c r="B163" s="141"/>
      <c r="C163" s="142" t="s">
        <v>240</v>
      </c>
      <c r="D163" s="142" t="s">
        <v>106</v>
      </c>
      <c r="E163" s="143" t="s">
        <v>571</v>
      </c>
      <c r="F163" s="144" t="s">
        <v>572</v>
      </c>
      <c r="G163" s="145" t="s">
        <v>136</v>
      </c>
      <c r="H163" s="146">
        <v>154</v>
      </c>
      <c r="I163" s="146"/>
      <c r="J163" s="146">
        <f t="shared" si="10"/>
        <v>0</v>
      </c>
      <c r="K163" s="147"/>
      <c r="L163" s="30"/>
      <c r="M163" s="148" t="s">
        <v>1</v>
      </c>
      <c r="N163" s="149" t="s">
        <v>32</v>
      </c>
      <c r="O163" s="150">
        <v>9</v>
      </c>
      <c r="P163" s="150">
        <f t="shared" si="11"/>
        <v>1386</v>
      </c>
      <c r="Q163" s="150">
        <v>0.27800000000000002</v>
      </c>
      <c r="R163" s="150">
        <f t="shared" si="12"/>
        <v>42.812000000000005</v>
      </c>
      <c r="S163" s="150">
        <v>0</v>
      </c>
      <c r="T163" s="151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107</v>
      </c>
      <c r="AT163" s="152" t="s">
        <v>106</v>
      </c>
      <c r="AU163" s="152" t="s">
        <v>108</v>
      </c>
      <c r="AY163" s="17" t="s">
        <v>105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7" t="s">
        <v>108</v>
      </c>
      <c r="BK163" s="154">
        <f t="shared" si="19"/>
        <v>0</v>
      </c>
      <c r="BL163" s="17" t="s">
        <v>107</v>
      </c>
      <c r="BM163" s="152" t="s">
        <v>573</v>
      </c>
    </row>
    <row r="164" spans="1:65" s="2" customFormat="1" ht="21.75" customHeight="1" x14ac:dyDescent="0.2">
      <c r="A164" s="29"/>
      <c r="B164" s="141"/>
      <c r="C164" s="142" t="s">
        <v>244</v>
      </c>
      <c r="D164" s="142" t="s">
        <v>106</v>
      </c>
      <c r="E164" s="143" t="s">
        <v>574</v>
      </c>
      <c r="F164" s="144" t="s">
        <v>575</v>
      </c>
      <c r="G164" s="145" t="s">
        <v>576</v>
      </c>
      <c r="H164" s="146">
        <v>1</v>
      </c>
      <c r="I164" s="146"/>
      <c r="J164" s="146">
        <f t="shared" si="10"/>
        <v>0</v>
      </c>
      <c r="K164" s="147"/>
      <c r="L164" s="30"/>
      <c r="M164" s="148" t="s">
        <v>1</v>
      </c>
      <c r="N164" s="149" t="s">
        <v>32</v>
      </c>
      <c r="O164" s="150">
        <v>9</v>
      </c>
      <c r="P164" s="150">
        <f t="shared" si="11"/>
        <v>9</v>
      </c>
      <c r="Q164" s="150">
        <v>0.27800000000000002</v>
      </c>
      <c r="R164" s="150">
        <f t="shared" si="12"/>
        <v>0.27800000000000002</v>
      </c>
      <c r="S164" s="150">
        <v>0</v>
      </c>
      <c r="T164" s="151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107</v>
      </c>
      <c r="AT164" s="152" t="s">
        <v>106</v>
      </c>
      <c r="AU164" s="152" t="s">
        <v>108</v>
      </c>
      <c r="AY164" s="17" t="s">
        <v>105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7" t="s">
        <v>108</v>
      </c>
      <c r="BK164" s="154">
        <f t="shared" si="19"/>
        <v>0</v>
      </c>
      <c r="BL164" s="17" t="s">
        <v>107</v>
      </c>
      <c r="BM164" s="152" t="s">
        <v>577</v>
      </c>
    </row>
    <row r="165" spans="1:65" s="2" customFormat="1" ht="16.5" customHeight="1" x14ac:dyDescent="0.2">
      <c r="A165" s="29"/>
      <c r="B165" s="141"/>
      <c r="C165" s="181" t="s">
        <v>248</v>
      </c>
      <c r="D165" s="181" t="s">
        <v>268</v>
      </c>
      <c r="E165" s="182" t="s">
        <v>578</v>
      </c>
      <c r="F165" s="183" t="s">
        <v>579</v>
      </c>
      <c r="G165" s="184" t="s">
        <v>448</v>
      </c>
      <c r="H165" s="185">
        <v>1</v>
      </c>
      <c r="I165" s="185"/>
      <c r="J165" s="185">
        <f t="shared" si="10"/>
        <v>0</v>
      </c>
      <c r="K165" s="186"/>
      <c r="L165" s="187"/>
      <c r="M165" s="188" t="s">
        <v>1</v>
      </c>
      <c r="N165" s="189" t="s">
        <v>32</v>
      </c>
      <c r="O165" s="150">
        <v>0</v>
      </c>
      <c r="P165" s="150">
        <f t="shared" si="11"/>
        <v>0</v>
      </c>
      <c r="Q165" s="150">
        <v>0.04</v>
      </c>
      <c r="R165" s="150">
        <f t="shared" si="12"/>
        <v>0.04</v>
      </c>
      <c r="S165" s="150">
        <v>0</v>
      </c>
      <c r="T165" s="151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165</v>
      </c>
      <c r="AT165" s="152" t="s">
        <v>268</v>
      </c>
      <c r="AU165" s="152" t="s">
        <v>108</v>
      </c>
      <c r="AY165" s="17" t="s">
        <v>105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7" t="s">
        <v>108</v>
      </c>
      <c r="BK165" s="154">
        <f t="shared" si="19"/>
        <v>0</v>
      </c>
      <c r="BL165" s="17" t="s">
        <v>107</v>
      </c>
      <c r="BM165" s="152" t="s">
        <v>580</v>
      </c>
    </row>
    <row r="166" spans="1:65" s="2" customFormat="1" ht="16.5" customHeight="1" x14ac:dyDescent="0.2">
      <c r="A166" s="29"/>
      <c r="B166" s="141"/>
      <c r="C166" s="142" t="s">
        <v>254</v>
      </c>
      <c r="D166" s="142" t="s">
        <v>106</v>
      </c>
      <c r="E166" s="143" t="s">
        <v>581</v>
      </c>
      <c r="F166" s="144" t="s">
        <v>582</v>
      </c>
      <c r="G166" s="145" t="s">
        <v>576</v>
      </c>
      <c r="H166" s="146">
        <v>1</v>
      </c>
      <c r="I166" s="146"/>
      <c r="J166" s="146">
        <f t="shared" si="10"/>
        <v>0</v>
      </c>
      <c r="K166" s="147"/>
      <c r="L166" s="30"/>
      <c r="M166" s="148" t="s">
        <v>1</v>
      </c>
      <c r="N166" s="149" t="s">
        <v>32</v>
      </c>
      <c r="O166" s="150">
        <v>9</v>
      </c>
      <c r="P166" s="150">
        <f t="shared" si="11"/>
        <v>9</v>
      </c>
      <c r="Q166" s="150">
        <v>0.27800000000000002</v>
      </c>
      <c r="R166" s="150">
        <f t="shared" si="12"/>
        <v>0.27800000000000002</v>
      </c>
      <c r="S166" s="150">
        <v>0</v>
      </c>
      <c r="T166" s="151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107</v>
      </c>
      <c r="AT166" s="152" t="s">
        <v>106</v>
      </c>
      <c r="AU166" s="152" t="s">
        <v>108</v>
      </c>
      <c r="AY166" s="17" t="s">
        <v>105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108</v>
      </c>
      <c r="BK166" s="154">
        <f t="shared" si="19"/>
        <v>0</v>
      </c>
      <c r="BL166" s="17" t="s">
        <v>107</v>
      </c>
      <c r="BM166" s="152" t="s">
        <v>583</v>
      </c>
    </row>
    <row r="167" spans="1:65" s="2" customFormat="1" ht="16.5" customHeight="1" x14ac:dyDescent="0.2">
      <c r="A167" s="29"/>
      <c r="B167" s="141"/>
      <c r="C167" s="181" t="s">
        <v>258</v>
      </c>
      <c r="D167" s="181" t="s">
        <v>268</v>
      </c>
      <c r="E167" s="182" t="s">
        <v>584</v>
      </c>
      <c r="F167" s="183" t="s">
        <v>585</v>
      </c>
      <c r="G167" s="184" t="s">
        <v>448</v>
      </c>
      <c r="H167" s="185">
        <v>1</v>
      </c>
      <c r="I167" s="185"/>
      <c r="J167" s="185">
        <f t="shared" si="10"/>
        <v>0</v>
      </c>
      <c r="K167" s="186"/>
      <c r="L167" s="187"/>
      <c r="M167" s="188" t="s">
        <v>1</v>
      </c>
      <c r="N167" s="189" t="s">
        <v>32</v>
      </c>
      <c r="O167" s="150">
        <v>0</v>
      </c>
      <c r="P167" s="150">
        <f t="shared" si="11"/>
        <v>0</v>
      </c>
      <c r="Q167" s="150">
        <v>0.04</v>
      </c>
      <c r="R167" s="150">
        <f t="shared" si="12"/>
        <v>0.04</v>
      </c>
      <c r="S167" s="150">
        <v>0</v>
      </c>
      <c r="T167" s="151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2" t="s">
        <v>165</v>
      </c>
      <c r="AT167" s="152" t="s">
        <v>268</v>
      </c>
      <c r="AU167" s="152" t="s">
        <v>108</v>
      </c>
      <c r="AY167" s="17" t="s">
        <v>105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108</v>
      </c>
      <c r="BK167" s="154">
        <f t="shared" si="19"/>
        <v>0</v>
      </c>
      <c r="BL167" s="17" t="s">
        <v>107</v>
      </c>
      <c r="BM167" s="152" t="s">
        <v>586</v>
      </c>
    </row>
    <row r="168" spans="1:65" s="12" customFormat="1" ht="22.9" customHeight="1" x14ac:dyDescent="0.2">
      <c r="B168" s="129"/>
      <c r="D168" s="130" t="s">
        <v>65</v>
      </c>
      <c r="E168" s="139" t="s">
        <v>333</v>
      </c>
      <c r="F168" s="139" t="s">
        <v>334</v>
      </c>
      <c r="J168" s="140">
        <f>BK168</f>
        <v>0</v>
      </c>
      <c r="L168" s="129"/>
      <c r="M168" s="133"/>
      <c r="N168" s="134"/>
      <c r="O168" s="134"/>
      <c r="P168" s="135">
        <f>P169</f>
        <v>346.02813000000003</v>
      </c>
      <c r="Q168" s="134"/>
      <c r="R168" s="135">
        <f>R169</f>
        <v>0</v>
      </c>
      <c r="S168" s="134"/>
      <c r="T168" s="136">
        <f>T169</f>
        <v>0</v>
      </c>
      <c r="AR168" s="130" t="s">
        <v>72</v>
      </c>
      <c r="AT168" s="137" t="s">
        <v>65</v>
      </c>
      <c r="AU168" s="137" t="s">
        <v>72</v>
      </c>
      <c r="AY168" s="130" t="s">
        <v>105</v>
      </c>
      <c r="BK168" s="138">
        <f>BK169</f>
        <v>0</v>
      </c>
    </row>
    <row r="169" spans="1:65" s="2" customFormat="1" ht="33" customHeight="1" x14ac:dyDescent="0.2">
      <c r="A169" s="29"/>
      <c r="B169" s="141"/>
      <c r="C169" s="142" t="s">
        <v>263</v>
      </c>
      <c r="D169" s="142" t="s">
        <v>106</v>
      </c>
      <c r="E169" s="143" t="s">
        <v>587</v>
      </c>
      <c r="F169" s="144" t="s">
        <v>588</v>
      </c>
      <c r="G169" s="145" t="s">
        <v>181</v>
      </c>
      <c r="H169" s="146">
        <v>176.36500000000001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1.962</v>
      </c>
      <c r="P169" s="150">
        <f>O169*H169</f>
        <v>346.02813000000003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107</v>
      </c>
      <c r="AT169" s="152" t="s">
        <v>106</v>
      </c>
      <c r="AU169" s="152" t="s">
        <v>108</v>
      </c>
      <c r="AY169" s="17" t="s">
        <v>105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108</v>
      </c>
      <c r="BK169" s="154">
        <f>ROUND(I169*H169,3)</f>
        <v>0</v>
      </c>
      <c r="BL169" s="17" t="s">
        <v>107</v>
      </c>
      <c r="BM169" s="152" t="s">
        <v>589</v>
      </c>
    </row>
    <row r="170" spans="1:65" s="12" customFormat="1" ht="25.9" customHeight="1" x14ac:dyDescent="0.2">
      <c r="B170" s="129"/>
      <c r="D170" s="130" t="s">
        <v>65</v>
      </c>
      <c r="E170" s="131" t="s">
        <v>110</v>
      </c>
      <c r="F170" s="131" t="s">
        <v>111</v>
      </c>
      <c r="J170" s="132">
        <f>BK170</f>
        <v>0</v>
      </c>
      <c r="L170" s="129"/>
      <c r="M170" s="133"/>
      <c r="N170" s="134"/>
      <c r="O170" s="134"/>
      <c r="P170" s="135">
        <f>SUM(P171:P173)</f>
        <v>0</v>
      </c>
      <c r="Q170" s="134"/>
      <c r="R170" s="135">
        <f>SUM(R171:R173)</f>
        <v>0</v>
      </c>
      <c r="S170" s="134"/>
      <c r="T170" s="136">
        <f>SUM(T171:T173)</f>
        <v>0</v>
      </c>
      <c r="AR170" s="130" t="s">
        <v>112</v>
      </c>
      <c r="AT170" s="137" t="s">
        <v>65</v>
      </c>
      <c r="AU170" s="137" t="s">
        <v>66</v>
      </c>
      <c r="AY170" s="130" t="s">
        <v>105</v>
      </c>
      <c r="BK170" s="138">
        <f>SUM(BK171:BK173)</f>
        <v>0</v>
      </c>
    </row>
    <row r="171" spans="1:65" s="2" customFormat="1" ht="33" customHeight="1" x14ac:dyDescent="0.2">
      <c r="A171" s="29"/>
      <c r="B171" s="141"/>
      <c r="C171" s="142" t="s">
        <v>267</v>
      </c>
      <c r="D171" s="142" t="s">
        <v>106</v>
      </c>
      <c r="E171" s="143" t="s">
        <v>113</v>
      </c>
      <c r="F171" s="144" t="s">
        <v>114</v>
      </c>
      <c r="G171" s="145" t="s">
        <v>115</v>
      </c>
      <c r="H171" s="146">
        <v>1</v>
      </c>
      <c r="I171" s="146"/>
      <c r="J171" s="146">
        <f>ROUND(I171*H171,3)</f>
        <v>0</v>
      </c>
      <c r="K171" s="147"/>
      <c r="L171" s="30"/>
      <c r="M171" s="148" t="s">
        <v>1</v>
      </c>
      <c r="N171" s="149" t="s">
        <v>32</v>
      </c>
      <c r="O171" s="150">
        <v>0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2" t="s">
        <v>116</v>
      </c>
      <c r="AT171" s="152" t="s">
        <v>106</v>
      </c>
      <c r="AU171" s="152" t="s">
        <v>72</v>
      </c>
      <c r="AY171" s="17" t="s">
        <v>105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108</v>
      </c>
      <c r="BK171" s="154">
        <f>ROUND(I171*H171,3)</f>
        <v>0</v>
      </c>
      <c r="BL171" s="17" t="s">
        <v>116</v>
      </c>
      <c r="BM171" s="152" t="s">
        <v>590</v>
      </c>
    </row>
    <row r="172" spans="1:65" s="2" customFormat="1" ht="44.25" customHeight="1" x14ac:dyDescent="0.2">
      <c r="A172" s="29"/>
      <c r="B172" s="141"/>
      <c r="C172" s="142" t="s">
        <v>273</v>
      </c>
      <c r="D172" s="142" t="s">
        <v>106</v>
      </c>
      <c r="E172" s="143" t="s">
        <v>118</v>
      </c>
      <c r="F172" s="144" t="s">
        <v>119</v>
      </c>
      <c r="G172" s="145" t="s">
        <v>115</v>
      </c>
      <c r="H172" s="146">
        <v>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0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116</v>
      </c>
      <c r="AT172" s="152" t="s">
        <v>106</v>
      </c>
      <c r="AU172" s="152" t="s">
        <v>72</v>
      </c>
      <c r="AY172" s="17" t="s">
        <v>105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108</v>
      </c>
      <c r="BK172" s="154">
        <f>ROUND(I172*H172,3)</f>
        <v>0</v>
      </c>
      <c r="BL172" s="17" t="s">
        <v>116</v>
      </c>
      <c r="BM172" s="152" t="s">
        <v>591</v>
      </c>
    </row>
    <row r="173" spans="1:65" s="2" customFormat="1" ht="16.5" customHeight="1" x14ac:dyDescent="0.2">
      <c r="A173" s="29"/>
      <c r="B173" s="141"/>
      <c r="C173" s="142" t="s">
        <v>277</v>
      </c>
      <c r="D173" s="142" t="s">
        <v>106</v>
      </c>
      <c r="E173" s="143" t="s">
        <v>121</v>
      </c>
      <c r="F173" s="144" t="s">
        <v>122</v>
      </c>
      <c r="G173" s="145" t="s">
        <v>115</v>
      </c>
      <c r="H173" s="146">
        <v>1</v>
      </c>
      <c r="I173" s="146"/>
      <c r="J173" s="146">
        <f>ROUND(I173*H173,3)</f>
        <v>0</v>
      </c>
      <c r="K173" s="147"/>
      <c r="L173" s="30"/>
      <c r="M173" s="155" t="s">
        <v>1</v>
      </c>
      <c r="N173" s="156" t="s">
        <v>32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2" t="s">
        <v>116</v>
      </c>
      <c r="AT173" s="152" t="s">
        <v>106</v>
      </c>
      <c r="AU173" s="152" t="s">
        <v>72</v>
      </c>
      <c r="AY173" s="17" t="s">
        <v>105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108</v>
      </c>
      <c r="BK173" s="154">
        <f>ROUND(I173*H173,3)</f>
        <v>0</v>
      </c>
      <c r="BL173" s="17" t="s">
        <v>116</v>
      </c>
      <c r="BM173" s="152" t="s">
        <v>592</v>
      </c>
    </row>
    <row r="174" spans="1:65" s="2" customFormat="1" ht="6.95" customHeight="1" x14ac:dyDescent="0.2">
      <c r="A174" s="29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2:K17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SO-01 - Rekonštrukcia spe...</vt:lpstr>
      <vt:lpstr>SO-02 - Mestský mobiliár</vt:lpstr>
      <vt:lpstr>SO-04 - Úprava oplotenia ...</vt:lpstr>
      <vt:lpstr>SO-05 - Vonkajšie ihrisko </vt:lpstr>
      <vt:lpstr>'Rekapitulácia stavby'!Názvy_tlače</vt:lpstr>
      <vt:lpstr>'SO-01 - Rekonštrukcia spe...'!Názvy_tlače</vt:lpstr>
      <vt:lpstr>'SO-02 - Mestský mobiliár'!Názvy_tlače</vt:lpstr>
      <vt:lpstr>'SO-04 - Úprava oplotenia ...'!Názvy_tlače</vt:lpstr>
      <vt:lpstr>'SO-05 - Vonkajšie ihrisko '!Názvy_tlače</vt:lpstr>
      <vt:lpstr>'Rekapitulácia stavby'!Oblasť_tlače</vt:lpstr>
      <vt:lpstr>'SO-01 - Rekonštrukcia spe...'!Oblasť_tlače</vt:lpstr>
      <vt:lpstr>'SO-02 - Mestský mobiliár'!Oblasť_tlače</vt:lpstr>
      <vt:lpstr>'SO-04 - Úprava oplotenia ...'!Oblasť_tlače</vt:lpstr>
      <vt:lpstr>'SO-05 - Vonkajšie ihrisko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MONT33\Veronika</dc:creator>
  <cp:lastModifiedBy>Eva Alexiová</cp:lastModifiedBy>
  <cp:lastPrinted>2021-06-24T06:59:41Z</cp:lastPrinted>
  <dcterms:created xsi:type="dcterms:W3CDTF">2021-06-21T13:12:52Z</dcterms:created>
  <dcterms:modified xsi:type="dcterms:W3CDTF">2021-10-01T08:11:01Z</dcterms:modified>
</cp:coreProperties>
</file>