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Š Ďurčiná/Výkaz výmer/"/>
    </mc:Choice>
  </mc:AlternateContent>
  <xr:revisionPtr revIDLastSave="0" documentId="13_ncr:1_{55070B56-1D88-7D40-9783-0BF7A6D88899}" xr6:coauthVersionLast="36" xr6:coauthVersionMax="36" xr10:uidLastSave="{00000000-0000-0000-0000-000000000000}"/>
  <bookViews>
    <workbookView xWindow="0" yWindow="500" windowWidth="28800" windowHeight="15820" activeTab="1" xr2:uid="{00000000-000D-0000-FFFF-FFFF00000000}"/>
  </bookViews>
  <sheets>
    <sheet name="Rekapitulácia stavby" sheetId="1" r:id="rId1"/>
    <sheet name="VYK - VYKUROVANIE" sheetId="2" r:id="rId2"/>
  </sheets>
  <definedNames>
    <definedName name="_xlnm._FilterDatabase" localSheetId="1" hidden="1">'VYK - VYKUROVANIE'!$C$125:$K$209</definedName>
    <definedName name="_xlnm.Print_Titles" localSheetId="0">'Rekapitulácia stavby'!$92:$92</definedName>
    <definedName name="_xlnm.Print_Titles" localSheetId="1">'VYK - VYKUROVANIE'!$125:$125</definedName>
    <definedName name="_xlnm.Print_Area" localSheetId="0">'Rekapitulácia stavby'!$D$4:$AO$76,'Rekapitulácia stavby'!$C$82:$AQ$96</definedName>
    <definedName name="_xlnm.Print_Area" localSheetId="1">'VYK - VYKUROVANIE'!$C$4:$J$76,'VYK - VYKUROVANIE'!$C$82:$J$107,'VYK - VYKUROVANIE'!$C$113:$K$209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08" i="2"/>
  <c r="BH208" i="2"/>
  <c r="BG208" i="2"/>
  <c r="BE208" i="2"/>
  <c r="T208" i="2"/>
  <c r="T207" i="2" s="1"/>
  <c r="R208" i="2"/>
  <c r="R207" i="2" s="1"/>
  <c r="P208" i="2"/>
  <c r="P207" i="2" s="1"/>
  <c r="BK208" i="2"/>
  <c r="BK207" i="2" s="1"/>
  <c r="BF208" i="2"/>
  <c r="BI206" i="2"/>
  <c r="BH206" i="2"/>
  <c r="BG206" i="2"/>
  <c r="BE206" i="2"/>
  <c r="T206" i="2"/>
  <c r="R206" i="2"/>
  <c r="R205" i="2" s="1"/>
  <c r="P206" i="2"/>
  <c r="P205" i="2" s="1"/>
  <c r="BK206" i="2"/>
  <c r="BK205" i="2" s="1"/>
  <c r="BF206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F203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F199" i="2"/>
  <c r="BI198" i="2"/>
  <c r="BH198" i="2"/>
  <c r="BG198" i="2"/>
  <c r="BE198" i="2"/>
  <c r="T198" i="2"/>
  <c r="R198" i="2"/>
  <c r="P198" i="2"/>
  <c r="BK198" i="2"/>
  <c r="BF198" i="2"/>
  <c r="BI197" i="2"/>
  <c r="BH197" i="2"/>
  <c r="BG197" i="2"/>
  <c r="BE197" i="2"/>
  <c r="T197" i="2"/>
  <c r="R197" i="2"/>
  <c r="P197" i="2"/>
  <c r="BK197" i="2"/>
  <c r="BF197" i="2"/>
  <c r="BI196" i="2"/>
  <c r="BH196" i="2"/>
  <c r="BG196" i="2"/>
  <c r="BE196" i="2"/>
  <c r="T196" i="2"/>
  <c r="R196" i="2"/>
  <c r="P196" i="2"/>
  <c r="BK196" i="2"/>
  <c r="BF196" i="2"/>
  <c r="BI195" i="2"/>
  <c r="BH195" i="2"/>
  <c r="BG195" i="2"/>
  <c r="BE195" i="2"/>
  <c r="T195" i="2"/>
  <c r="R195" i="2"/>
  <c r="P195" i="2"/>
  <c r="BK195" i="2"/>
  <c r="BF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2" i="2"/>
  <c r="BH192" i="2"/>
  <c r="BG192" i="2"/>
  <c r="BE192" i="2"/>
  <c r="T192" i="2"/>
  <c r="R192" i="2"/>
  <c r="P192" i="2"/>
  <c r="BK192" i="2"/>
  <c r="BF192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5" i="2"/>
  <c r="BH185" i="2"/>
  <c r="BG185" i="2"/>
  <c r="BE185" i="2"/>
  <c r="T185" i="2"/>
  <c r="R185" i="2"/>
  <c r="P185" i="2"/>
  <c r="BK185" i="2"/>
  <c r="BF185" i="2"/>
  <c r="BI184" i="2"/>
  <c r="BH184" i="2"/>
  <c r="BG184" i="2"/>
  <c r="BE184" i="2"/>
  <c r="T184" i="2"/>
  <c r="R184" i="2"/>
  <c r="P184" i="2"/>
  <c r="BK184" i="2"/>
  <c r="BF184" i="2"/>
  <c r="BI182" i="2"/>
  <c r="BH182" i="2"/>
  <c r="BG182" i="2"/>
  <c r="BE182" i="2"/>
  <c r="T182" i="2"/>
  <c r="R182" i="2"/>
  <c r="P182" i="2"/>
  <c r="BK182" i="2"/>
  <c r="BF182" i="2"/>
  <c r="BI181" i="2"/>
  <c r="BH181" i="2"/>
  <c r="BG181" i="2"/>
  <c r="BE181" i="2"/>
  <c r="T181" i="2"/>
  <c r="R181" i="2"/>
  <c r="P181" i="2"/>
  <c r="BK181" i="2"/>
  <c r="BF181" i="2"/>
  <c r="BI180" i="2"/>
  <c r="BH180" i="2"/>
  <c r="BG180" i="2"/>
  <c r="BE180" i="2"/>
  <c r="T180" i="2"/>
  <c r="R180" i="2"/>
  <c r="P180" i="2"/>
  <c r="BK180" i="2"/>
  <c r="BF180" i="2"/>
  <c r="BI179" i="2"/>
  <c r="BH179" i="2"/>
  <c r="BG179" i="2"/>
  <c r="BE179" i="2"/>
  <c r="T179" i="2"/>
  <c r="R179" i="2"/>
  <c r="P179" i="2"/>
  <c r="BK179" i="2"/>
  <c r="BF179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5" i="2"/>
  <c r="BH175" i="2"/>
  <c r="BG175" i="2"/>
  <c r="BE175" i="2"/>
  <c r="T175" i="2"/>
  <c r="R175" i="2"/>
  <c r="P175" i="2"/>
  <c r="BK175" i="2"/>
  <c r="BF175" i="2"/>
  <c r="BI174" i="2"/>
  <c r="BH174" i="2"/>
  <c r="BG174" i="2"/>
  <c r="BE174" i="2"/>
  <c r="T174" i="2"/>
  <c r="R174" i="2"/>
  <c r="P174" i="2"/>
  <c r="BK174" i="2"/>
  <c r="BF174" i="2"/>
  <c r="BI173" i="2"/>
  <c r="BH173" i="2"/>
  <c r="BG173" i="2"/>
  <c r="BE173" i="2"/>
  <c r="T173" i="2"/>
  <c r="R173" i="2"/>
  <c r="P173" i="2"/>
  <c r="BK173" i="2"/>
  <c r="BF173" i="2"/>
  <c r="BI171" i="2"/>
  <c r="BH171" i="2"/>
  <c r="BG171" i="2"/>
  <c r="BE171" i="2"/>
  <c r="T171" i="2"/>
  <c r="R171" i="2"/>
  <c r="P171" i="2"/>
  <c r="BK171" i="2"/>
  <c r="BF171" i="2"/>
  <c r="BI170" i="2"/>
  <c r="BH170" i="2"/>
  <c r="BG170" i="2"/>
  <c r="BE170" i="2"/>
  <c r="T170" i="2"/>
  <c r="R170" i="2"/>
  <c r="P170" i="2"/>
  <c r="BK170" i="2"/>
  <c r="BF170" i="2"/>
  <c r="BI169" i="2"/>
  <c r="BH169" i="2"/>
  <c r="BG169" i="2"/>
  <c r="BE169" i="2"/>
  <c r="T169" i="2"/>
  <c r="R169" i="2"/>
  <c r="P169" i="2"/>
  <c r="BK169" i="2"/>
  <c r="BF169" i="2"/>
  <c r="BI168" i="2"/>
  <c r="BH168" i="2"/>
  <c r="BG168" i="2"/>
  <c r="BE168" i="2"/>
  <c r="T168" i="2"/>
  <c r="R168" i="2"/>
  <c r="P168" i="2"/>
  <c r="BK168" i="2"/>
  <c r="BF168" i="2"/>
  <c r="BI166" i="2"/>
  <c r="BH166" i="2"/>
  <c r="BG166" i="2"/>
  <c r="BE166" i="2"/>
  <c r="T166" i="2"/>
  <c r="R166" i="2"/>
  <c r="P166" i="2"/>
  <c r="BK166" i="2"/>
  <c r="BF166" i="2"/>
  <c r="BI164" i="2"/>
  <c r="BH164" i="2"/>
  <c r="BG164" i="2"/>
  <c r="BE164" i="2"/>
  <c r="T164" i="2"/>
  <c r="R164" i="2"/>
  <c r="P164" i="2"/>
  <c r="BK164" i="2"/>
  <c r="BF164" i="2"/>
  <c r="BI162" i="2"/>
  <c r="BH162" i="2"/>
  <c r="BG162" i="2"/>
  <c r="BE162" i="2"/>
  <c r="T162" i="2"/>
  <c r="R162" i="2"/>
  <c r="P162" i="2"/>
  <c r="BK162" i="2"/>
  <c r="BF162" i="2"/>
  <c r="BI160" i="2"/>
  <c r="BH160" i="2"/>
  <c r="BG160" i="2"/>
  <c r="BE160" i="2"/>
  <c r="T160" i="2"/>
  <c r="R160" i="2"/>
  <c r="P160" i="2"/>
  <c r="BK160" i="2"/>
  <c r="BF160" i="2"/>
  <c r="BI158" i="2"/>
  <c r="BH158" i="2"/>
  <c r="BG158" i="2"/>
  <c r="BE158" i="2"/>
  <c r="T158" i="2"/>
  <c r="R158" i="2"/>
  <c r="P158" i="2"/>
  <c r="BK158" i="2"/>
  <c r="BF158" i="2"/>
  <c r="BI154" i="2"/>
  <c r="BH154" i="2"/>
  <c r="BG154" i="2"/>
  <c r="BE154" i="2"/>
  <c r="T154" i="2"/>
  <c r="R154" i="2"/>
  <c r="P154" i="2"/>
  <c r="BK154" i="2"/>
  <c r="BF154" i="2"/>
  <c r="BI152" i="2"/>
  <c r="BH152" i="2"/>
  <c r="BG152" i="2"/>
  <c r="BE152" i="2"/>
  <c r="T152" i="2"/>
  <c r="R152" i="2"/>
  <c r="P152" i="2"/>
  <c r="BK152" i="2"/>
  <c r="BF152" i="2"/>
  <c r="BI150" i="2"/>
  <c r="BH150" i="2"/>
  <c r="BG150" i="2"/>
  <c r="BE150" i="2"/>
  <c r="T150" i="2"/>
  <c r="R150" i="2"/>
  <c r="P150" i="2"/>
  <c r="BK150" i="2"/>
  <c r="BF150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F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39" i="2"/>
  <c r="BH139" i="2"/>
  <c r="BG139" i="2"/>
  <c r="BE139" i="2"/>
  <c r="T139" i="2"/>
  <c r="R139" i="2"/>
  <c r="P139" i="2"/>
  <c r="BK139" i="2"/>
  <c r="BF139" i="2"/>
  <c r="BI138" i="2"/>
  <c r="BH138" i="2"/>
  <c r="BG138" i="2"/>
  <c r="BE138" i="2"/>
  <c r="T138" i="2"/>
  <c r="R138" i="2"/>
  <c r="P138" i="2"/>
  <c r="BK138" i="2"/>
  <c r="BF138" i="2"/>
  <c r="BI137" i="2"/>
  <c r="BH137" i="2"/>
  <c r="BG137" i="2"/>
  <c r="BE137" i="2"/>
  <c r="T137" i="2"/>
  <c r="R137" i="2"/>
  <c r="P137" i="2"/>
  <c r="BK137" i="2"/>
  <c r="BF137" i="2"/>
  <c r="BI136" i="2"/>
  <c r="BH136" i="2"/>
  <c r="BG136" i="2"/>
  <c r="BE136" i="2"/>
  <c r="T136" i="2"/>
  <c r="R136" i="2"/>
  <c r="P136" i="2"/>
  <c r="BK136" i="2"/>
  <c r="BF136" i="2"/>
  <c r="BI135" i="2"/>
  <c r="BH135" i="2"/>
  <c r="BG135" i="2"/>
  <c r="BE135" i="2"/>
  <c r="T135" i="2"/>
  <c r="R135" i="2"/>
  <c r="P135" i="2"/>
  <c r="BK135" i="2"/>
  <c r="BF135" i="2"/>
  <c r="BI134" i="2"/>
  <c r="BH134" i="2"/>
  <c r="BG134" i="2"/>
  <c r="BE134" i="2"/>
  <c r="T134" i="2"/>
  <c r="R134" i="2"/>
  <c r="P134" i="2"/>
  <c r="BK134" i="2"/>
  <c r="BF134" i="2"/>
  <c r="J34" i="2" s="1"/>
  <c r="BI131" i="2"/>
  <c r="BH131" i="2"/>
  <c r="BG131" i="2"/>
  <c r="BE131" i="2"/>
  <c r="T131" i="2"/>
  <c r="R131" i="2"/>
  <c r="P131" i="2"/>
  <c r="BK131" i="2"/>
  <c r="BF131" i="2"/>
  <c r="BI130" i="2"/>
  <c r="BH130" i="2"/>
  <c r="BG130" i="2"/>
  <c r="BE130" i="2"/>
  <c r="T130" i="2"/>
  <c r="R130" i="2"/>
  <c r="P130" i="2"/>
  <c r="BK130" i="2"/>
  <c r="BF130" i="2"/>
  <c r="BI129" i="2"/>
  <c r="BH129" i="2"/>
  <c r="BG129" i="2"/>
  <c r="BE129" i="2"/>
  <c r="T129" i="2"/>
  <c r="R129" i="2"/>
  <c r="P129" i="2"/>
  <c r="BK129" i="2"/>
  <c r="BF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 s="1"/>
  <c r="J17" i="2"/>
  <c r="J89" i="2"/>
  <c r="E7" i="2"/>
  <c r="E85" i="2" s="1"/>
  <c r="AS94" i="1"/>
  <c r="L90" i="1"/>
  <c r="AM90" i="1"/>
  <c r="AM89" i="1"/>
  <c r="L89" i="1"/>
  <c r="AM87" i="1"/>
  <c r="L87" i="1"/>
  <c r="L85" i="1"/>
  <c r="L84" i="1"/>
  <c r="P186" i="2" l="1"/>
  <c r="T143" i="2"/>
  <c r="R143" i="2"/>
  <c r="T128" i="2"/>
  <c r="T127" i="2" s="1"/>
  <c r="P143" i="2"/>
  <c r="T133" i="2"/>
  <c r="BK140" i="2"/>
  <c r="R140" i="2"/>
  <c r="P128" i="2"/>
  <c r="P127" i="2" s="1"/>
  <c r="T140" i="2"/>
  <c r="P140" i="2"/>
  <c r="T172" i="2"/>
  <c r="F35" i="2"/>
  <c r="BB95" i="1" s="1"/>
  <c r="BB94" i="1" s="1"/>
  <c r="W31" i="1" s="1"/>
  <c r="P133" i="2"/>
  <c r="T186" i="2"/>
  <c r="T205" i="2"/>
  <c r="R172" i="2"/>
  <c r="P172" i="2"/>
  <c r="BK128" i="2"/>
  <c r="BK127" i="2" s="1"/>
  <c r="BK133" i="2"/>
  <c r="R186" i="2"/>
  <c r="BK172" i="2"/>
  <c r="E116" i="2"/>
  <c r="R133" i="2"/>
  <c r="BK143" i="2"/>
  <c r="BK186" i="2"/>
  <c r="F33" i="2"/>
  <c r="AZ95" i="1" s="1"/>
  <c r="AZ94" i="1" s="1"/>
  <c r="AV94" i="1" s="1"/>
  <c r="R128" i="2"/>
  <c r="R127" i="2" s="1"/>
  <c r="F37" i="2"/>
  <c r="BD95" i="1" s="1"/>
  <c r="BD94" i="1" s="1"/>
  <c r="W33" i="1" s="1"/>
  <c r="F36" i="2"/>
  <c r="BC95" i="1" s="1"/>
  <c r="BC94" i="1" s="1"/>
  <c r="W32" i="1" s="1"/>
  <c r="AW95" i="1"/>
  <c r="F34" i="2"/>
  <c r="BA95" i="1" s="1"/>
  <c r="BA94" i="1" s="1"/>
  <c r="J120" i="2"/>
  <c r="F123" i="2"/>
  <c r="J33" i="2"/>
  <c r="AV95" i="1" s="1"/>
  <c r="J128" i="2" l="1"/>
  <c r="T132" i="2"/>
  <c r="T126" i="2" s="1"/>
  <c r="R132" i="2"/>
  <c r="R126" i="2" s="1"/>
  <c r="P132" i="2"/>
  <c r="P126" i="2" s="1"/>
  <c r="AU95" i="1" s="1"/>
  <c r="AU94" i="1" s="1"/>
  <c r="W29" i="1"/>
  <c r="AX94" i="1"/>
  <c r="BK132" i="2"/>
  <c r="AY94" i="1"/>
  <c r="AW94" i="1"/>
  <c r="AK30" i="1" s="1"/>
  <c r="W30" i="1"/>
  <c r="AK29" i="1"/>
  <c r="J127" i="2"/>
  <c r="AT95" i="1"/>
  <c r="BK126" i="2" l="1"/>
  <c r="AT94" i="1"/>
  <c r="AG95" i="1" l="1"/>
  <c r="AG94" i="1" s="1"/>
  <c r="AN95" i="1" l="1"/>
  <c r="AK26" i="1"/>
  <c r="AK35" i="1" s="1"/>
  <c r="AN94" i="1"/>
</calcChain>
</file>

<file path=xl/sharedStrings.xml><?xml version="1.0" encoding="utf-8"?>
<sst xmlns="http://schemas.openxmlformats.org/spreadsheetml/2006/main" count="1365" uniqueCount="403">
  <si>
    <t>Export Komplet</t>
  </si>
  <si>
    <t/>
  </si>
  <si>
    <t>2.0</t>
  </si>
  <si>
    <t>False</t>
  </si>
  <si>
    <t>{01680fba-9d20-4130-ad36-18dcc8c62bca}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</si>
  <si>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</si>
  <si>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</si>
  <si>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</si>
  <si>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</si>
  <si>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</si>
  <si>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</si>
  <si>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Kód:</t>
  </si>
  <si>
    <t>19-150</t>
  </si>
  <si>
    <t>Stavba:</t>
  </si>
  <si>
    <t>JKSO:</t>
  </si>
  <si>
    <t>KS:</t>
  </si>
  <si>
    <t>Miesto:</t>
  </si>
  <si>
    <t>Ďurčiná</t>
  </si>
  <si>
    <t>Dátum:</t>
  </si>
  <si>
    <t>Objednávateľ:</t>
  </si>
  <si>
    <t>IČO:</t>
  </si>
  <si>
    <t>Obec Ďurčiná, 01501 Ďurčiná 77</t>
  </si>
  <si>
    <t>IČ DPH:</t>
  </si>
  <si>
    <t>Zhotoviteľ:</t>
  </si>
  <si>
    <t xml:space="preserve"> </t>
  </si>
  <si>
    <t>Projektant:</t>
  </si>
  <si>
    <t>Ing.Jozef Bugáň PhD.</t>
  </si>
  <si>
    <t>True</t>
  </si>
  <si>
    <t>Spracovateľ:</t>
  </si>
  <si>
    <t>Viera Laurová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</si>
  <si>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</si>
  <si>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</si>
  <si>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</si>
  <si>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</si>
  <si>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</si>
  <si>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</si>
  <si>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</si>
  <si>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</si>
  <si>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</si>
  <si>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</si>
  <si>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</si>
  <si>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</si>
  <si>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</si>
  <si>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</si>
  <si>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</si>
  <si>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</si>
  <si>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</si>
  <si>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</si>
  <si>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</si>
  <si>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</si>
  <si>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</si>
  <si>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</si>
  <si>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</si>
  <si>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</si>
  <si>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</si>
  <si>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</si>
  <si>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</si>
  <si>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</si>
  <si>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</si>
  <si>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</si>
  <si>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</si>
  <si>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</si>
  <si>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</si>
  <si>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</si>
  <si>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</si>
  <si>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</si>
  <si>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</si>
  <si>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</si>
  <si>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</si>
  <si>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</si>
  <si>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</si>
  <si>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</si>
  <si>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</si>
  <si>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</si>
  <si>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</si>
  <si>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</si>
  <si>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VYK</t>
  </si>
  <si>
    <t>VYKUROVANIE</t>
  </si>
  <si>
    <t>STA</t>
  </si>
  <si>
    <t>1</t>
  </si>
  <si>
    <t>{f7a754c8-7159-42ee-959e-839078f260df}</t>
  </si>
  <si>
    <t>PeAlPex20</t>
  </si>
  <si>
    <t>66</t>
  </si>
  <si>
    <t>2</t>
  </si>
  <si>
    <t>oc15</t>
  </si>
  <si>
    <t>4</t>
  </si>
  <si>
    <t>KRYCÍ LIST ROZPOČTU</t>
  </si>
  <si>
    <t>PeAlPex26</t>
  </si>
  <si>
    <t>64</t>
  </si>
  <si>
    <t>PeAlPex32</t>
  </si>
  <si>
    <t>10</t>
  </si>
  <si>
    <t>PeAlPex16</t>
  </si>
  <si>
    <t>155</t>
  </si>
  <si>
    <t>Objekt:</t>
  </si>
  <si>
    <t>VYK - VYKUROVANIE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</si>
  <si>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</si>
  <si>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</si>
  <si>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</si>
  <si>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</si>
  <si>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</si>
  <si>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</si>
  <si>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0 - POZNÁMKY K ROZPOČTU</t>
  </si>
  <si>
    <t>PSV - PSV</t>
  </si>
  <si>
    <t xml:space="preserve">    713 - Izolácie tepelné </t>
  </si>
  <si>
    <t xml:space="preserve">    731 - Ústredné kúrenie - kotolne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</si>
  <si>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</si>
  <si>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</si>
  <si>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</si>
  <si>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</si>
  <si>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</si>
  <si>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</si>
  <si>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</si>
  <si>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</si>
  <si>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</si>
  <si>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</si>
  <si>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</si>
  <si>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</si>
  <si>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</si>
  <si>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</si>
  <si>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</si>
  <si>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</si>
  <si>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</si>
  <si>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</si>
  <si>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</si>
  <si>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</si>
  <si>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POZNÁMKY K ROZPOČTU</t>
  </si>
  <si>
    <t>K</t>
  </si>
  <si>
    <t>001-info</t>
  </si>
  <si>
    <t>2071363578</t>
  </si>
  <si>
    <t>002-info</t>
  </si>
  <si>
    <t>16</t>
  </si>
  <si>
    <t>-1446056490</t>
  </si>
  <si>
    <t>3</t>
  </si>
  <si>
    <t>003-info</t>
  </si>
  <si>
    <t>884743013</t>
  </si>
  <si>
    <t>PSV</t>
  </si>
  <si>
    <t>713</t>
  </si>
  <si>
    <t xml:space="preserve">Izolácie tepelné </t>
  </si>
  <si>
    <t>713482121</t>
  </si>
  <si>
    <t>Montáž trubíc z PE, hr.15-20 mm,vnút.priemer do 38 mm</t>
  </si>
  <si>
    <t>m</t>
  </si>
  <si>
    <t>CS CENEKON 2017 02</t>
  </si>
  <si>
    <t>-574884421</t>
  </si>
  <si>
    <t>5</t>
  </si>
  <si>
    <t>M</t>
  </si>
  <si>
    <t>283310004600</t>
  </si>
  <si>
    <t>Izolačná PE trubica DG 18x20 mm (d potrubia x hr. izolácie), nadrezaná</t>
  </si>
  <si>
    <t>CS CENEKON 2019 01</t>
  </si>
  <si>
    <t>32</t>
  </si>
  <si>
    <t>136450416</t>
  </si>
  <si>
    <t>6</t>
  </si>
  <si>
    <t>283310004700</t>
  </si>
  <si>
    <t>Izolačná PE trubica DG 22x20 mm (d potrubia x hr. izolácie), nadrezaná</t>
  </si>
  <si>
    <t>-1403766405</t>
  </si>
  <si>
    <t>7</t>
  </si>
  <si>
    <t>283310004800</t>
  </si>
  <si>
    <t>Izolačná PE trubica DG 28x20 mm (d potrubia x hr. izolácie), nadrezaná</t>
  </si>
  <si>
    <t>-334429789</t>
  </si>
  <si>
    <t>8</t>
  </si>
  <si>
    <t>283310004900</t>
  </si>
  <si>
    <t>Izolačná PE trubica DG 35x20 mm (d potrubia x hr. izolácie), nadrezaná</t>
  </si>
  <si>
    <t>1244453668</t>
  </si>
  <si>
    <t>9</t>
  </si>
  <si>
    <t>998713201</t>
  </si>
  <si>
    <t>Presun hmôt pre izolácie tepelné v objektoch výšky do 6 m</t>
  </si>
  <si>
    <t>%</t>
  </si>
  <si>
    <t>893984210</t>
  </si>
  <si>
    <t>731</t>
  </si>
  <si>
    <t>Ústredné kúrenie - kotolne</t>
  </si>
  <si>
    <t>súb.</t>
  </si>
  <si>
    <t>11</t>
  </si>
  <si>
    <t>731361300</t>
  </si>
  <si>
    <t>Revízia tesnosti spalinovodu</t>
  </si>
  <si>
    <t>ks</t>
  </si>
  <si>
    <t>-11176332</t>
  </si>
  <si>
    <t>12</t>
  </si>
  <si>
    <t>998731201</t>
  </si>
  <si>
    <t>Presun hmôt pre kotolne umiestnené vo výške (hĺbke) do 6 m</t>
  </si>
  <si>
    <t>1492158257</t>
  </si>
  <si>
    <t>733</t>
  </si>
  <si>
    <t>Ústredné kúrenie, rozvodné potrubie</t>
  </si>
  <si>
    <t>14</t>
  </si>
  <si>
    <t>735494819</t>
  </si>
  <si>
    <t>Vypúšťanie vody z vykurovacích sústav; s objemom pôvodného systému</t>
  </si>
  <si>
    <t>m3</t>
  </si>
  <si>
    <t>-1275714100</t>
  </si>
  <si>
    <t>15</t>
  </si>
  <si>
    <t>733110802</t>
  </si>
  <si>
    <t xml:space="preserve">Prerezanie potrubia z oceľových rúrok závitových do DN 25,  </t>
  </si>
  <si>
    <t>281720573</t>
  </si>
  <si>
    <t>733110899</t>
  </si>
  <si>
    <t>Oprava potrubia - dočasné zavarenie vývodu počas montážnych prác</t>
  </si>
  <si>
    <t>-190762741</t>
  </si>
  <si>
    <t>17</t>
  </si>
  <si>
    <t>733191923</t>
  </si>
  <si>
    <t>Oprava rozvodov potrubí -privarenie odbočky do DN 15</t>
  </si>
  <si>
    <t>282580918</t>
  </si>
  <si>
    <t>18</t>
  </si>
  <si>
    <t>733191924</t>
  </si>
  <si>
    <t>Oprava rozvodov potrubí -privarenie odbočky do DN 20</t>
  </si>
  <si>
    <t>1960607399</t>
  </si>
  <si>
    <t>19</t>
  </si>
  <si>
    <t>733191925</t>
  </si>
  <si>
    <t>Oprava rozvodov potrubí -privarenie odbočky do DN 25</t>
  </si>
  <si>
    <t>-1176382540</t>
  </si>
  <si>
    <t>733191913</t>
  </si>
  <si>
    <t>Oprava rozvodov potrubí z oceľových rúrok zaslepenie kovaním a zavarením DN 15</t>
  </si>
  <si>
    <t>-771648611</t>
  </si>
  <si>
    <t>VV</t>
  </si>
  <si>
    <t>2*7 "po demontáži pôvodných VT</t>
  </si>
  <si>
    <t>21</t>
  </si>
  <si>
    <t>733111103</t>
  </si>
  <si>
    <t>Potrubie z rúrok závitových oceľových bezšvových bežných nízkotlakových DN 15</t>
  </si>
  <si>
    <t>-705966748</t>
  </si>
  <si>
    <t>2*(1+1)</t>
  </si>
  <si>
    <t>22</t>
  </si>
  <si>
    <t>733167021</t>
  </si>
  <si>
    <t>Potrubie z rúr PE-RT, rúrka univerzálna D 16,0x2 mm v kotúčoch</t>
  </si>
  <si>
    <t>792548326</t>
  </si>
  <si>
    <t>ochr_16</t>
  </si>
  <si>
    <t>0,5*2*25  "stúpačky k telesám VK, v ochr.rúrke</t>
  </si>
  <si>
    <t>2*65 "potrubie= rúry, tvarovky, pomocný materiál, montáž a dodávka</t>
  </si>
  <si>
    <t>Súčet</t>
  </si>
  <si>
    <t>23</t>
  </si>
  <si>
    <t>733167022</t>
  </si>
  <si>
    <t>Potrubie z rúr PE-RT, rúrka univerzálna D 20,0x2 mm v kotúčoch</t>
  </si>
  <si>
    <t>1944033804</t>
  </si>
  <si>
    <t>2*33 "potrubie= rúry, tvarovky, pomocný materiál, montáž a dodávka</t>
  </si>
  <si>
    <t>24</t>
  </si>
  <si>
    <t>733167023</t>
  </si>
  <si>
    <t>Potrubie z rúr PE-RT, rúrka univerzálna D 26,0x3 mm v kotúčoch</t>
  </si>
  <si>
    <t>-2110605752</t>
  </si>
  <si>
    <t>2*32 "potrubie= rúry, tvarovky, pomocný materiál, montáž a dodávka</t>
  </si>
  <si>
    <t>25</t>
  </si>
  <si>
    <t>733167024</t>
  </si>
  <si>
    <t>Potrubie z rúr PE-RT, rúrka univerzálna D 32,0x3 mm v kotúčoch</t>
  </si>
  <si>
    <t>1394566238</t>
  </si>
  <si>
    <t>2*5 "potrubie= rúry, tvarovky, pomocný materiál, montáž a dodávka</t>
  </si>
  <si>
    <t>26</t>
  </si>
  <si>
    <t>PVK00011417</t>
  </si>
  <si>
    <t>Chránička červenej farby pre rúrku DN 16, v oblúkoch pod VT</t>
  </si>
  <si>
    <t>521995766</t>
  </si>
  <si>
    <t>27</t>
  </si>
  <si>
    <t>734223261</t>
  </si>
  <si>
    <t>Montáž závitovej armatúry - prechodka na plastohliníkové rúry</t>
  </si>
  <si>
    <t>-928334576</t>
  </si>
  <si>
    <t>2*(3+1+1) " v bodoch prepoja s jestv.oceľ.rozvodom</t>
  </si>
  <si>
    <t>28</t>
  </si>
  <si>
    <t>P701611</t>
  </si>
  <si>
    <t>Tvarovka lis. závitová - prechod 16 x 2 - R 1/2" vo.z.</t>
  </si>
  <si>
    <t>755713829</t>
  </si>
  <si>
    <t>29</t>
  </si>
  <si>
    <t>P702612</t>
  </si>
  <si>
    <t>Tvarovka lis. závitová - prechod 26 x 3 - R 3/4" vo.z.</t>
  </si>
  <si>
    <t>1734338737</t>
  </si>
  <si>
    <t>30</t>
  </si>
  <si>
    <t>P703213</t>
  </si>
  <si>
    <t>Tvarovka lis. závitová - prechod 32 x 3 - R 1" vo.z.</t>
  </si>
  <si>
    <t>-1573796885</t>
  </si>
  <si>
    <t>34</t>
  </si>
  <si>
    <t>998733201</t>
  </si>
  <si>
    <t>Presun hmôt pre rozvody potrubia v objektoch výšky do 6 m</t>
  </si>
  <si>
    <t>-1095491839</t>
  </si>
  <si>
    <t>734</t>
  </si>
  <si>
    <t>Ústredné kúrenie, armatúry.</t>
  </si>
  <si>
    <t>38</t>
  </si>
  <si>
    <t>734221413m</t>
  </si>
  <si>
    <t>Montáž skrutkovania radiátorového závit, jednoduché/regulačné - priame/rohové G 1/2</t>
  </si>
  <si>
    <t>-1571937067</t>
  </si>
  <si>
    <t>39</t>
  </si>
  <si>
    <t>1392301</t>
  </si>
  <si>
    <t>Ventil do spiatočky RL-5 DN 15, priamy, s prednastavením, s možnosťou napúšťania, vypúšťania a uzavretia, prípojka na vykurovacie teleso s kužeľovým tesnením, pripojenie na rúru univerzálnym hrdlom</t>
  </si>
  <si>
    <t>1823154620</t>
  </si>
  <si>
    <t>40</t>
  </si>
  <si>
    <t>734223121</t>
  </si>
  <si>
    <t xml:space="preserve">Montáž ventilu závitového termostatického rohového/priameho G 1/2 </t>
  </si>
  <si>
    <t>1688593522</t>
  </si>
  <si>
    <t>41</t>
  </si>
  <si>
    <t>1772367</t>
  </si>
  <si>
    <t>Ventil TS-90-V DN 15, termostatický, priamy, s plynulým skrytým prednastavením, prípojka na vykurovacie teleso s kužeľovým tesnením, pripojenie na rúru univerzálnym hrdlom</t>
  </si>
  <si>
    <t>-1564889397</t>
  </si>
  <si>
    <t>42</t>
  </si>
  <si>
    <t>734223255</t>
  </si>
  <si>
    <t>Montáž armatúr pre spodné pripojenie vykurovacích telies priamych/rohových</t>
  </si>
  <si>
    <t>CS Cenekon 2019 01</t>
  </si>
  <si>
    <t>1912163292</t>
  </si>
  <si>
    <t>43</t>
  </si>
  <si>
    <t>1346612</t>
  </si>
  <si>
    <t>3000 Diel pripájací, Rp 1/2"x G 3/4" rohový, pre 2-rúrkové sústavy, obojstranné vypúšťanie a napúšťanie, uzatvárateľné, pripojenie vykurovacie telesa Rp 1/2", pripojenie na rúru vonkajším závitom G 3/4" s kužeľ. tesnením</t>
  </si>
  <si>
    <t>2080615080</t>
  </si>
  <si>
    <t>44</t>
  </si>
  <si>
    <t>734223208</t>
  </si>
  <si>
    <t>Montáž termostatickej hlavice kvapalinovej jednoduchej</t>
  </si>
  <si>
    <t>-2117753042</t>
  </si>
  <si>
    <t>45</t>
  </si>
  <si>
    <t>1920060</t>
  </si>
  <si>
    <t>-615539188</t>
  </si>
  <si>
    <t>46</t>
  </si>
  <si>
    <t>1923098</t>
  </si>
  <si>
    <t>822198831</t>
  </si>
  <si>
    <t>47</t>
  </si>
  <si>
    <t>734223257</t>
  </si>
  <si>
    <t>Montáž zverného šróbenia pre vykurovacie telesá</t>
  </si>
  <si>
    <t>-92478160</t>
  </si>
  <si>
    <t>2*25   "pre doskové vykur. telesá ventil kompakt</t>
  </si>
  <si>
    <t>48</t>
  </si>
  <si>
    <t>1609803</t>
  </si>
  <si>
    <t>Prechodka na plastovú rúrku 16 x 2, G 3/4", z PE-X-, PB a rúrky z kompozitných plastov, pozostáva z hadicovej prechodky, svorkového krúžku a prevlečnej matice G 3/4 s kužeľovým tesnením</t>
  </si>
  <si>
    <t>484795249</t>
  </si>
  <si>
    <t>49</t>
  </si>
  <si>
    <t>998734201</t>
  </si>
  <si>
    <t>Presun hmôt pre armatúry v objektoch výšky do 6 m</t>
  </si>
  <si>
    <t>121472148</t>
  </si>
  <si>
    <t>735</t>
  </si>
  <si>
    <t>Ústredné kúrenie, vykurov. telesá</t>
  </si>
  <si>
    <t>53</t>
  </si>
  <si>
    <t>735154140</t>
  </si>
  <si>
    <t>Montáž vykurovacieho telesa panelového dvojradového výšky 600 mm/ dĺžky 400-600 mm</t>
  </si>
  <si>
    <t>CS CENEKON 2018 02</t>
  </si>
  <si>
    <t>-1355651673</t>
  </si>
  <si>
    <t>54</t>
  </si>
  <si>
    <t>2246052013</t>
  </si>
  <si>
    <t>-644119584</t>
  </si>
  <si>
    <t>55</t>
  </si>
  <si>
    <t>2136064013U</t>
  </si>
  <si>
    <t>-495918625</t>
  </si>
  <si>
    <t>56</t>
  </si>
  <si>
    <t>2236062013</t>
  </si>
  <si>
    <t>-38595731</t>
  </si>
  <si>
    <t>57</t>
  </si>
  <si>
    <t>735154141</t>
  </si>
  <si>
    <t>Montáž vykurovacieho telesa panelového dvojradového výšky 600 mm/ dĺžky 700-900 mm</t>
  </si>
  <si>
    <t>976625476</t>
  </si>
  <si>
    <t>58</t>
  </si>
  <si>
    <t>2236082013</t>
  </si>
  <si>
    <t>1936173407</t>
  </si>
  <si>
    <t>59</t>
  </si>
  <si>
    <t>735154142</t>
  </si>
  <si>
    <t>Montáž vykurovacieho telesa panelového dvojradového výšky 600 mm/ dĺžky 1000-1200 mm</t>
  </si>
  <si>
    <t>983584735</t>
  </si>
  <si>
    <t>60</t>
  </si>
  <si>
    <t>2246112013</t>
  </si>
  <si>
    <t>-1534735997</t>
  </si>
  <si>
    <t>61</t>
  </si>
  <si>
    <t>2236102013</t>
  </si>
  <si>
    <t>-1928325233</t>
  </si>
  <si>
    <t>62</t>
  </si>
  <si>
    <t>2236122013</t>
  </si>
  <si>
    <t>2071202604</t>
  </si>
  <si>
    <t>63</t>
  </si>
  <si>
    <t>735154143</t>
  </si>
  <si>
    <t>Montáž vykurovacieho telesa panelového dvojradového výšky 600 mm/ dĺžky 1400-1800 mm</t>
  </si>
  <si>
    <t>504807747</t>
  </si>
  <si>
    <t>2236182013</t>
  </si>
  <si>
    <t>226501118</t>
  </si>
  <si>
    <t>65</t>
  </si>
  <si>
    <t>735154152</t>
  </si>
  <si>
    <t>Montáž vykurovacieho telesa panelového dvojradového výšky 900 mm/ dĺžky 1000-1200 mm</t>
  </si>
  <si>
    <t>87023001</t>
  </si>
  <si>
    <t>2239102013</t>
  </si>
  <si>
    <t>1092575224</t>
  </si>
  <si>
    <t>67</t>
  </si>
  <si>
    <t>2239122013</t>
  </si>
  <si>
    <t>333469561</t>
  </si>
  <si>
    <t>27 "nové telesá</t>
  </si>
  <si>
    <t>69</t>
  </si>
  <si>
    <t>735158120</t>
  </si>
  <si>
    <t>Vykurovacie telesá panelové, tlaková skúška telesa vodou dvojradového</t>
  </si>
  <si>
    <t>360045505</t>
  </si>
  <si>
    <t>70</t>
  </si>
  <si>
    <t>735000912</t>
  </si>
  <si>
    <t>Vyregulovanie regulačného ventilu s termostatickým ovládaním</t>
  </si>
  <si>
    <t>CS CENEKON 2017 01</t>
  </si>
  <si>
    <t>237623727</t>
  </si>
  <si>
    <t>767</t>
  </si>
  <si>
    <t>Konštrukcie doplnkové kovové</t>
  </si>
  <si>
    <t>74</t>
  </si>
  <si>
    <t>998767201</t>
  </si>
  <si>
    <t>Presun hmôt pre kovové stavebné doplnkové konštrukcie v objektoch výšky do 6 m</t>
  </si>
  <si>
    <t>1970645503</t>
  </si>
  <si>
    <t>783</t>
  </si>
  <si>
    <t>Nátery</t>
  </si>
  <si>
    <t>75</t>
  </si>
  <si>
    <t>783424740</t>
  </si>
  <si>
    <t>Nátery kov.potr.a armatúr syntetické potrubie do DN 50 mm základné - 35µm</t>
  </si>
  <si>
    <t>1597756125</t>
  </si>
  <si>
    <t>oc15 "voľne vedené úseky k 2 ks VT</t>
  </si>
  <si>
    <t>MŠ ĎURČINÁ - PRESTAVBA S DOSTAVBOU OBJEKTU - VYKUROVANIE</t>
  </si>
  <si>
    <t>zadanie je spracované z projektu na stavebné povolenie a súpisu zariadení;</t>
  </si>
  <si>
    <t>výber inštalačných materiálov a zariadení je orientačný sú prípustné ekvivalenty</t>
  </si>
  <si>
    <t>pomocné stavebné pomocné práce nie sú zvlášť vykázané, je potrebné ich naceniť v rámci položiek</t>
  </si>
  <si>
    <t>Termostatická hlavica  so závitom M 28 x 1,5, s kvapalinovým snímačom, automatická protimrazová ochrana pri cca 6°C, teplotný rozsah 6 - 28 °C</t>
  </si>
  <si>
    <t>Hlavica termostat. M30x1,5, s polohou "0", 6-30°C teplot.rozsah, s kvapalinovým snímačom , nastaviteľná protimraz.ochrana pri cca 6°C</t>
  </si>
  <si>
    <t>Oceľové panelové radiátory  22VK 600x800, s pripojením vpravo/vľavo, s 2 panelmi a 2 konvektormi</t>
  </si>
  <si>
    <t>Oceľové panelové radiátory  22K 600x500, s bočným pripojením, s 2 panelmi a 2 konvektormi</t>
  </si>
  <si>
    <t>Oceľové panelové radiátory  21VK 600x600, s pripojením vpravo/vľavo, s 2 panelmi a 1 konvektorom</t>
  </si>
  <si>
    <t>Oceľové panelové radiátory  22VK 600x600, s pripojením vpravo/vľavo, s 2 panelmi a 2 konvektormi</t>
  </si>
  <si>
    <t>Oceľové panelové radiátory  22K 600x1100, s bočným pripojením, s 2 panelmi a 2 konvektormi</t>
  </si>
  <si>
    <t>Oceľové panelové radiátory  22VK 600x1000, s pripojením vpravo/vľavo, s 2 panelmi a 2 konvektormi</t>
  </si>
  <si>
    <t>Oceľové panelové radiátory  22VK 600x1200, s pripojením vpravo/vľavo, s 2 panelmi a 2 konvektormi</t>
  </si>
  <si>
    <t>Oceľové panelové radiátory  22VK 600x1800, s pripojením vpravo/vľavo, s 2 panelmi a 2 konvektormi</t>
  </si>
  <si>
    <t>Oceľové panelové radiátory  22VK 900x1000, s pripojením vpravo/vľavo, s 2 panelmi a 2 konvektormi</t>
  </si>
  <si>
    <t>Oceľové panelové radiátory  22VK 900x1200, s pripojením vpravo/vľavo, s 2 panelmi a 2 konvektormi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</si>
</sst>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59" workbookViewId="0">
      <selection activeCell="AC15" sqref="AC15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87" t="s">
        <v>5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7</v>
      </c>
    </row>
    <row r="4" spans="1:74" ht="25" customHeight="1">
      <c r="B4" s="18"/>
      <c r="D4" s="19" t="s">
        <v>9</v>
      </c>
      <c r="AR4" s="18"/>
      <c r="AS4" s="20" t="s">
        <v>10</v>
      </c>
      <c r="BS4" s="15" t="s">
        <v>6</v>
      </c>
    </row>
    <row r="5" spans="1:74" ht="12" customHeight="1">
      <c r="B5" s="18"/>
      <c r="D5" s="21" t="s">
        <v>11</v>
      </c>
      <c r="K5" s="184" t="s">
        <v>12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R5" s="18"/>
      <c r="BS5" s="15" t="s">
        <v>6</v>
      </c>
    </row>
    <row r="6" spans="1:74" ht="37" customHeight="1">
      <c r="B6" s="18"/>
      <c r="D6" s="23" t="s">
        <v>13</v>
      </c>
      <c r="K6" s="186" t="s">
        <v>387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R6" s="18"/>
      <c r="BS6" s="15" t="s">
        <v>6</v>
      </c>
    </row>
    <row r="7" spans="1:74" ht="12" customHeight="1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16</v>
      </c>
      <c r="K8" s="22" t="s">
        <v>17</v>
      </c>
      <c r="AK8" s="24" t="s">
        <v>18</v>
      </c>
      <c r="AN8" s="164"/>
      <c r="AR8" s="18"/>
      <c r="BS8" s="15" t="s">
        <v>6</v>
      </c>
    </row>
    <row r="9" spans="1:74" ht="14.5" customHeight="1">
      <c r="B9" s="18"/>
      <c r="AR9" s="18"/>
      <c r="BS9" s="15" t="s">
        <v>6</v>
      </c>
    </row>
    <row r="10" spans="1:74" ht="12" customHeight="1">
      <c r="B10" s="18"/>
      <c r="D10" s="24" t="s">
        <v>19</v>
      </c>
      <c r="AK10" s="24" t="s">
        <v>20</v>
      </c>
      <c r="AN10" s="22" t="s">
        <v>1</v>
      </c>
      <c r="AR10" s="18"/>
      <c r="BS10" s="15" t="s">
        <v>6</v>
      </c>
    </row>
    <row r="11" spans="1:74" ht="18.5" customHeight="1">
      <c r="B11" s="18"/>
      <c r="E11" s="22" t="s">
        <v>21</v>
      </c>
      <c r="AK11" s="24" t="s">
        <v>22</v>
      </c>
      <c r="AN11" s="22" t="s">
        <v>1</v>
      </c>
      <c r="AR11" s="18"/>
      <c r="BS11" s="15" t="s">
        <v>6</v>
      </c>
    </row>
    <row r="12" spans="1:74" ht="7" customHeight="1">
      <c r="B12" s="18"/>
      <c r="AR12" s="18"/>
      <c r="BS12" s="15" t="s">
        <v>6</v>
      </c>
    </row>
    <row r="13" spans="1:74" ht="12" customHeight="1">
      <c r="B13" s="18"/>
      <c r="D13" s="24" t="s">
        <v>23</v>
      </c>
      <c r="AK13" s="24" t="s">
        <v>20</v>
      </c>
      <c r="AN13" s="22" t="s">
        <v>1</v>
      </c>
      <c r="AR13" s="18"/>
      <c r="BS13" s="15" t="s">
        <v>6</v>
      </c>
    </row>
    <row r="14" spans="1:74" ht="13">
      <c r="B14" s="18"/>
      <c r="E14" s="22" t="s">
        <v>24</v>
      </c>
      <c r="AK14" s="24" t="s">
        <v>22</v>
      </c>
      <c r="AN14" s="22" t="s">
        <v>1</v>
      </c>
      <c r="AR14" s="18"/>
      <c r="BS14" s="15" t="s">
        <v>6</v>
      </c>
    </row>
    <row r="15" spans="1:74" ht="7" customHeight="1">
      <c r="B15" s="18"/>
      <c r="AR15" s="18"/>
      <c r="BS15" s="15" t="s">
        <v>3</v>
      </c>
    </row>
    <row r="16" spans="1:74" ht="12" customHeight="1">
      <c r="B16" s="18"/>
      <c r="D16" s="24" t="s">
        <v>25</v>
      </c>
      <c r="AK16" s="24" t="s">
        <v>20</v>
      </c>
      <c r="AN16" s="22" t="s">
        <v>1</v>
      </c>
      <c r="AR16" s="18"/>
      <c r="BS16" s="15" t="s">
        <v>3</v>
      </c>
    </row>
    <row r="17" spans="2:71" ht="18.5" customHeight="1">
      <c r="B17" s="18"/>
      <c r="E17" s="22" t="s">
        <v>26</v>
      </c>
      <c r="AK17" s="24" t="s">
        <v>22</v>
      </c>
      <c r="AN17" s="22" t="s">
        <v>1</v>
      </c>
      <c r="AR17" s="18"/>
      <c r="BS17" s="15" t="s">
        <v>27</v>
      </c>
    </row>
    <row r="18" spans="2:71" ht="7" customHeight="1">
      <c r="B18" s="18"/>
      <c r="AR18" s="18"/>
      <c r="BS18" s="15" t="s">
        <v>8</v>
      </c>
    </row>
    <row r="19" spans="2:71" ht="12" customHeight="1">
      <c r="B19" s="18"/>
      <c r="D19" s="24" t="s">
        <v>28</v>
      </c>
      <c r="AK19" s="24" t="s">
        <v>20</v>
      </c>
      <c r="AN19" s="22" t="s">
        <v>1</v>
      </c>
      <c r="AR19" s="18"/>
      <c r="BS19" s="15" t="s">
        <v>8</v>
      </c>
    </row>
    <row r="20" spans="2:71" ht="18.5" customHeight="1">
      <c r="B20" s="18"/>
      <c r="E20" s="22" t="s">
        <v>29</v>
      </c>
      <c r="AK20" s="24" t="s">
        <v>22</v>
      </c>
      <c r="AN20" s="22" t="s">
        <v>1</v>
      </c>
      <c r="AR20" s="18"/>
      <c r="BS20" s="15" t="s">
        <v>27</v>
      </c>
    </row>
    <row r="21" spans="2:71" ht="7" customHeight="1">
      <c r="B21" s="18"/>
      <c r="AR21" s="18"/>
    </row>
    <row r="22" spans="2:71" ht="12" customHeight="1">
      <c r="B22" s="18"/>
      <c r="D22" s="24" t="s">
        <v>30</v>
      </c>
      <c r="AR22" s="18"/>
    </row>
    <row r="23" spans="2:71" ht="16.5" customHeight="1">
      <c r="B23" s="1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8"/>
    </row>
    <row r="24" spans="2:71" ht="7" customHeight="1">
      <c r="B24" s="18"/>
      <c r="AR24" s="18"/>
    </row>
    <row r="25" spans="2:71" ht="7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6" customHeight="1">
      <c r="B26" s="27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9">
        <f>ROUND(AG94,2)</f>
        <v>0</v>
      </c>
      <c r="AL26" s="190"/>
      <c r="AM26" s="190"/>
      <c r="AN26" s="190"/>
      <c r="AO26" s="190"/>
      <c r="AR26" s="27"/>
    </row>
    <row r="27" spans="2:71" s="1" customFormat="1" ht="7" customHeight="1">
      <c r="B27" s="27"/>
      <c r="AR27" s="27"/>
    </row>
    <row r="28" spans="2:71" s="1" customFormat="1" ht="13">
      <c r="B28" s="27"/>
      <c r="L28" s="191" t="s">
        <v>32</v>
      </c>
      <c r="M28" s="191"/>
      <c r="N28" s="191"/>
      <c r="O28" s="191"/>
      <c r="P28" s="191"/>
      <c r="W28" s="191" t="s">
        <v>33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34</v>
      </c>
      <c r="AL28" s="191"/>
      <c r="AM28" s="191"/>
      <c r="AN28" s="191"/>
      <c r="AO28" s="191"/>
      <c r="AR28" s="27"/>
    </row>
    <row r="29" spans="2:71" s="2" customFormat="1" ht="14.5" customHeight="1">
      <c r="B29" s="31"/>
      <c r="D29" s="24" t="s">
        <v>35</v>
      </c>
      <c r="F29" s="24" t="s">
        <v>36</v>
      </c>
      <c r="L29" s="194">
        <v>0.2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1"/>
    </row>
    <row r="30" spans="2:71" s="2" customFormat="1" ht="14.5" customHeight="1">
      <c r="B30" s="31"/>
      <c r="F30" s="24" t="s">
        <v>37</v>
      </c>
      <c r="L30" s="194">
        <v>0.2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1"/>
    </row>
    <row r="31" spans="2:71" s="2" customFormat="1" ht="14.5" hidden="1" customHeight="1">
      <c r="B31" s="31"/>
      <c r="F31" s="24" t="s">
        <v>38</v>
      </c>
      <c r="L31" s="194">
        <v>0.2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1"/>
    </row>
    <row r="32" spans="2:71" s="2" customFormat="1" ht="14.5" hidden="1" customHeight="1">
      <c r="B32" s="31"/>
      <c r="F32" s="24" t="s">
        <v>39</v>
      </c>
      <c r="L32" s="194">
        <v>0.2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1"/>
    </row>
    <row r="33" spans="2:44" s="2" customFormat="1" ht="14.5" hidden="1" customHeight="1">
      <c r="B33" s="31"/>
      <c r="F33" s="24" t="s">
        <v>40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1"/>
    </row>
    <row r="34" spans="2:44" s="1" customFormat="1" ht="7" customHeight="1">
      <c r="B34" s="27"/>
      <c r="AR34" s="27"/>
    </row>
    <row r="35" spans="2:44" s="1" customFormat="1" ht="26" customHeight="1">
      <c r="B35" s="27"/>
      <c r="C35" s="32"/>
      <c r="D35" s="33" t="s">
        <v>41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42</v>
      </c>
      <c r="U35" s="34"/>
      <c r="V35" s="34"/>
      <c r="W35" s="34"/>
      <c r="X35" s="195" t="s">
        <v>43</v>
      </c>
      <c r="Y35" s="196"/>
      <c r="Z35" s="196"/>
      <c r="AA35" s="196"/>
      <c r="AB35" s="196"/>
      <c r="AC35" s="34"/>
      <c r="AD35" s="34"/>
      <c r="AE35" s="34"/>
      <c r="AF35" s="34"/>
      <c r="AG35" s="34"/>
      <c r="AH35" s="34"/>
      <c r="AI35" s="34"/>
      <c r="AJ35" s="34"/>
      <c r="AK35" s="197">
        <f>SUM(AK26:AK33)</f>
        <v>0</v>
      </c>
      <c r="AL35" s="196"/>
      <c r="AM35" s="196"/>
      <c r="AN35" s="196"/>
      <c r="AO35" s="198"/>
      <c r="AP35" s="32"/>
      <c r="AQ35" s="32"/>
      <c r="AR35" s="27"/>
    </row>
    <row r="36" spans="2:44" s="1" customFormat="1" ht="7" customHeight="1">
      <c r="B36" s="27"/>
      <c r="AR36" s="27"/>
    </row>
    <row r="37" spans="2:44" s="1" customFormat="1" ht="14.5" customHeight="1">
      <c r="B37" s="27"/>
      <c r="AR37" s="27"/>
    </row>
    <row r="38" spans="2:44" ht="14.5" customHeight="1">
      <c r="B38" s="18"/>
      <c r="AR38" s="18"/>
    </row>
    <row r="39" spans="2:44" ht="14.5" customHeight="1">
      <c r="B39" s="18"/>
      <c r="AR39" s="18"/>
    </row>
    <row r="40" spans="2:44" ht="14.5" customHeight="1">
      <c r="B40" s="18"/>
      <c r="AR40" s="18"/>
    </row>
    <row r="41" spans="2:44" ht="14.5" customHeight="1">
      <c r="B41" s="18"/>
      <c r="AR41" s="18"/>
    </row>
    <row r="42" spans="2:44" ht="14.5" customHeight="1">
      <c r="B42" s="18"/>
      <c r="AR42" s="18"/>
    </row>
    <row r="43" spans="2:44" ht="14.5" customHeight="1">
      <c r="B43" s="18"/>
      <c r="AR43" s="18"/>
    </row>
    <row r="44" spans="2:44" ht="14.5" customHeight="1">
      <c r="B44" s="18"/>
      <c r="AR44" s="18"/>
    </row>
    <row r="45" spans="2:44" ht="14.5" customHeight="1">
      <c r="B45" s="18"/>
      <c r="AR45" s="18"/>
    </row>
    <row r="46" spans="2:44" ht="14.5" customHeight="1">
      <c r="B46" s="18"/>
      <c r="AR46" s="18"/>
    </row>
    <row r="47" spans="2:44" ht="14.5" customHeight="1">
      <c r="B47" s="18"/>
      <c r="AR47" s="18"/>
    </row>
    <row r="48" spans="2:44" ht="14.5" customHeight="1">
      <c r="B48" s="18"/>
      <c r="AR48" s="18"/>
    </row>
    <row r="49" spans="2:44" s="1" customFormat="1" ht="14.5" customHeight="1">
      <c r="B49" s="27"/>
      <c r="D49" s="36" t="s">
        <v>44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45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">
      <c r="B60" s="27"/>
      <c r="D60" s="38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46</v>
      </c>
      <c r="AI60" s="29"/>
      <c r="AJ60" s="29"/>
      <c r="AK60" s="29"/>
      <c r="AL60" s="29"/>
      <c r="AM60" s="38" t="s">
        <v>47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27"/>
      <c r="D64" s="36" t="s">
        <v>48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49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">
      <c r="B75" s="27"/>
      <c r="D75" s="38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46</v>
      </c>
      <c r="AI75" s="29"/>
      <c r="AJ75" s="29"/>
      <c r="AK75" s="29"/>
      <c r="AL75" s="29"/>
      <c r="AM75" s="38" t="s">
        <v>47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7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5" customHeight="1">
      <c r="B82" s="27"/>
      <c r="C82" s="19" t="s">
        <v>50</v>
      </c>
      <c r="AR82" s="27"/>
    </row>
    <row r="83" spans="1:91" s="1" customFormat="1" ht="7" customHeight="1">
      <c r="B83" s="27"/>
      <c r="AR83" s="27"/>
    </row>
    <row r="84" spans="1:91" s="3" customFormat="1" ht="12" customHeight="1">
      <c r="B84" s="43"/>
      <c r="C84" s="24" t="s">
        <v>11</v>
      </c>
      <c r="L84" s="3" t="str">
        <f>K5</f>
        <v>19-150</v>
      </c>
      <c r="AR84" s="43"/>
    </row>
    <row r="85" spans="1:91" s="4" customFormat="1" ht="37" customHeight="1">
      <c r="B85" s="44"/>
      <c r="C85" s="45" t="s">
        <v>13</v>
      </c>
      <c r="L85" s="165" t="str">
        <f>K6</f>
        <v>MŠ ĎURČINÁ - PRESTAVBA S DOSTAVBOU OBJEKTU - VYKUROVANIE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R85" s="44"/>
    </row>
    <row r="86" spans="1:91" s="1" customFormat="1" ht="7" customHeight="1">
      <c r="B86" s="27"/>
      <c r="AR86" s="27"/>
    </row>
    <row r="87" spans="1:91" s="1" customFormat="1" ht="12" customHeight="1">
      <c r="B87" s="27"/>
      <c r="C87" s="24" t="s">
        <v>16</v>
      </c>
      <c r="L87" s="46" t="str">
        <f>IF(K8="","",K8)</f>
        <v>Ďurčiná</v>
      </c>
      <c r="AI87" s="24" t="s">
        <v>18</v>
      </c>
      <c r="AM87" s="167" t="str">
        <f>IF(AN8= "","",AN8)</f>
        <v/>
      </c>
      <c r="AN87" s="167"/>
      <c r="AR87" s="27"/>
    </row>
    <row r="88" spans="1:91" s="1" customFormat="1" ht="7" customHeight="1">
      <c r="B88" s="27"/>
      <c r="AR88" s="27"/>
    </row>
    <row r="89" spans="1:91" s="1" customFormat="1" ht="15.25" customHeight="1">
      <c r="B89" s="27"/>
      <c r="C89" s="24" t="s">
        <v>19</v>
      </c>
      <c r="L89" s="3" t="str">
        <f>IF(E11= "","",E11)</f>
        <v>Obec Ďurčiná, 01501 Ďurčiná 77</v>
      </c>
      <c r="AI89" s="24" t="s">
        <v>25</v>
      </c>
      <c r="AM89" s="168" t="str">
        <f>IF(E17="","",E17)</f>
        <v>Ing.Jozef Bugáň PhD.</v>
      </c>
      <c r="AN89" s="169"/>
      <c r="AO89" s="169"/>
      <c r="AP89" s="169"/>
      <c r="AR89" s="27"/>
      <c r="AS89" s="170" t="s">
        <v>51</v>
      </c>
      <c r="AT89" s="171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5" customHeight="1">
      <c r="B90" s="27"/>
      <c r="C90" s="24" t="s">
        <v>23</v>
      </c>
      <c r="L90" s="3" t="str">
        <f>IF(E14="","",E14)</f>
        <v xml:space="preserve"> </v>
      </c>
      <c r="AI90" s="24" t="s">
        <v>28</v>
      </c>
      <c r="AM90" s="168" t="str">
        <f>IF(E20="","",E20)</f>
        <v>Viera Laurová</v>
      </c>
      <c r="AN90" s="169"/>
      <c r="AO90" s="169"/>
      <c r="AP90" s="169"/>
      <c r="AR90" s="27"/>
      <c r="AS90" s="172"/>
      <c r="AT90" s="173"/>
      <c r="AU90" s="50"/>
      <c r="AV90" s="50"/>
      <c r="AW90" s="50"/>
      <c r="AX90" s="50"/>
      <c r="AY90" s="50"/>
      <c r="AZ90" s="50"/>
      <c r="BA90" s="50"/>
      <c r="BB90" s="50"/>
      <c r="BC90" s="50"/>
      <c r="BD90" s="51"/>
    </row>
    <row r="91" spans="1:91" s="1" customFormat="1" ht="11" customHeight="1">
      <c r="B91" s="27"/>
      <c r="AR91" s="27"/>
      <c r="AS91" s="172"/>
      <c r="AT91" s="173"/>
      <c r="AU91" s="50"/>
      <c r="AV91" s="50"/>
      <c r="AW91" s="50"/>
      <c r="AX91" s="50"/>
      <c r="AY91" s="50"/>
      <c r="AZ91" s="50"/>
      <c r="BA91" s="50"/>
      <c r="BB91" s="50"/>
      <c r="BC91" s="50"/>
      <c r="BD91" s="51"/>
    </row>
    <row r="92" spans="1:91" s="1" customFormat="1" ht="29.25" customHeight="1">
      <c r="B92" s="27"/>
      <c r="C92" s="174" t="s">
        <v>52</v>
      </c>
      <c r="D92" s="175"/>
      <c r="E92" s="175"/>
      <c r="F92" s="175"/>
      <c r="G92" s="175"/>
      <c r="H92" s="52"/>
      <c r="I92" s="176" t="s">
        <v>53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54</v>
      </c>
      <c r="AH92" s="175"/>
      <c r="AI92" s="175"/>
      <c r="AJ92" s="175"/>
      <c r="AK92" s="175"/>
      <c r="AL92" s="175"/>
      <c r="AM92" s="175"/>
      <c r="AN92" s="176" t="s">
        <v>55</v>
      </c>
      <c r="AO92" s="175"/>
      <c r="AP92" s="178"/>
      <c r="AQ92" s="53" t="s">
        <v>56</v>
      </c>
      <c r="AR92" s="27"/>
      <c r="AS92" s="54" t="s">
        <v>57</v>
      </c>
      <c r="AT92" s="55" t="s">
        <v>58</v>
      </c>
      <c r="AU92" s="55" t="s">
        <v>59</v>
      </c>
      <c r="AV92" s="55" t="s">
        <v>60</v>
      </c>
      <c r="AW92" s="55" t="s">
        <v>61</v>
      </c>
      <c r="AX92" s="55" t="s">
        <v>62</v>
      </c>
      <c r="AY92" s="55" t="s">
        <v>63</v>
      </c>
      <c r="AZ92" s="55" t="s">
        <v>64</v>
      </c>
      <c r="BA92" s="55" t="s">
        <v>65</v>
      </c>
      <c r="BB92" s="55" t="s">
        <v>66</v>
      </c>
      <c r="BC92" s="55" t="s">
        <v>67</v>
      </c>
      <c r="BD92" s="56" t="s">
        <v>68</v>
      </c>
    </row>
    <row r="93" spans="1:91" s="1" customFormat="1" ht="11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5" customHeight="1">
      <c r="B94" s="58"/>
      <c r="C94" s="59" t="s">
        <v>69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 t="e">
        <f>ROUND(AU95,5)</f>
        <v>#REF!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70</v>
      </c>
      <c r="BT94" s="67" t="s">
        <v>71</v>
      </c>
      <c r="BU94" s="68" t="s">
        <v>72</v>
      </c>
      <c r="BV94" s="67" t="s">
        <v>73</v>
      </c>
      <c r="BW94" s="67" t="s">
        <v>4</v>
      </c>
      <c r="BX94" s="67" t="s">
        <v>74</v>
      </c>
      <c r="CL94" s="67" t="s">
        <v>1</v>
      </c>
    </row>
    <row r="95" spans="1:91" s="6" customFormat="1" ht="16.5" customHeight="1">
      <c r="A95" s="69" t="s">
        <v>75</v>
      </c>
      <c r="B95" s="70"/>
      <c r="C95" s="71"/>
      <c r="D95" s="181" t="s">
        <v>76</v>
      </c>
      <c r="E95" s="181"/>
      <c r="F95" s="181"/>
      <c r="G95" s="181"/>
      <c r="H95" s="181"/>
      <c r="I95" s="72"/>
      <c r="J95" s="181" t="s">
        <v>77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'VYK - VYKUROVANIE'!J30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3" t="s">
        <v>78</v>
      </c>
      <c r="AR95" s="70"/>
      <c r="AS95" s="74">
        <v>0</v>
      </c>
      <c r="AT95" s="75">
        <f>ROUND(SUM(AV95:AW95),2)</f>
        <v>0</v>
      </c>
      <c r="AU95" s="76" t="e">
        <f>'VYK - VYKUROVANIE'!P126</f>
        <v>#REF!</v>
      </c>
      <c r="AV95" s="75">
        <f>'VYK - VYKUROVANIE'!J33</f>
        <v>0</v>
      </c>
      <c r="AW95" s="75">
        <f>'VYK - VYKUROVANIE'!J34</f>
        <v>0</v>
      </c>
      <c r="AX95" s="75">
        <f>'VYK - VYKUROVANIE'!J35</f>
        <v>0</v>
      </c>
      <c r="AY95" s="75">
        <f>'VYK - VYKUROVANIE'!J36</f>
        <v>0</v>
      </c>
      <c r="AZ95" s="75">
        <f>'VYK - VYKUROVANIE'!F33</f>
        <v>0</v>
      </c>
      <c r="BA95" s="75">
        <f>'VYK - VYKUROVANIE'!F34</f>
        <v>0</v>
      </c>
      <c r="BB95" s="75">
        <f>'VYK - VYKUROVANIE'!F35</f>
        <v>0</v>
      </c>
      <c r="BC95" s="75">
        <f>'VYK - VYKUROVANIE'!F36</f>
        <v>0</v>
      </c>
      <c r="BD95" s="77">
        <f>'VYK - VYKUROVANIE'!F37</f>
        <v>0</v>
      </c>
      <c r="BT95" s="78" t="s">
        <v>79</v>
      </c>
      <c r="BV95" s="78" t="s">
        <v>73</v>
      </c>
      <c r="BW95" s="78" t="s">
        <v>80</v>
      </c>
      <c r="BX95" s="78" t="s">
        <v>4</v>
      </c>
      <c r="CL95" s="78" t="s">
        <v>1</v>
      </c>
      <c r="CM95" s="78" t="s">
        <v>71</v>
      </c>
    </row>
    <row r="96" spans="1:91" s="1" customFormat="1" ht="30" customHeight="1">
      <c r="B96" s="27"/>
      <c r="AR96" s="27"/>
    </row>
    <row r="97" spans="2:44" s="1" customFormat="1" ht="7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VYK - VYKUROVANIE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210"/>
  <sheetViews>
    <sheetView showGridLines="0" tabSelected="1" view="pageBreakPreview" topLeftCell="A34" zoomScale="125" workbookViewId="0">
      <selection activeCell="J12" sqref="J12"/>
    </sheetView>
  </sheetViews>
  <sheetFormatPr baseColWidth="10" defaultColWidth="8.75" defaultRowHeight="11"/>
  <cols>
    <col min="1" max="1" width="8.25" customWidth="1"/>
    <col min="2" max="2" width="1.75" customWidth="1"/>
    <col min="3" max="4" width="4.25" customWidth="1"/>
    <col min="5" max="5" width="17.25" customWidth="1"/>
    <col min="6" max="6" width="50.75" customWidth="1"/>
    <col min="7" max="7" width="7" customWidth="1"/>
    <col min="8" max="8" width="11.5" customWidth="1"/>
    <col min="9" max="10" width="20.25" customWidth="1"/>
    <col min="11" max="11" width="20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56">
      <c r="A1" s="79"/>
    </row>
    <row r="2" spans="1:56" ht="37" customHeight="1">
      <c r="L2" s="187" t="s">
        <v>5</v>
      </c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5" t="s">
        <v>80</v>
      </c>
      <c r="AZ2" s="80" t="s">
        <v>81</v>
      </c>
      <c r="BA2" s="80" t="s">
        <v>1</v>
      </c>
      <c r="BB2" s="80" t="s">
        <v>1</v>
      </c>
      <c r="BC2" s="80" t="s">
        <v>82</v>
      </c>
      <c r="BD2" s="80" t="s">
        <v>83</v>
      </c>
    </row>
    <row r="3" spans="1:5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71</v>
      </c>
      <c r="AZ3" s="80" t="s">
        <v>84</v>
      </c>
      <c r="BA3" s="80" t="s">
        <v>1</v>
      </c>
      <c r="BB3" s="80" t="s">
        <v>1</v>
      </c>
      <c r="BC3" s="80" t="s">
        <v>85</v>
      </c>
      <c r="BD3" s="80" t="s">
        <v>83</v>
      </c>
    </row>
    <row r="4" spans="1:56" ht="25" customHeight="1">
      <c r="B4" s="18"/>
      <c r="D4" s="19" t="s">
        <v>86</v>
      </c>
      <c r="L4" s="18"/>
      <c r="M4" s="81" t="s">
        <v>10</v>
      </c>
      <c r="AT4" s="15" t="s">
        <v>3</v>
      </c>
      <c r="AZ4" s="80" t="s">
        <v>87</v>
      </c>
      <c r="BA4" s="80" t="s">
        <v>1</v>
      </c>
      <c r="BB4" s="80" t="s">
        <v>1</v>
      </c>
      <c r="BC4" s="80" t="s">
        <v>88</v>
      </c>
      <c r="BD4" s="80" t="s">
        <v>83</v>
      </c>
    </row>
    <row r="5" spans="1:56" ht="7" customHeight="1">
      <c r="B5" s="18"/>
      <c r="L5" s="18"/>
      <c r="AZ5" s="80" t="s">
        <v>89</v>
      </c>
      <c r="BA5" s="80" t="s">
        <v>1</v>
      </c>
      <c r="BB5" s="80" t="s">
        <v>1</v>
      </c>
      <c r="BC5" s="80" t="s">
        <v>90</v>
      </c>
      <c r="BD5" s="80" t="s">
        <v>83</v>
      </c>
    </row>
    <row r="6" spans="1:56" ht="12" customHeight="1">
      <c r="B6" s="18"/>
      <c r="D6" s="24" t="s">
        <v>13</v>
      </c>
      <c r="L6" s="18"/>
      <c r="AZ6" s="80" t="s">
        <v>91</v>
      </c>
      <c r="BA6" s="80" t="s">
        <v>1</v>
      </c>
      <c r="BB6" s="80" t="s">
        <v>1</v>
      </c>
      <c r="BC6" s="80" t="s">
        <v>92</v>
      </c>
      <c r="BD6" s="80" t="s">
        <v>83</v>
      </c>
    </row>
    <row r="7" spans="1:56" ht="38" customHeight="1">
      <c r="B7" s="18"/>
      <c r="E7" s="200" t="str">
        <f>'Rekapitulácia stavby'!K6</f>
        <v>MŠ ĎURČINÁ - PRESTAVBA S DOSTAVBOU OBJEKTU - VYKUROVANIE</v>
      </c>
      <c r="F7" s="201"/>
      <c r="G7" s="201"/>
      <c r="H7" s="201"/>
      <c r="L7" s="18"/>
    </row>
    <row r="8" spans="1:56" s="1" customFormat="1" ht="12" customHeight="1">
      <c r="B8" s="27"/>
      <c r="D8" s="24" t="s">
        <v>93</v>
      </c>
      <c r="L8" s="27"/>
    </row>
    <row r="9" spans="1:56" s="1" customFormat="1" ht="37" customHeight="1">
      <c r="B9" s="27"/>
      <c r="E9" s="165" t="s">
        <v>94</v>
      </c>
      <c r="F9" s="199"/>
      <c r="G9" s="199"/>
      <c r="H9" s="199"/>
      <c r="L9" s="27"/>
    </row>
    <row r="10" spans="1:56" s="1" customFormat="1">
      <c r="B10" s="27"/>
      <c r="L10" s="27"/>
    </row>
    <row r="11" spans="1:56" s="1" customFormat="1" ht="12" customHeight="1">
      <c r="B11" s="27"/>
      <c r="D11" s="24" t="s">
        <v>14</v>
      </c>
      <c r="F11" s="22" t="s">
        <v>1</v>
      </c>
      <c r="I11" s="24" t="s">
        <v>15</v>
      </c>
      <c r="J11" s="22" t="s">
        <v>1</v>
      </c>
      <c r="L11" s="27"/>
    </row>
    <row r="12" spans="1:56" s="1" customFormat="1" ht="12" customHeight="1">
      <c r="B12" s="27"/>
      <c r="D12" s="24" t="s">
        <v>16</v>
      </c>
      <c r="F12" s="22" t="s">
        <v>17</v>
      </c>
      <c r="I12" s="24" t="s">
        <v>18</v>
      </c>
      <c r="J12" s="47"/>
      <c r="L12" s="27"/>
    </row>
    <row r="13" spans="1:56" s="1" customFormat="1" ht="11" customHeight="1">
      <c r="B13" s="27"/>
      <c r="L13" s="27"/>
    </row>
    <row r="14" spans="1:56" s="1" customFormat="1" ht="12" customHeight="1">
      <c r="B14" s="27"/>
      <c r="D14" s="24" t="s">
        <v>19</v>
      </c>
      <c r="I14" s="24" t="s">
        <v>20</v>
      </c>
      <c r="J14" s="22" t="s">
        <v>1</v>
      </c>
      <c r="L14" s="27"/>
    </row>
    <row r="15" spans="1:56" s="1" customFormat="1" ht="18" customHeight="1">
      <c r="B15" s="27"/>
      <c r="E15" s="22" t="s">
        <v>21</v>
      </c>
      <c r="I15" s="24" t="s">
        <v>22</v>
      </c>
      <c r="J15" s="22" t="s">
        <v>1</v>
      </c>
      <c r="L15" s="27"/>
    </row>
    <row r="16" spans="1:56" s="1" customFormat="1" ht="7" customHeight="1">
      <c r="B16" s="27"/>
      <c r="L16" s="27"/>
    </row>
    <row r="17" spans="2:12" s="1" customFormat="1" ht="12" customHeight="1">
      <c r="B17" s="27"/>
      <c r="D17" s="24" t="s">
        <v>23</v>
      </c>
      <c r="I17" s="24" t="s">
        <v>20</v>
      </c>
      <c r="J17" s="22" t="str">
        <f>'Rekapitulácia stavby'!AN13</f>
        <v/>
      </c>
      <c r="L17" s="27"/>
    </row>
    <row r="18" spans="2:12" s="1" customFormat="1" ht="18" customHeight="1">
      <c r="B18" s="27"/>
      <c r="E18" s="184" t="str">
        <f>'Rekapitulácia stavby'!E14</f>
        <v xml:space="preserve"> </v>
      </c>
      <c r="F18" s="184"/>
      <c r="G18" s="184"/>
      <c r="H18" s="184"/>
      <c r="I18" s="24" t="s">
        <v>22</v>
      </c>
      <c r="J18" s="22" t="str">
        <f>'Rekapitulácia stavby'!AN14</f>
        <v/>
      </c>
      <c r="L18" s="27"/>
    </row>
    <row r="19" spans="2:12" s="1" customFormat="1" ht="7" customHeight="1">
      <c r="B19" s="27"/>
      <c r="L19" s="27"/>
    </row>
    <row r="20" spans="2:12" s="1" customFormat="1" ht="12" customHeight="1">
      <c r="B20" s="27"/>
      <c r="D20" s="24" t="s">
        <v>25</v>
      </c>
      <c r="I20" s="24" t="s">
        <v>20</v>
      </c>
      <c r="J20" s="22" t="s">
        <v>1</v>
      </c>
      <c r="L20" s="27"/>
    </row>
    <row r="21" spans="2:12" s="1" customFormat="1" ht="18" customHeight="1">
      <c r="B21" s="27"/>
      <c r="E21" s="22" t="s">
        <v>26</v>
      </c>
      <c r="I21" s="24" t="s">
        <v>22</v>
      </c>
      <c r="J21" s="22" t="s">
        <v>1</v>
      </c>
      <c r="L21" s="27"/>
    </row>
    <row r="22" spans="2:12" s="1" customFormat="1" ht="7" customHeight="1">
      <c r="B22" s="27"/>
      <c r="L22" s="27"/>
    </row>
    <row r="23" spans="2:12" s="1" customFormat="1" ht="12" customHeight="1">
      <c r="B23" s="27"/>
      <c r="D23" s="24" t="s">
        <v>28</v>
      </c>
      <c r="I23" s="24" t="s">
        <v>20</v>
      </c>
      <c r="J23" s="22" t="s">
        <v>1</v>
      </c>
      <c r="L23" s="27"/>
    </row>
    <row r="24" spans="2:12" s="1" customFormat="1" ht="18" customHeight="1">
      <c r="B24" s="27"/>
      <c r="E24" s="22" t="s">
        <v>29</v>
      </c>
      <c r="I24" s="24" t="s">
        <v>22</v>
      </c>
      <c r="J24" s="22" t="s">
        <v>1</v>
      </c>
      <c r="L24" s="27"/>
    </row>
    <row r="25" spans="2:12" s="1" customFormat="1" ht="7" customHeight="1">
      <c r="B25" s="27"/>
      <c r="L25" s="27"/>
    </row>
    <row r="26" spans="2:12" s="1" customFormat="1" ht="12" customHeight="1">
      <c r="B26" s="27"/>
      <c r="D26" s="24" t="s">
        <v>30</v>
      </c>
      <c r="L26" s="27"/>
    </row>
    <row r="27" spans="2:12" s="7" customFormat="1" ht="16.5" customHeight="1">
      <c r="B27" s="82"/>
      <c r="E27" s="188"/>
      <c r="F27" s="188"/>
      <c r="G27" s="188"/>
      <c r="H27" s="188"/>
      <c r="L27" s="82"/>
    </row>
    <row r="28" spans="2:12" s="1" customFormat="1" ht="7" customHeight="1">
      <c r="B28" s="27"/>
      <c r="L28" s="27"/>
    </row>
    <row r="29" spans="2:12" s="1" customFormat="1" ht="7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25" customHeight="1">
      <c r="B30" s="27"/>
      <c r="D30" s="83" t="s">
        <v>31</v>
      </c>
      <c r="J30" s="61"/>
      <c r="L30" s="27"/>
    </row>
    <row r="31" spans="2:12" s="1" customFormat="1" ht="7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5" customHeight="1">
      <c r="B33" s="27"/>
      <c r="D33" s="84" t="s">
        <v>35</v>
      </c>
      <c r="E33" s="24" t="s">
        <v>36</v>
      </c>
      <c r="F33" s="85">
        <f>ROUND((SUM(BE126:BE209)),  2)</f>
        <v>0</v>
      </c>
      <c r="I33" s="86">
        <v>0.2</v>
      </c>
      <c r="J33" s="85">
        <f>ROUND(((SUM(BE126:BE209))*I33),  2)</f>
        <v>0</v>
      </c>
      <c r="L33" s="27"/>
    </row>
    <row r="34" spans="2:12" s="1" customFormat="1" ht="14.5" customHeight="1">
      <c r="B34" s="27"/>
      <c r="E34" s="24" t="s">
        <v>37</v>
      </c>
      <c r="F34" s="85">
        <f>ROUND((SUM(BF126:BF209)),  2)</f>
        <v>0</v>
      </c>
      <c r="I34" s="86">
        <v>0.2</v>
      </c>
      <c r="J34" s="85">
        <f>ROUND(((SUM(BF126:BF209))*I34),  2)</f>
        <v>0</v>
      </c>
      <c r="L34" s="27"/>
    </row>
    <row r="35" spans="2:12" s="1" customFormat="1" ht="14.5" hidden="1" customHeight="1">
      <c r="B35" s="27"/>
      <c r="E35" s="24" t="s">
        <v>38</v>
      </c>
      <c r="F35" s="85">
        <f>ROUND((SUM(BG126:BG209)),  2)</f>
        <v>0</v>
      </c>
      <c r="I35" s="86">
        <v>0.2</v>
      </c>
      <c r="J35" s="85">
        <f>0</f>
        <v>0</v>
      </c>
      <c r="L35" s="27"/>
    </row>
    <row r="36" spans="2:12" s="1" customFormat="1" ht="14.5" hidden="1" customHeight="1">
      <c r="B36" s="27"/>
      <c r="E36" s="24" t="s">
        <v>39</v>
      </c>
      <c r="F36" s="85">
        <f>ROUND((SUM(BH126:BH209)),  2)</f>
        <v>0</v>
      </c>
      <c r="I36" s="86">
        <v>0.2</v>
      </c>
      <c r="J36" s="85">
        <f>0</f>
        <v>0</v>
      </c>
      <c r="L36" s="27"/>
    </row>
    <row r="37" spans="2:12" s="1" customFormat="1" ht="14.5" hidden="1" customHeight="1">
      <c r="B37" s="27"/>
      <c r="E37" s="24" t="s">
        <v>40</v>
      </c>
      <c r="F37" s="85">
        <f>ROUND((SUM(BI126:BI209)),  2)</f>
        <v>0</v>
      </c>
      <c r="I37" s="86">
        <v>0</v>
      </c>
      <c r="J37" s="85">
        <f>0</f>
        <v>0</v>
      </c>
      <c r="L37" s="27"/>
    </row>
    <row r="38" spans="2:12" s="1" customFormat="1" ht="7" customHeight="1">
      <c r="B38" s="27"/>
      <c r="L38" s="27"/>
    </row>
    <row r="39" spans="2:12" s="1" customFormat="1" ht="25.25" customHeight="1">
      <c r="B39" s="27"/>
      <c r="C39" s="87"/>
      <c r="D39" s="88" t="s">
        <v>41</v>
      </c>
      <c r="E39" s="52"/>
      <c r="F39" s="52"/>
      <c r="G39" s="89" t="s">
        <v>42</v>
      </c>
      <c r="H39" s="90" t="s">
        <v>43</v>
      </c>
      <c r="I39" s="52"/>
      <c r="J39" s="91"/>
      <c r="K39" s="92"/>
      <c r="L39" s="27"/>
    </row>
    <row r="40" spans="2:12" s="1" customFormat="1" ht="14.5" customHeight="1">
      <c r="B40" s="27"/>
      <c r="L40" s="27"/>
    </row>
    <row r="41" spans="2:12" ht="14.5" customHeight="1">
      <c r="B41" s="18"/>
      <c r="L41" s="18"/>
    </row>
    <row r="42" spans="2:12" ht="14.5" customHeight="1">
      <c r="B42" s="18"/>
      <c r="L42" s="18"/>
    </row>
    <row r="43" spans="2:12" ht="14.5" customHeight="1">
      <c r="B43" s="18"/>
      <c r="L43" s="18"/>
    </row>
    <row r="44" spans="2:12" ht="14.5" customHeight="1">
      <c r="B44" s="18"/>
      <c r="L44" s="18"/>
    </row>
    <row r="45" spans="2:12" ht="14.5" customHeight="1">
      <c r="B45" s="18"/>
      <c r="L45" s="18"/>
    </row>
    <row r="46" spans="2:12" ht="14.5" customHeight="1">
      <c r="B46" s="18"/>
      <c r="L46" s="18"/>
    </row>
    <row r="47" spans="2:12" ht="14.5" customHeight="1">
      <c r="B47" s="18"/>
      <c r="L47" s="18"/>
    </row>
    <row r="48" spans="2:12" ht="14.5" customHeight="1">
      <c r="B48" s="18"/>
      <c r="L48" s="18"/>
    </row>
    <row r="49" spans="2:12" ht="14.5" customHeight="1">
      <c r="B49" s="18"/>
      <c r="L49" s="18"/>
    </row>
    <row r="50" spans="2:12" s="1" customFormat="1" ht="14.5" customHeight="1">
      <c r="B50" s="27"/>
      <c r="D50" s="36" t="s">
        <v>44</v>
      </c>
      <c r="E50" s="37"/>
      <c r="F50" s="37"/>
      <c r="G50" s="36" t="s">
        <v>45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">
      <c r="B61" s="27"/>
      <c r="D61" s="38" t="s">
        <v>46</v>
      </c>
      <c r="E61" s="29"/>
      <c r="F61" s="93" t="s">
        <v>47</v>
      </c>
      <c r="G61" s="38" t="s">
        <v>46</v>
      </c>
      <c r="H61" s="29"/>
      <c r="I61" s="29"/>
      <c r="J61" s="94" t="s">
        <v>47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27"/>
      <c r="D65" s="36" t="s">
        <v>48</v>
      </c>
      <c r="E65" s="37"/>
      <c r="F65" s="37"/>
      <c r="G65" s="36" t="s">
        <v>49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">
      <c r="B76" s="27"/>
      <c r="D76" s="38" t="s">
        <v>46</v>
      </c>
      <c r="E76" s="29"/>
      <c r="F76" s="93" t="s">
        <v>47</v>
      </c>
      <c r="G76" s="38" t="s">
        <v>46</v>
      </c>
      <c r="H76" s="29"/>
      <c r="I76" s="29"/>
      <c r="J76" s="94" t="s">
        <v>47</v>
      </c>
      <c r="K76" s="29"/>
      <c r="L76" s="27"/>
    </row>
    <row r="77" spans="2:12" s="1" customFormat="1" ht="14.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5" customHeight="1">
      <c r="B82" s="27"/>
      <c r="C82" s="19" t="s">
        <v>95</v>
      </c>
      <c r="L82" s="27"/>
    </row>
    <row r="83" spans="2:47" s="1" customFormat="1" ht="7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34" customHeight="1">
      <c r="B85" s="27"/>
      <c r="E85" s="200" t="str">
        <f>E7</f>
        <v>MŠ ĎURČINÁ - PRESTAVBA S DOSTAVBOU OBJEKTU - VYKUROVANIE</v>
      </c>
      <c r="F85" s="201"/>
      <c r="G85" s="201"/>
      <c r="H85" s="201"/>
      <c r="L85" s="27"/>
    </row>
    <row r="86" spans="2:47" s="1" customFormat="1" ht="12" customHeight="1">
      <c r="B86" s="27"/>
      <c r="C86" s="24" t="s">
        <v>93</v>
      </c>
      <c r="L86" s="27"/>
    </row>
    <row r="87" spans="2:47" s="1" customFormat="1" ht="16.5" customHeight="1">
      <c r="B87" s="27"/>
      <c r="E87" s="165" t="str">
        <f>E9</f>
        <v>VYK - VYKUROVANIE</v>
      </c>
      <c r="F87" s="199"/>
      <c r="G87" s="199"/>
      <c r="H87" s="199"/>
      <c r="L87" s="27"/>
    </row>
    <row r="88" spans="2:47" s="1" customFormat="1" ht="7" customHeight="1">
      <c r="B88" s="27"/>
      <c r="L88" s="27"/>
    </row>
    <row r="89" spans="2:47" s="1" customFormat="1" ht="12" customHeight="1">
      <c r="B89" s="27"/>
      <c r="C89" s="24" t="s">
        <v>16</v>
      </c>
      <c r="F89" s="22" t="str">
        <f>F12</f>
        <v>Ďurčiná</v>
      </c>
      <c r="I89" s="24" t="s">
        <v>18</v>
      </c>
      <c r="J89" s="47" t="str">
        <f>IF(J12="","",J12)</f>
        <v/>
      </c>
      <c r="L89" s="27"/>
    </row>
    <row r="90" spans="2:47" s="1" customFormat="1" ht="7" customHeight="1">
      <c r="B90" s="27"/>
      <c r="L90" s="27"/>
    </row>
    <row r="91" spans="2:47" s="1" customFormat="1" ht="28" customHeight="1">
      <c r="B91" s="27"/>
      <c r="C91" s="24" t="s">
        <v>19</v>
      </c>
      <c r="F91" s="22" t="str">
        <f>E15</f>
        <v>Obec Ďurčiná, 01501 Ďurčiná 77</v>
      </c>
      <c r="I91" s="24" t="s">
        <v>25</v>
      </c>
      <c r="J91" s="25" t="str">
        <f>E21</f>
        <v>Ing.Jozef Bugáň PhD.</v>
      </c>
      <c r="L91" s="27"/>
    </row>
    <row r="92" spans="2:47" s="1" customFormat="1" ht="15.25" customHeight="1">
      <c r="B92" s="27"/>
      <c r="C92" s="24" t="s">
        <v>23</v>
      </c>
      <c r="F92" s="22" t="str">
        <f>IF(E18="","",E18)</f>
        <v xml:space="preserve"> </v>
      </c>
      <c r="I92" s="24" t="s">
        <v>28</v>
      </c>
      <c r="J92" s="25" t="str">
        <f>E24</f>
        <v>Viera Laurová</v>
      </c>
      <c r="L92" s="27"/>
    </row>
    <row r="93" spans="2:47" s="1" customFormat="1" ht="10.25" customHeight="1">
      <c r="B93" s="27"/>
      <c r="L93" s="27"/>
    </row>
    <row r="94" spans="2:47" s="1" customFormat="1" ht="29.25" customHeight="1">
      <c r="B94" s="27"/>
      <c r="C94" s="95" t="s">
        <v>96</v>
      </c>
      <c r="D94" s="87"/>
      <c r="E94" s="87"/>
      <c r="F94" s="87"/>
      <c r="G94" s="87"/>
      <c r="H94" s="87"/>
      <c r="I94" s="87"/>
      <c r="J94" s="96" t="s">
        <v>97</v>
      </c>
      <c r="K94" s="87"/>
      <c r="L94" s="27"/>
    </row>
    <row r="95" spans="2:47" s="1" customFormat="1" ht="10.25" customHeight="1">
      <c r="B95" s="27"/>
      <c r="L95" s="27"/>
    </row>
    <row r="96" spans="2:47" s="1" customFormat="1" ht="23" customHeight="1">
      <c r="B96" s="27"/>
      <c r="C96" s="97" t="s">
        <v>98</v>
      </c>
      <c r="J96" s="61"/>
      <c r="L96" s="27"/>
      <c r="AU96" s="15" t="s">
        <v>99</v>
      </c>
    </row>
    <row r="97" spans="2:12" s="8" customFormat="1" ht="25" customHeight="1">
      <c r="B97" s="98"/>
      <c r="D97" s="99" t="s">
        <v>100</v>
      </c>
      <c r="E97" s="100"/>
      <c r="F97" s="100"/>
      <c r="G97" s="100"/>
      <c r="H97" s="100"/>
      <c r="I97" s="100"/>
      <c r="J97" s="101"/>
      <c r="L97" s="98"/>
    </row>
    <row r="98" spans="2:12" s="9" customFormat="1" ht="20" customHeight="1">
      <c r="B98" s="102"/>
      <c r="D98" s="103" t="s">
        <v>101</v>
      </c>
      <c r="E98" s="104"/>
      <c r="F98" s="104"/>
      <c r="G98" s="104"/>
      <c r="H98" s="104"/>
      <c r="I98" s="104"/>
      <c r="J98" s="105"/>
      <c r="L98" s="102"/>
    </row>
    <row r="99" spans="2:12" s="8" customFormat="1" ht="25" customHeight="1">
      <c r="B99" s="98"/>
      <c r="D99" s="99" t="s">
        <v>102</v>
      </c>
      <c r="E99" s="100"/>
      <c r="F99" s="100"/>
      <c r="G99" s="100"/>
      <c r="H99" s="100"/>
      <c r="I99" s="100"/>
      <c r="J99" s="101"/>
      <c r="L99" s="98"/>
    </row>
    <row r="100" spans="2:12" s="9" customFormat="1" ht="20" customHeight="1">
      <c r="B100" s="102"/>
      <c r="D100" s="103" t="s">
        <v>103</v>
      </c>
      <c r="E100" s="104"/>
      <c r="F100" s="104"/>
      <c r="G100" s="104"/>
      <c r="H100" s="104"/>
      <c r="I100" s="104"/>
      <c r="J100" s="105"/>
      <c r="L100" s="102"/>
    </row>
    <row r="101" spans="2:12" s="9" customFormat="1" ht="20" customHeight="1">
      <c r="B101" s="102"/>
      <c r="D101" s="103" t="s">
        <v>104</v>
      </c>
      <c r="E101" s="104"/>
      <c r="F101" s="104"/>
      <c r="G101" s="104"/>
      <c r="H101" s="104"/>
      <c r="I101" s="104"/>
      <c r="J101" s="105"/>
      <c r="L101" s="102"/>
    </row>
    <row r="102" spans="2:12" s="9" customFormat="1" ht="20" customHeight="1">
      <c r="B102" s="102"/>
      <c r="D102" s="103" t="s">
        <v>105</v>
      </c>
      <c r="E102" s="104"/>
      <c r="F102" s="104"/>
      <c r="G102" s="104"/>
      <c r="H102" s="104"/>
      <c r="I102" s="104"/>
      <c r="J102" s="105"/>
      <c r="L102" s="102"/>
    </row>
    <row r="103" spans="2:12" s="9" customFormat="1" ht="20" customHeight="1">
      <c r="B103" s="102"/>
      <c r="D103" s="103" t="s">
        <v>106</v>
      </c>
      <c r="E103" s="104"/>
      <c r="F103" s="104"/>
      <c r="G103" s="104"/>
      <c r="H103" s="104"/>
      <c r="I103" s="104"/>
      <c r="J103" s="105"/>
      <c r="L103" s="102"/>
    </row>
    <row r="104" spans="2:12" s="9" customFormat="1" ht="20" customHeight="1">
      <c r="B104" s="102"/>
      <c r="D104" s="103" t="s">
        <v>107</v>
      </c>
      <c r="E104" s="104"/>
      <c r="F104" s="104"/>
      <c r="G104" s="104"/>
      <c r="H104" s="104"/>
      <c r="I104" s="104"/>
      <c r="J104" s="105"/>
      <c r="L104" s="102"/>
    </row>
    <row r="105" spans="2:12" s="9" customFormat="1" ht="20" customHeight="1">
      <c r="B105" s="102"/>
      <c r="D105" s="103" t="s">
        <v>108</v>
      </c>
      <c r="E105" s="104"/>
      <c r="F105" s="104"/>
      <c r="G105" s="104"/>
      <c r="H105" s="104"/>
      <c r="I105" s="104"/>
      <c r="J105" s="105"/>
      <c r="L105" s="102"/>
    </row>
    <row r="106" spans="2:12" s="9" customFormat="1" ht="20" customHeight="1">
      <c r="B106" s="102"/>
      <c r="D106" s="103" t="s">
        <v>109</v>
      </c>
      <c r="E106" s="104"/>
      <c r="F106" s="104"/>
      <c r="G106" s="104"/>
      <c r="H106" s="104"/>
      <c r="I106" s="104"/>
      <c r="J106" s="105"/>
      <c r="L106" s="102"/>
    </row>
    <row r="107" spans="2:12" s="1" customFormat="1" ht="21.75" customHeight="1">
      <c r="B107" s="27"/>
      <c r="L107" s="27"/>
    </row>
    <row r="108" spans="2:12" s="1" customFormat="1" ht="7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12" s="1" customFormat="1" ht="7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5" customHeight="1">
      <c r="B113" s="27"/>
      <c r="C113" s="19" t="s">
        <v>110</v>
      </c>
      <c r="L113" s="27"/>
    </row>
    <row r="114" spans="2:63" s="1" customFormat="1" ht="7" customHeight="1">
      <c r="B114" s="27"/>
      <c r="L114" s="27"/>
    </row>
    <row r="115" spans="2:63" s="1" customFormat="1" ht="12" customHeight="1">
      <c r="B115" s="27"/>
      <c r="C115" s="24" t="s">
        <v>13</v>
      </c>
      <c r="L115" s="27"/>
    </row>
    <row r="116" spans="2:63" s="1" customFormat="1" ht="16.5" customHeight="1">
      <c r="B116" s="27"/>
      <c r="E116" s="200" t="str">
        <f>E7</f>
        <v>MŠ ĎURČINÁ - PRESTAVBA S DOSTAVBOU OBJEKTU - VYKUROVANIE</v>
      </c>
      <c r="F116" s="201"/>
      <c r="G116" s="201"/>
      <c r="H116" s="201"/>
      <c r="L116" s="27"/>
    </row>
    <row r="117" spans="2:63" s="1" customFormat="1" ht="12" customHeight="1">
      <c r="B117" s="27"/>
      <c r="C117" s="24" t="s">
        <v>93</v>
      </c>
      <c r="L117" s="27"/>
    </row>
    <row r="118" spans="2:63" s="1" customFormat="1" ht="16.5" customHeight="1">
      <c r="B118" s="27"/>
      <c r="E118" s="165" t="str">
        <f>E9</f>
        <v>VYK - VYKUROVANIE</v>
      </c>
      <c r="F118" s="199"/>
      <c r="G118" s="199"/>
      <c r="H118" s="199"/>
      <c r="L118" s="27"/>
    </row>
    <row r="119" spans="2:63" s="1" customFormat="1" ht="7" customHeight="1">
      <c r="B119" s="27"/>
      <c r="L119" s="27"/>
    </row>
    <row r="120" spans="2:63" s="1" customFormat="1" ht="12" customHeight="1">
      <c r="B120" s="27"/>
      <c r="C120" s="24" t="s">
        <v>16</v>
      </c>
      <c r="F120" s="22" t="str">
        <f>F12</f>
        <v>Ďurčiná</v>
      </c>
      <c r="I120" s="24" t="s">
        <v>18</v>
      </c>
      <c r="J120" s="47" t="str">
        <f>IF(J12="","",J12)</f>
        <v/>
      </c>
      <c r="L120" s="27"/>
    </row>
    <row r="121" spans="2:63" s="1" customFormat="1" ht="7" customHeight="1">
      <c r="B121" s="27"/>
      <c r="L121" s="27"/>
    </row>
    <row r="122" spans="2:63" s="1" customFormat="1" ht="28" customHeight="1">
      <c r="B122" s="27"/>
      <c r="C122" s="24" t="s">
        <v>19</v>
      </c>
      <c r="F122" s="22" t="str">
        <f>E15</f>
        <v>Obec Ďurčiná, 01501 Ďurčiná 77</v>
      </c>
      <c r="I122" s="24" t="s">
        <v>25</v>
      </c>
      <c r="J122" s="25" t="str">
        <f>E21</f>
        <v>Ing.Jozef Bugáň PhD.</v>
      </c>
      <c r="L122" s="27"/>
    </row>
    <row r="123" spans="2:63" s="1" customFormat="1" ht="15.25" customHeight="1">
      <c r="B123" s="27"/>
      <c r="C123" s="24" t="s">
        <v>23</v>
      </c>
      <c r="F123" s="22" t="str">
        <f>IF(E18="","",E18)</f>
        <v xml:space="preserve"> </v>
      </c>
      <c r="I123" s="24" t="s">
        <v>28</v>
      </c>
      <c r="J123" s="25" t="str">
        <f>E24</f>
        <v>Viera Laurová</v>
      </c>
      <c r="L123" s="27"/>
    </row>
    <row r="124" spans="2:63" s="1" customFormat="1" ht="10.25" customHeight="1">
      <c r="B124" s="27"/>
      <c r="L124" s="27"/>
    </row>
    <row r="125" spans="2:63" s="10" customFormat="1" ht="29.25" customHeight="1">
      <c r="B125" s="106"/>
      <c r="C125" s="107" t="s">
        <v>111</v>
      </c>
      <c r="D125" s="108" t="s">
        <v>56</v>
      </c>
      <c r="E125" s="108" t="s">
        <v>52</v>
      </c>
      <c r="F125" s="108" t="s">
        <v>53</v>
      </c>
      <c r="G125" s="108" t="s">
        <v>112</v>
      </c>
      <c r="H125" s="108" t="s">
        <v>113</v>
      </c>
      <c r="I125" s="108" t="s">
        <v>114</v>
      </c>
      <c r="J125" s="109" t="s">
        <v>97</v>
      </c>
      <c r="K125" s="110" t="s">
        <v>115</v>
      </c>
      <c r="L125" s="106"/>
      <c r="M125" s="54" t="s">
        <v>1</v>
      </c>
      <c r="N125" s="55" t="s">
        <v>35</v>
      </c>
      <c r="O125" s="55" t="s">
        <v>116</v>
      </c>
      <c r="P125" s="55" t="s">
        <v>117</v>
      </c>
      <c r="Q125" s="55" t="s">
        <v>118</v>
      </c>
      <c r="R125" s="55" t="s">
        <v>119</v>
      </c>
      <c r="S125" s="55" t="s">
        <v>120</v>
      </c>
      <c r="T125" s="56" t="s">
        <v>121</v>
      </c>
    </row>
    <row r="126" spans="2:63" s="1" customFormat="1" ht="23" customHeight="1">
      <c r="B126" s="27"/>
      <c r="C126" s="59" t="s">
        <v>98</v>
      </c>
      <c r="J126" s="111"/>
      <c r="L126" s="27"/>
      <c r="M126" s="57"/>
      <c r="N126" s="48"/>
      <c r="O126" s="48"/>
      <c r="P126" s="112" t="e">
        <f>P127+P132+#REF!</f>
        <v>#REF!</v>
      </c>
      <c r="Q126" s="48"/>
      <c r="R126" s="112" t="e">
        <f>R127+R132+#REF!</f>
        <v>#REF!</v>
      </c>
      <c r="S126" s="48"/>
      <c r="T126" s="113" t="e">
        <f>T127+T132+#REF!</f>
        <v>#REF!</v>
      </c>
      <c r="AT126" s="15" t="s">
        <v>70</v>
      </c>
      <c r="AU126" s="15" t="s">
        <v>99</v>
      </c>
      <c r="BK126" s="114" t="e">
        <f>BK127+BK132+#REF!</f>
        <v>#REF!</v>
      </c>
    </row>
    <row r="127" spans="2:63" s="11" customFormat="1" ht="26" customHeight="1">
      <c r="B127" s="115"/>
      <c r="D127" s="116" t="s">
        <v>70</v>
      </c>
      <c r="E127" s="117" t="s">
        <v>122</v>
      </c>
      <c r="F127" s="117" t="s">
        <v>123</v>
      </c>
      <c r="J127" s="118">
        <f>BK127</f>
        <v>0</v>
      </c>
      <c r="L127" s="115"/>
      <c r="M127" s="119"/>
      <c r="N127" s="120"/>
      <c r="O127" s="120"/>
      <c r="P127" s="121">
        <f>P128</f>
        <v>0</v>
      </c>
      <c r="Q127" s="120"/>
      <c r="R127" s="121">
        <f>R128</f>
        <v>0</v>
      </c>
      <c r="S127" s="120"/>
      <c r="T127" s="122">
        <f>T128</f>
        <v>0</v>
      </c>
      <c r="AR127" s="116" t="s">
        <v>79</v>
      </c>
      <c r="AT127" s="123" t="s">
        <v>70</v>
      </c>
      <c r="AU127" s="123" t="s">
        <v>71</v>
      </c>
      <c r="AY127" s="116" t="s">
        <v>124</v>
      </c>
      <c r="BK127" s="124">
        <f>BK128</f>
        <v>0</v>
      </c>
    </row>
    <row r="128" spans="2:63" s="11" customFormat="1" ht="23" customHeight="1">
      <c r="B128" s="115"/>
      <c r="D128" s="116" t="s">
        <v>70</v>
      </c>
      <c r="E128" s="125" t="s">
        <v>71</v>
      </c>
      <c r="F128" s="125" t="s">
        <v>125</v>
      </c>
      <c r="J128" s="126">
        <f>BK128</f>
        <v>0</v>
      </c>
      <c r="L128" s="115"/>
      <c r="M128" s="119"/>
      <c r="N128" s="120"/>
      <c r="O128" s="120"/>
      <c r="P128" s="121">
        <f>SUM(P129:P131)</f>
        <v>0</v>
      </c>
      <c r="Q128" s="120"/>
      <c r="R128" s="121">
        <f>SUM(R129:R131)</f>
        <v>0</v>
      </c>
      <c r="S128" s="120"/>
      <c r="T128" s="122">
        <f>SUM(T129:T131)</f>
        <v>0</v>
      </c>
      <c r="AR128" s="116" t="s">
        <v>79</v>
      </c>
      <c r="AT128" s="123" t="s">
        <v>70</v>
      </c>
      <c r="AU128" s="123" t="s">
        <v>79</v>
      </c>
      <c r="AY128" s="116" t="s">
        <v>124</v>
      </c>
      <c r="BK128" s="124">
        <f>SUM(BK129:BK131)</f>
        <v>0</v>
      </c>
    </row>
    <row r="129" spans="2:65" s="1" customFormat="1" ht="36" customHeight="1">
      <c r="B129" s="127"/>
      <c r="C129" s="128" t="s">
        <v>79</v>
      </c>
      <c r="D129" s="128" t="s">
        <v>126</v>
      </c>
      <c r="E129" s="129" t="s">
        <v>127</v>
      </c>
      <c r="F129" s="130" t="s">
        <v>388</v>
      </c>
      <c r="G129" s="131" t="s">
        <v>1</v>
      </c>
      <c r="H129" s="132"/>
      <c r="I129" s="132"/>
      <c r="J129" s="133"/>
      <c r="K129" s="130" t="s">
        <v>1</v>
      </c>
      <c r="L129" s="27"/>
      <c r="M129" s="134" t="s">
        <v>1</v>
      </c>
      <c r="N129" s="135" t="s">
        <v>37</v>
      </c>
      <c r="O129" s="136">
        <v>0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85</v>
      </c>
      <c r="AT129" s="138" t="s">
        <v>126</v>
      </c>
      <c r="AU129" s="138" t="s">
        <v>83</v>
      </c>
      <c r="AY129" s="15" t="s">
        <v>124</v>
      </c>
      <c r="BE129" s="139">
        <f>IF(N129="základná",J129,0)</f>
        <v>0</v>
      </c>
      <c r="BF129" s="139">
        <f>IF(N129="znížená",J129,0)</f>
        <v>0</v>
      </c>
      <c r="BG129" s="139">
        <f>IF(N129="zákl. prenesená",J129,0)</f>
        <v>0</v>
      </c>
      <c r="BH129" s="139">
        <f>IF(N129="zníž. prenesená",J129,0)</f>
        <v>0</v>
      </c>
      <c r="BI129" s="139">
        <f>IF(N129="nulová",J129,0)</f>
        <v>0</v>
      </c>
      <c r="BJ129" s="15" t="s">
        <v>83</v>
      </c>
      <c r="BK129" s="139">
        <f>ROUND(I129*H129,2)</f>
        <v>0</v>
      </c>
      <c r="BL129" s="15" t="s">
        <v>85</v>
      </c>
      <c r="BM129" s="138" t="s">
        <v>128</v>
      </c>
    </row>
    <row r="130" spans="2:65" s="1" customFormat="1" ht="24" customHeight="1">
      <c r="B130" s="127"/>
      <c r="C130" s="128" t="s">
        <v>83</v>
      </c>
      <c r="D130" s="128" t="s">
        <v>126</v>
      </c>
      <c r="E130" s="129" t="s">
        <v>129</v>
      </c>
      <c r="F130" s="130" t="s">
        <v>389</v>
      </c>
      <c r="G130" s="131" t="s">
        <v>1</v>
      </c>
      <c r="H130" s="132"/>
      <c r="I130" s="132"/>
      <c r="J130" s="133"/>
      <c r="K130" s="130" t="s">
        <v>1</v>
      </c>
      <c r="L130" s="27"/>
      <c r="M130" s="134" t="s">
        <v>1</v>
      </c>
      <c r="N130" s="135" t="s">
        <v>37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130</v>
      </c>
      <c r="AT130" s="138" t="s">
        <v>126</v>
      </c>
      <c r="AU130" s="138" t="s">
        <v>83</v>
      </c>
      <c r="AY130" s="15" t="s">
        <v>124</v>
      </c>
      <c r="BE130" s="139">
        <f>IF(N130="základná",J130,0)</f>
        <v>0</v>
      </c>
      <c r="BF130" s="139">
        <f>IF(N130="znížená",J130,0)</f>
        <v>0</v>
      </c>
      <c r="BG130" s="139">
        <f>IF(N130="zákl. prenesená",J130,0)</f>
        <v>0</v>
      </c>
      <c r="BH130" s="139">
        <f>IF(N130="zníž. prenesená",J130,0)</f>
        <v>0</v>
      </c>
      <c r="BI130" s="139">
        <f>IF(N130="nulová",J130,0)</f>
        <v>0</v>
      </c>
      <c r="BJ130" s="15" t="s">
        <v>83</v>
      </c>
      <c r="BK130" s="139">
        <f>ROUND(I130*H130,2)</f>
        <v>0</v>
      </c>
      <c r="BL130" s="15" t="s">
        <v>130</v>
      </c>
      <c r="BM130" s="138" t="s">
        <v>131</v>
      </c>
    </row>
    <row r="131" spans="2:65" s="1" customFormat="1" ht="24" customHeight="1">
      <c r="B131" s="127"/>
      <c r="C131" s="128" t="s">
        <v>132</v>
      </c>
      <c r="D131" s="128" t="s">
        <v>126</v>
      </c>
      <c r="E131" s="129" t="s">
        <v>133</v>
      </c>
      <c r="F131" s="130" t="s">
        <v>390</v>
      </c>
      <c r="G131" s="131" t="s">
        <v>1</v>
      </c>
      <c r="H131" s="132"/>
      <c r="I131" s="132"/>
      <c r="J131" s="133"/>
      <c r="K131" s="130" t="s">
        <v>1</v>
      </c>
      <c r="L131" s="27"/>
      <c r="M131" s="134" t="s">
        <v>1</v>
      </c>
      <c r="N131" s="135" t="s">
        <v>37</v>
      </c>
      <c r="O131" s="136">
        <v>0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130</v>
      </c>
      <c r="AT131" s="138" t="s">
        <v>126</v>
      </c>
      <c r="AU131" s="138" t="s">
        <v>83</v>
      </c>
      <c r="AY131" s="15" t="s">
        <v>124</v>
      </c>
      <c r="BE131" s="139">
        <f>IF(N131="základná",J131,0)</f>
        <v>0</v>
      </c>
      <c r="BF131" s="139">
        <f>IF(N131="znížená",J131,0)</f>
        <v>0</v>
      </c>
      <c r="BG131" s="139">
        <f>IF(N131="zákl. prenesená",J131,0)</f>
        <v>0</v>
      </c>
      <c r="BH131" s="139">
        <f>IF(N131="zníž. prenesená",J131,0)</f>
        <v>0</v>
      </c>
      <c r="BI131" s="139">
        <f>IF(N131="nulová",J131,0)</f>
        <v>0</v>
      </c>
      <c r="BJ131" s="15" t="s">
        <v>83</v>
      </c>
      <c r="BK131" s="139">
        <f>ROUND(I131*H131,2)</f>
        <v>0</v>
      </c>
      <c r="BL131" s="15" t="s">
        <v>130</v>
      </c>
      <c r="BM131" s="138" t="s">
        <v>134</v>
      </c>
    </row>
    <row r="132" spans="2:65" s="11" customFormat="1" ht="26" customHeight="1">
      <c r="B132" s="115"/>
      <c r="D132" s="116" t="s">
        <v>70</v>
      </c>
      <c r="E132" s="117" t="s">
        <v>135</v>
      </c>
      <c r="F132" s="117" t="s">
        <v>135</v>
      </c>
      <c r="J132" s="118"/>
      <c r="L132" s="115"/>
      <c r="M132" s="119"/>
      <c r="N132" s="120"/>
      <c r="O132" s="120"/>
      <c r="P132" s="121">
        <f>P133+P140+P143+P172+P186+P205+P207</f>
        <v>200.89598000000001</v>
      </c>
      <c r="Q132" s="120"/>
      <c r="R132" s="121">
        <f>R133+R140+R143+R172+R186+R205+R207</f>
        <v>2.1806100000000002</v>
      </c>
      <c r="S132" s="120"/>
      <c r="T132" s="122">
        <f>T133+T140+T143+T172+T186+T205+T207</f>
        <v>0</v>
      </c>
      <c r="AR132" s="116" t="s">
        <v>83</v>
      </c>
      <c r="AT132" s="123" t="s">
        <v>70</v>
      </c>
      <c r="AU132" s="123" t="s">
        <v>71</v>
      </c>
      <c r="AY132" s="116" t="s">
        <v>124</v>
      </c>
      <c r="BK132" s="124">
        <f>BK133+BK140+BK143+BK172+BK186+BK205+BK207</f>
        <v>0</v>
      </c>
    </row>
    <row r="133" spans="2:65" s="11" customFormat="1" ht="23" customHeight="1">
      <c r="B133" s="115"/>
      <c r="D133" s="116" t="s">
        <v>70</v>
      </c>
      <c r="E133" s="125" t="s">
        <v>136</v>
      </c>
      <c r="F133" s="125" t="s">
        <v>137</v>
      </c>
      <c r="J133" s="126"/>
      <c r="L133" s="115"/>
      <c r="M133" s="119"/>
      <c r="N133" s="120"/>
      <c r="O133" s="120"/>
      <c r="P133" s="121">
        <f>SUM(P134:P139)</f>
        <v>23.465749999999996</v>
      </c>
      <c r="Q133" s="120"/>
      <c r="R133" s="121">
        <f>SUM(R134:R139)</f>
        <v>2.4039999999999999E-2</v>
      </c>
      <c r="S133" s="120"/>
      <c r="T133" s="122">
        <f>SUM(T134:T139)</f>
        <v>0</v>
      </c>
      <c r="AR133" s="116" t="s">
        <v>83</v>
      </c>
      <c r="AT133" s="123" t="s">
        <v>70</v>
      </c>
      <c r="AU133" s="123" t="s">
        <v>79</v>
      </c>
      <c r="AY133" s="116" t="s">
        <v>124</v>
      </c>
      <c r="BK133" s="124">
        <f>SUM(BK134:BK139)</f>
        <v>0</v>
      </c>
    </row>
    <row r="134" spans="2:65" s="1" customFormat="1" ht="24" customHeight="1">
      <c r="B134" s="127"/>
      <c r="C134" s="128" t="s">
        <v>85</v>
      </c>
      <c r="D134" s="128" t="s">
        <v>126</v>
      </c>
      <c r="E134" s="129" t="s">
        <v>138</v>
      </c>
      <c r="F134" s="130" t="s">
        <v>139</v>
      </c>
      <c r="G134" s="131" t="s">
        <v>140</v>
      </c>
      <c r="H134" s="132">
        <v>175</v>
      </c>
      <c r="I134" s="132"/>
      <c r="J134" s="133"/>
      <c r="K134" s="130" t="s">
        <v>141</v>
      </c>
      <c r="L134" s="27"/>
      <c r="M134" s="134" t="s">
        <v>1</v>
      </c>
      <c r="N134" s="135" t="s">
        <v>37</v>
      </c>
      <c r="O134" s="136">
        <v>0.13408999999999999</v>
      </c>
      <c r="P134" s="136">
        <f t="shared" ref="P134:P139" si="0">O134*H134</f>
        <v>23.465749999999996</v>
      </c>
      <c r="Q134" s="136">
        <v>2.0000000000000002E-5</v>
      </c>
      <c r="R134" s="136">
        <f t="shared" ref="R134:R139" si="1">Q134*H134</f>
        <v>3.5000000000000001E-3</v>
      </c>
      <c r="S134" s="136">
        <v>0</v>
      </c>
      <c r="T134" s="137">
        <f t="shared" ref="T134:T139" si="2">S134*H134</f>
        <v>0</v>
      </c>
      <c r="AR134" s="138" t="s">
        <v>130</v>
      </c>
      <c r="AT134" s="138" t="s">
        <v>126</v>
      </c>
      <c r="AU134" s="138" t="s">
        <v>83</v>
      </c>
      <c r="AY134" s="15" t="s">
        <v>124</v>
      </c>
      <c r="BE134" s="139">
        <f t="shared" ref="BE134:BE139" si="3">IF(N134="základná",J134,0)</f>
        <v>0</v>
      </c>
      <c r="BF134" s="139">
        <f t="shared" ref="BF134:BF139" si="4">IF(N134="znížená",J134,0)</f>
        <v>0</v>
      </c>
      <c r="BG134" s="139">
        <f t="shared" ref="BG134:BG139" si="5">IF(N134="zákl. prenesená",J134,0)</f>
        <v>0</v>
      </c>
      <c r="BH134" s="139">
        <f t="shared" ref="BH134:BH139" si="6">IF(N134="zníž. prenesená",J134,0)</f>
        <v>0</v>
      </c>
      <c r="BI134" s="139">
        <f t="shared" ref="BI134:BI139" si="7">IF(N134="nulová",J134,0)</f>
        <v>0</v>
      </c>
      <c r="BJ134" s="15" t="s">
        <v>83</v>
      </c>
      <c r="BK134" s="139">
        <f t="shared" ref="BK134:BK139" si="8">ROUND(I134*H134,2)</f>
        <v>0</v>
      </c>
      <c r="BL134" s="15" t="s">
        <v>130</v>
      </c>
      <c r="BM134" s="138" t="s">
        <v>142</v>
      </c>
    </row>
    <row r="135" spans="2:65" s="1" customFormat="1" ht="24" customHeight="1">
      <c r="B135" s="127"/>
      <c r="C135" s="140" t="s">
        <v>143</v>
      </c>
      <c r="D135" s="140" t="s">
        <v>144</v>
      </c>
      <c r="E135" s="141" t="s">
        <v>145</v>
      </c>
      <c r="F135" s="142" t="s">
        <v>146</v>
      </c>
      <c r="G135" s="143" t="s">
        <v>140</v>
      </c>
      <c r="H135" s="144">
        <v>130</v>
      </c>
      <c r="I135" s="144"/>
      <c r="J135" s="145"/>
      <c r="K135" s="142" t="s">
        <v>147</v>
      </c>
      <c r="L135" s="146"/>
      <c r="M135" s="147" t="s">
        <v>1</v>
      </c>
      <c r="N135" s="148" t="s">
        <v>37</v>
      </c>
      <c r="O135" s="136">
        <v>0</v>
      </c>
      <c r="P135" s="136">
        <f t="shared" si="0"/>
        <v>0</v>
      </c>
      <c r="Q135" s="136">
        <v>1.3999999999999999E-4</v>
      </c>
      <c r="R135" s="136">
        <f t="shared" si="1"/>
        <v>1.8199999999999997E-2</v>
      </c>
      <c r="S135" s="136">
        <v>0</v>
      </c>
      <c r="T135" s="137">
        <f t="shared" si="2"/>
        <v>0</v>
      </c>
      <c r="AR135" s="138" t="s">
        <v>148</v>
      </c>
      <c r="AT135" s="138" t="s">
        <v>144</v>
      </c>
      <c r="AU135" s="138" t="s">
        <v>83</v>
      </c>
      <c r="AY135" s="15" t="s">
        <v>124</v>
      </c>
      <c r="BE135" s="139">
        <f t="shared" si="3"/>
        <v>0</v>
      </c>
      <c r="BF135" s="139">
        <f t="shared" si="4"/>
        <v>0</v>
      </c>
      <c r="BG135" s="139">
        <f t="shared" si="5"/>
        <v>0</v>
      </c>
      <c r="BH135" s="139">
        <f t="shared" si="6"/>
        <v>0</v>
      </c>
      <c r="BI135" s="139">
        <f t="shared" si="7"/>
        <v>0</v>
      </c>
      <c r="BJ135" s="15" t="s">
        <v>83</v>
      </c>
      <c r="BK135" s="139">
        <f t="shared" si="8"/>
        <v>0</v>
      </c>
      <c r="BL135" s="15" t="s">
        <v>130</v>
      </c>
      <c r="BM135" s="138" t="s">
        <v>149</v>
      </c>
    </row>
    <row r="136" spans="2:65" s="1" customFormat="1" ht="24" customHeight="1">
      <c r="B136" s="127"/>
      <c r="C136" s="140" t="s">
        <v>150</v>
      </c>
      <c r="D136" s="140" t="s">
        <v>144</v>
      </c>
      <c r="E136" s="141" t="s">
        <v>151</v>
      </c>
      <c r="F136" s="142" t="s">
        <v>152</v>
      </c>
      <c r="G136" s="143" t="s">
        <v>140</v>
      </c>
      <c r="H136" s="144">
        <v>66</v>
      </c>
      <c r="I136" s="144"/>
      <c r="J136" s="145"/>
      <c r="K136" s="142" t="s">
        <v>147</v>
      </c>
      <c r="L136" s="146"/>
      <c r="M136" s="147" t="s">
        <v>1</v>
      </c>
      <c r="N136" s="148" t="s">
        <v>37</v>
      </c>
      <c r="O136" s="136">
        <v>0</v>
      </c>
      <c r="P136" s="136">
        <f t="shared" si="0"/>
        <v>0</v>
      </c>
      <c r="Q136" s="136">
        <v>1.0000000000000001E-5</v>
      </c>
      <c r="R136" s="136">
        <f t="shared" si="1"/>
        <v>6.600000000000001E-4</v>
      </c>
      <c r="S136" s="136">
        <v>0</v>
      </c>
      <c r="T136" s="137">
        <f t="shared" si="2"/>
        <v>0</v>
      </c>
      <c r="AR136" s="138" t="s">
        <v>148</v>
      </c>
      <c r="AT136" s="138" t="s">
        <v>144</v>
      </c>
      <c r="AU136" s="138" t="s">
        <v>83</v>
      </c>
      <c r="AY136" s="15" t="s">
        <v>124</v>
      </c>
      <c r="BE136" s="139">
        <f t="shared" si="3"/>
        <v>0</v>
      </c>
      <c r="BF136" s="139">
        <f t="shared" si="4"/>
        <v>0</v>
      </c>
      <c r="BG136" s="139">
        <f t="shared" si="5"/>
        <v>0</v>
      </c>
      <c r="BH136" s="139">
        <f t="shared" si="6"/>
        <v>0</v>
      </c>
      <c r="BI136" s="139">
        <f t="shared" si="7"/>
        <v>0</v>
      </c>
      <c r="BJ136" s="15" t="s">
        <v>83</v>
      </c>
      <c r="BK136" s="139">
        <f t="shared" si="8"/>
        <v>0</v>
      </c>
      <c r="BL136" s="15" t="s">
        <v>130</v>
      </c>
      <c r="BM136" s="138" t="s">
        <v>153</v>
      </c>
    </row>
    <row r="137" spans="2:65" s="1" customFormat="1" ht="24" customHeight="1">
      <c r="B137" s="127"/>
      <c r="C137" s="140" t="s">
        <v>154</v>
      </c>
      <c r="D137" s="140" t="s">
        <v>144</v>
      </c>
      <c r="E137" s="141" t="s">
        <v>155</v>
      </c>
      <c r="F137" s="142" t="s">
        <v>156</v>
      </c>
      <c r="G137" s="143" t="s">
        <v>140</v>
      </c>
      <c r="H137" s="144">
        <v>64</v>
      </c>
      <c r="I137" s="144"/>
      <c r="J137" s="145"/>
      <c r="K137" s="142" t="s">
        <v>147</v>
      </c>
      <c r="L137" s="146"/>
      <c r="M137" s="147" t="s">
        <v>1</v>
      </c>
      <c r="N137" s="148" t="s">
        <v>37</v>
      </c>
      <c r="O137" s="136">
        <v>0</v>
      </c>
      <c r="P137" s="136">
        <f t="shared" si="0"/>
        <v>0</v>
      </c>
      <c r="Q137" s="136">
        <v>2.0000000000000002E-5</v>
      </c>
      <c r="R137" s="136">
        <f t="shared" si="1"/>
        <v>1.2800000000000001E-3</v>
      </c>
      <c r="S137" s="136">
        <v>0</v>
      </c>
      <c r="T137" s="137">
        <f t="shared" si="2"/>
        <v>0</v>
      </c>
      <c r="AR137" s="138" t="s">
        <v>148</v>
      </c>
      <c r="AT137" s="138" t="s">
        <v>144</v>
      </c>
      <c r="AU137" s="138" t="s">
        <v>83</v>
      </c>
      <c r="AY137" s="15" t="s">
        <v>124</v>
      </c>
      <c r="BE137" s="139">
        <f t="shared" si="3"/>
        <v>0</v>
      </c>
      <c r="BF137" s="139">
        <f t="shared" si="4"/>
        <v>0</v>
      </c>
      <c r="BG137" s="139">
        <f t="shared" si="5"/>
        <v>0</v>
      </c>
      <c r="BH137" s="139">
        <f t="shared" si="6"/>
        <v>0</v>
      </c>
      <c r="BI137" s="139">
        <f t="shared" si="7"/>
        <v>0</v>
      </c>
      <c r="BJ137" s="15" t="s">
        <v>83</v>
      </c>
      <c r="BK137" s="139">
        <f t="shared" si="8"/>
        <v>0</v>
      </c>
      <c r="BL137" s="15" t="s">
        <v>130</v>
      </c>
      <c r="BM137" s="138" t="s">
        <v>157</v>
      </c>
    </row>
    <row r="138" spans="2:65" s="1" customFormat="1" ht="24" customHeight="1">
      <c r="B138" s="127"/>
      <c r="C138" s="140" t="s">
        <v>158</v>
      </c>
      <c r="D138" s="140" t="s">
        <v>144</v>
      </c>
      <c r="E138" s="141" t="s">
        <v>159</v>
      </c>
      <c r="F138" s="142" t="s">
        <v>160</v>
      </c>
      <c r="G138" s="143" t="s">
        <v>140</v>
      </c>
      <c r="H138" s="144">
        <v>10</v>
      </c>
      <c r="I138" s="144"/>
      <c r="J138" s="145"/>
      <c r="K138" s="142" t="s">
        <v>147</v>
      </c>
      <c r="L138" s="146"/>
      <c r="M138" s="147" t="s">
        <v>1</v>
      </c>
      <c r="N138" s="148" t="s">
        <v>37</v>
      </c>
      <c r="O138" s="136">
        <v>0</v>
      </c>
      <c r="P138" s="136">
        <f t="shared" si="0"/>
        <v>0</v>
      </c>
      <c r="Q138" s="136">
        <v>4.0000000000000003E-5</v>
      </c>
      <c r="R138" s="136">
        <f t="shared" si="1"/>
        <v>4.0000000000000002E-4</v>
      </c>
      <c r="S138" s="136">
        <v>0</v>
      </c>
      <c r="T138" s="137">
        <f t="shared" si="2"/>
        <v>0</v>
      </c>
      <c r="AR138" s="138" t="s">
        <v>148</v>
      </c>
      <c r="AT138" s="138" t="s">
        <v>144</v>
      </c>
      <c r="AU138" s="138" t="s">
        <v>83</v>
      </c>
      <c r="AY138" s="15" t="s">
        <v>124</v>
      </c>
      <c r="BE138" s="139">
        <f t="shared" si="3"/>
        <v>0</v>
      </c>
      <c r="BF138" s="139">
        <f t="shared" si="4"/>
        <v>0</v>
      </c>
      <c r="BG138" s="139">
        <f t="shared" si="5"/>
        <v>0</v>
      </c>
      <c r="BH138" s="139">
        <f t="shared" si="6"/>
        <v>0</v>
      </c>
      <c r="BI138" s="139">
        <f t="shared" si="7"/>
        <v>0</v>
      </c>
      <c r="BJ138" s="15" t="s">
        <v>83</v>
      </c>
      <c r="BK138" s="139">
        <f t="shared" si="8"/>
        <v>0</v>
      </c>
      <c r="BL138" s="15" t="s">
        <v>130</v>
      </c>
      <c r="BM138" s="138" t="s">
        <v>161</v>
      </c>
    </row>
    <row r="139" spans="2:65" s="1" customFormat="1" ht="24" customHeight="1">
      <c r="B139" s="127"/>
      <c r="C139" s="128" t="s">
        <v>162</v>
      </c>
      <c r="D139" s="128" t="s">
        <v>126</v>
      </c>
      <c r="E139" s="129" t="s">
        <v>163</v>
      </c>
      <c r="F139" s="130" t="s">
        <v>164</v>
      </c>
      <c r="G139" s="131" t="s">
        <v>165</v>
      </c>
      <c r="H139" s="132">
        <v>8.0280000000000005</v>
      </c>
      <c r="I139" s="132"/>
      <c r="J139" s="133"/>
      <c r="K139" s="130" t="s">
        <v>141</v>
      </c>
      <c r="L139" s="27"/>
      <c r="M139" s="134" t="s">
        <v>1</v>
      </c>
      <c r="N139" s="135" t="s">
        <v>37</v>
      </c>
      <c r="O139" s="136">
        <v>0</v>
      </c>
      <c r="P139" s="136">
        <f t="shared" si="0"/>
        <v>0</v>
      </c>
      <c r="Q139" s="136">
        <v>0</v>
      </c>
      <c r="R139" s="136">
        <f t="shared" si="1"/>
        <v>0</v>
      </c>
      <c r="S139" s="136">
        <v>0</v>
      </c>
      <c r="T139" s="137">
        <f t="shared" si="2"/>
        <v>0</v>
      </c>
      <c r="AR139" s="138" t="s">
        <v>130</v>
      </c>
      <c r="AT139" s="138" t="s">
        <v>126</v>
      </c>
      <c r="AU139" s="138" t="s">
        <v>83</v>
      </c>
      <c r="AY139" s="15" t="s">
        <v>124</v>
      </c>
      <c r="BE139" s="139">
        <f t="shared" si="3"/>
        <v>0</v>
      </c>
      <c r="BF139" s="139">
        <f t="shared" si="4"/>
        <v>0</v>
      </c>
      <c r="BG139" s="139">
        <f t="shared" si="5"/>
        <v>0</v>
      </c>
      <c r="BH139" s="139">
        <f t="shared" si="6"/>
        <v>0</v>
      </c>
      <c r="BI139" s="139">
        <f t="shared" si="7"/>
        <v>0</v>
      </c>
      <c r="BJ139" s="15" t="s">
        <v>83</v>
      </c>
      <c r="BK139" s="139">
        <f t="shared" si="8"/>
        <v>0</v>
      </c>
      <c r="BL139" s="15" t="s">
        <v>130</v>
      </c>
      <c r="BM139" s="138" t="s">
        <v>166</v>
      </c>
    </row>
    <row r="140" spans="2:65" s="11" customFormat="1" ht="23" customHeight="1">
      <c r="B140" s="115"/>
      <c r="D140" s="116" t="s">
        <v>70</v>
      </c>
      <c r="E140" s="125" t="s">
        <v>167</v>
      </c>
      <c r="F140" s="125" t="s">
        <v>168</v>
      </c>
      <c r="J140" s="126"/>
      <c r="L140" s="115"/>
      <c r="M140" s="119"/>
      <c r="N140" s="120"/>
      <c r="O140" s="120"/>
      <c r="P140" s="121">
        <f>SUM(P141:P142)</f>
        <v>3.79</v>
      </c>
      <c r="Q140" s="120"/>
      <c r="R140" s="121">
        <f>SUM(R141:R142)</f>
        <v>0</v>
      </c>
      <c r="S140" s="120"/>
      <c r="T140" s="122">
        <f>SUM(T141:T142)</f>
        <v>0</v>
      </c>
      <c r="AR140" s="116" t="s">
        <v>83</v>
      </c>
      <c r="AT140" s="123" t="s">
        <v>70</v>
      </c>
      <c r="AU140" s="123" t="s">
        <v>79</v>
      </c>
      <c r="AY140" s="116" t="s">
        <v>124</v>
      </c>
      <c r="BK140" s="124">
        <f>SUM(BK141:BK142)</f>
        <v>0</v>
      </c>
    </row>
    <row r="141" spans="2:65" s="1" customFormat="1" ht="16.5" customHeight="1">
      <c r="B141" s="127"/>
      <c r="C141" s="128" t="s">
        <v>170</v>
      </c>
      <c r="D141" s="128" t="s">
        <v>126</v>
      </c>
      <c r="E141" s="129" t="s">
        <v>171</v>
      </c>
      <c r="F141" s="130" t="s">
        <v>172</v>
      </c>
      <c r="G141" s="131" t="s">
        <v>173</v>
      </c>
      <c r="H141" s="132">
        <v>1</v>
      </c>
      <c r="I141" s="132"/>
      <c r="J141" s="133"/>
      <c r="K141" s="130" t="s">
        <v>1</v>
      </c>
      <c r="L141" s="27"/>
      <c r="M141" s="134" t="s">
        <v>1</v>
      </c>
      <c r="N141" s="135" t="s">
        <v>37</v>
      </c>
      <c r="O141" s="136">
        <v>3.79</v>
      </c>
      <c r="P141" s="136">
        <f>O141*H141</f>
        <v>3.79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130</v>
      </c>
      <c r="AT141" s="138" t="s">
        <v>126</v>
      </c>
      <c r="AU141" s="138" t="s">
        <v>83</v>
      </c>
      <c r="AY141" s="15" t="s">
        <v>124</v>
      </c>
      <c r="BE141" s="139">
        <f>IF(N141="základná",J141,0)</f>
        <v>0</v>
      </c>
      <c r="BF141" s="139">
        <f>IF(N141="znížená",J141,0)</f>
        <v>0</v>
      </c>
      <c r="BG141" s="139">
        <f>IF(N141="zákl. prenesená",J141,0)</f>
        <v>0</v>
      </c>
      <c r="BH141" s="139">
        <f>IF(N141="zníž. prenesená",J141,0)</f>
        <v>0</v>
      </c>
      <c r="BI141" s="139">
        <f>IF(N141="nulová",J141,0)</f>
        <v>0</v>
      </c>
      <c r="BJ141" s="15" t="s">
        <v>83</v>
      </c>
      <c r="BK141" s="139">
        <f>ROUND(I141*H141,2)</f>
        <v>0</v>
      </c>
      <c r="BL141" s="15" t="s">
        <v>130</v>
      </c>
      <c r="BM141" s="138" t="s">
        <v>174</v>
      </c>
    </row>
    <row r="142" spans="2:65" s="1" customFormat="1" ht="24" customHeight="1">
      <c r="B142" s="127"/>
      <c r="C142" s="128" t="s">
        <v>175</v>
      </c>
      <c r="D142" s="128" t="s">
        <v>126</v>
      </c>
      <c r="E142" s="129" t="s">
        <v>176</v>
      </c>
      <c r="F142" s="130" t="s">
        <v>177</v>
      </c>
      <c r="G142" s="131" t="s">
        <v>165</v>
      </c>
      <c r="H142" s="132">
        <v>5.09</v>
      </c>
      <c r="I142" s="132"/>
      <c r="J142" s="133"/>
      <c r="K142" s="130" t="s">
        <v>147</v>
      </c>
      <c r="L142" s="27"/>
      <c r="M142" s="134" t="s">
        <v>1</v>
      </c>
      <c r="N142" s="135" t="s">
        <v>37</v>
      </c>
      <c r="O142" s="136">
        <v>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130</v>
      </c>
      <c r="AT142" s="138" t="s">
        <v>126</v>
      </c>
      <c r="AU142" s="138" t="s">
        <v>83</v>
      </c>
      <c r="AY142" s="15" t="s">
        <v>124</v>
      </c>
      <c r="BE142" s="139">
        <f>IF(N142="základná",J142,0)</f>
        <v>0</v>
      </c>
      <c r="BF142" s="139">
        <f>IF(N142="znížená",J142,0)</f>
        <v>0</v>
      </c>
      <c r="BG142" s="139">
        <f>IF(N142="zákl. prenesená",J142,0)</f>
        <v>0</v>
      </c>
      <c r="BH142" s="139">
        <f>IF(N142="zníž. prenesená",J142,0)</f>
        <v>0</v>
      </c>
      <c r="BI142" s="139">
        <f>IF(N142="nulová",J142,0)</f>
        <v>0</v>
      </c>
      <c r="BJ142" s="15" t="s">
        <v>83</v>
      </c>
      <c r="BK142" s="139">
        <f>ROUND(I142*H142,2)</f>
        <v>0</v>
      </c>
      <c r="BL142" s="15" t="s">
        <v>130</v>
      </c>
      <c r="BM142" s="138" t="s">
        <v>178</v>
      </c>
    </row>
    <row r="143" spans="2:65" s="11" customFormat="1" ht="23" customHeight="1">
      <c r="B143" s="115"/>
      <c r="D143" s="116" t="s">
        <v>70</v>
      </c>
      <c r="E143" s="125" t="s">
        <v>179</v>
      </c>
      <c r="F143" s="125" t="s">
        <v>180</v>
      </c>
      <c r="J143" s="126"/>
      <c r="L143" s="115"/>
      <c r="M143" s="119"/>
      <c r="N143" s="120"/>
      <c r="O143" s="120"/>
      <c r="P143" s="121">
        <f>SUM(P144:P171)</f>
        <v>126.01183</v>
      </c>
      <c r="Q143" s="120"/>
      <c r="R143" s="121">
        <f>SUM(R144:R171)</f>
        <v>0.11500999999999999</v>
      </c>
      <c r="S143" s="120"/>
      <c r="T143" s="122">
        <f>SUM(T144:T171)</f>
        <v>0</v>
      </c>
      <c r="AR143" s="116" t="s">
        <v>83</v>
      </c>
      <c r="AT143" s="123" t="s">
        <v>70</v>
      </c>
      <c r="AU143" s="123" t="s">
        <v>79</v>
      </c>
      <c r="AY143" s="116" t="s">
        <v>124</v>
      </c>
      <c r="BK143" s="124">
        <f>SUM(BK144:BK171)</f>
        <v>0</v>
      </c>
    </row>
    <row r="144" spans="2:65" s="1" customFormat="1" ht="24" customHeight="1">
      <c r="B144" s="127"/>
      <c r="C144" s="128" t="s">
        <v>181</v>
      </c>
      <c r="D144" s="128" t="s">
        <v>126</v>
      </c>
      <c r="E144" s="129" t="s">
        <v>182</v>
      </c>
      <c r="F144" s="130" t="s">
        <v>183</v>
      </c>
      <c r="G144" s="131" t="s">
        <v>184</v>
      </c>
      <c r="H144" s="132">
        <v>0.3</v>
      </c>
      <c r="I144" s="132"/>
      <c r="J144" s="133"/>
      <c r="K144" s="130" t="s">
        <v>1</v>
      </c>
      <c r="L144" s="27"/>
      <c r="M144" s="134" t="s">
        <v>1</v>
      </c>
      <c r="N144" s="135" t="s">
        <v>37</v>
      </c>
      <c r="O144" s="136">
        <v>4.9000000000000002E-2</v>
      </c>
      <c r="P144" s="136">
        <f t="shared" ref="P144:P150" si="9">O144*H144</f>
        <v>1.47E-2</v>
      </c>
      <c r="Q144" s="136">
        <v>0</v>
      </c>
      <c r="R144" s="136">
        <f t="shared" ref="R144:R150" si="10">Q144*H144</f>
        <v>0</v>
      </c>
      <c r="S144" s="136">
        <v>0</v>
      </c>
      <c r="T144" s="137">
        <f t="shared" ref="T144:T150" si="11">S144*H144</f>
        <v>0</v>
      </c>
      <c r="AR144" s="138" t="s">
        <v>130</v>
      </c>
      <c r="AT144" s="138" t="s">
        <v>126</v>
      </c>
      <c r="AU144" s="138" t="s">
        <v>83</v>
      </c>
      <c r="AY144" s="15" t="s">
        <v>124</v>
      </c>
      <c r="BE144" s="139">
        <f t="shared" ref="BE144:BE150" si="12">IF(N144="základná",J144,0)</f>
        <v>0</v>
      </c>
      <c r="BF144" s="139">
        <f t="shared" ref="BF144:BF150" si="13">IF(N144="znížená",J144,0)</f>
        <v>0</v>
      </c>
      <c r="BG144" s="139">
        <f t="shared" ref="BG144:BG150" si="14">IF(N144="zákl. prenesená",J144,0)</f>
        <v>0</v>
      </c>
      <c r="BH144" s="139">
        <f t="shared" ref="BH144:BH150" si="15">IF(N144="zníž. prenesená",J144,0)</f>
        <v>0</v>
      </c>
      <c r="BI144" s="139">
        <f t="shared" ref="BI144:BI150" si="16">IF(N144="nulová",J144,0)</f>
        <v>0</v>
      </c>
      <c r="BJ144" s="15" t="s">
        <v>83</v>
      </c>
      <c r="BK144" s="139">
        <f t="shared" ref="BK144:BK150" si="17">ROUND(I144*H144,2)</f>
        <v>0</v>
      </c>
      <c r="BL144" s="15" t="s">
        <v>130</v>
      </c>
      <c r="BM144" s="138" t="s">
        <v>185</v>
      </c>
    </row>
    <row r="145" spans="2:65" s="1" customFormat="1" ht="24" customHeight="1">
      <c r="B145" s="127"/>
      <c r="C145" s="128" t="s">
        <v>186</v>
      </c>
      <c r="D145" s="128" t="s">
        <v>126</v>
      </c>
      <c r="E145" s="129" t="s">
        <v>187</v>
      </c>
      <c r="F145" s="130" t="s">
        <v>188</v>
      </c>
      <c r="G145" s="131" t="s">
        <v>173</v>
      </c>
      <c r="H145" s="132">
        <v>16</v>
      </c>
      <c r="I145" s="132"/>
      <c r="J145" s="133"/>
      <c r="K145" s="130" t="s">
        <v>1</v>
      </c>
      <c r="L145" s="27"/>
      <c r="M145" s="134" t="s">
        <v>1</v>
      </c>
      <c r="N145" s="135" t="s">
        <v>37</v>
      </c>
      <c r="O145" s="136">
        <v>9.8000000000000004E-2</v>
      </c>
      <c r="P145" s="136">
        <f t="shared" si="9"/>
        <v>1.5680000000000001</v>
      </c>
      <c r="Q145" s="136">
        <v>0</v>
      </c>
      <c r="R145" s="136">
        <f t="shared" si="10"/>
        <v>0</v>
      </c>
      <c r="S145" s="136">
        <v>0</v>
      </c>
      <c r="T145" s="137">
        <f t="shared" si="11"/>
        <v>0</v>
      </c>
      <c r="AR145" s="138" t="s">
        <v>130</v>
      </c>
      <c r="AT145" s="138" t="s">
        <v>126</v>
      </c>
      <c r="AU145" s="138" t="s">
        <v>83</v>
      </c>
      <c r="AY145" s="15" t="s">
        <v>124</v>
      </c>
      <c r="BE145" s="139">
        <f t="shared" si="12"/>
        <v>0</v>
      </c>
      <c r="BF145" s="139">
        <f t="shared" si="13"/>
        <v>0</v>
      </c>
      <c r="BG145" s="139">
        <f t="shared" si="14"/>
        <v>0</v>
      </c>
      <c r="BH145" s="139">
        <f t="shared" si="15"/>
        <v>0</v>
      </c>
      <c r="BI145" s="139">
        <f t="shared" si="16"/>
        <v>0</v>
      </c>
      <c r="BJ145" s="15" t="s">
        <v>83</v>
      </c>
      <c r="BK145" s="139">
        <f t="shared" si="17"/>
        <v>0</v>
      </c>
      <c r="BL145" s="15" t="s">
        <v>130</v>
      </c>
      <c r="BM145" s="138" t="s">
        <v>189</v>
      </c>
    </row>
    <row r="146" spans="2:65" s="1" customFormat="1" ht="24" customHeight="1">
      <c r="B146" s="127"/>
      <c r="C146" s="128" t="s">
        <v>130</v>
      </c>
      <c r="D146" s="128" t="s">
        <v>126</v>
      </c>
      <c r="E146" s="129" t="s">
        <v>190</v>
      </c>
      <c r="F146" s="130" t="s">
        <v>191</v>
      </c>
      <c r="G146" s="131" t="s">
        <v>173</v>
      </c>
      <c r="H146" s="132">
        <v>16</v>
      </c>
      <c r="I146" s="132"/>
      <c r="J146" s="133"/>
      <c r="K146" s="130" t="s">
        <v>1</v>
      </c>
      <c r="L146" s="27"/>
      <c r="M146" s="134" t="s">
        <v>1</v>
      </c>
      <c r="N146" s="135" t="s">
        <v>37</v>
      </c>
      <c r="O146" s="136">
        <v>2.8000000000000001E-2</v>
      </c>
      <c r="P146" s="136">
        <f t="shared" si="9"/>
        <v>0.44800000000000001</v>
      </c>
      <c r="Q146" s="136">
        <v>1E-4</v>
      </c>
      <c r="R146" s="136">
        <f t="shared" si="10"/>
        <v>1.6000000000000001E-3</v>
      </c>
      <c r="S146" s="136">
        <v>0</v>
      </c>
      <c r="T146" s="137">
        <f t="shared" si="11"/>
        <v>0</v>
      </c>
      <c r="AR146" s="138" t="s">
        <v>130</v>
      </c>
      <c r="AT146" s="138" t="s">
        <v>126</v>
      </c>
      <c r="AU146" s="138" t="s">
        <v>83</v>
      </c>
      <c r="AY146" s="15" t="s">
        <v>124</v>
      </c>
      <c r="BE146" s="139">
        <f t="shared" si="12"/>
        <v>0</v>
      </c>
      <c r="BF146" s="139">
        <f t="shared" si="13"/>
        <v>0</v>
      </c>
      <c r="BG146" s="139">
        <f t="shared" si="14"/>
        <v>0</v>
      </c>
      <c r="BH146" s="139">
        <f t="shared" si="15"/>
        <v>0</v>
      </c>
      <c r="BI146" s="139">
        <f t="shared" si="16"/>
        <v>0</v>
      </c>
      <c r="BJ146" s="15" t="s">
        <v>83</v>
      </c>
      <c r="BK146" s="139">
        <f t="shared" si="17"/>
        <v>0</v>
      </c>
      <c r="BL146" s="15" t="s">
        <v>130</v>
      </c>
      <c r="BM146" s="138" t="s">
        <v>192</v>
      </c>
    </row>
    <row r="147" spans="2:65" s="1" customFormat="1" ht="29" customHeight="1">
      <c r="B147" s="127"/>
      <c r="C147" s="128" t="s">
        <v>193</v>
      </c>
      <c r="D147" s="128" t="s">
        <v>126</v>
      </c>
      <c r="E147" s="129" t="s">
        <v>194</v>
      </c>
      <c r="F147" s="130" t="s">
        <v>195</v>
      </c>
      <c r="G147" s="131" t="s">
        <v>173</v>
      </c>
      <c r="H147" s="132">
        <v>6</v>
      </c>
      <c r="I147" s="132"/>
      <c r="J147" s="133"/>
      <c r="K147" s="130" t="s">
        <v>147</v>
      </c>
      <c r="L147" s="27"/>
      <c r="M147" s="134" t="s">
        <v>1</v>
      </c>
      <c r="N147" s="135" t="s">
        <v>37</v>
      </c>
      <c r="O147" s="136">
        <v>0.26330999999999999</v>
      </c>
      <c r="P147" s="136">
        <f t="shared" si="9"/>
        <v>1.57986</v>
      </c>
      <c r="Q147" s="136">
        <v>5.4000000000000001E-4</v>
      </c>
      <c r="R147" s="136">
        <f t="shared" si="10"/>
        <v>3.2399999999999998E-3</v>
      </c>
      <c r="S147" s="136">
        <v>0</v>
      </c>
      <c r="T147" s="137">
        <f t="shared" si="11"/>
        <v>0</v>
      </c>
      <c r="AR147" s="138" t="s">
        <v>130</v>
      </c>
      <c r="AT147" s="138" t="s">
        <v>126</v>
      </c>
      <c r="AU147" s="138" t="s">
        <v>83</v>
      </c>
      <c r="AY147" s="15" t="s">
        <v>124</v>
      </c>
      <c r="BE147" s="139">
        <f t="shared" si="12"/>
        <v>0</v>
      </c>
      <c r="BF147" s="139">
        <f t="shared" si="13"/>
        <v>0</v>
      </c>
      <c r="BG147" s="139">
        <f t="shared" si="14"/>
        <v>0</v>
      </c>
      <c r="BH147" s="139">
        <f t="shared" si="15"/>
        <v>0</v>
      </c>
      <c r="BI147" s="139">
        <f t="shared" si="16"/>
        <v>0</v>
      </c>
      <c r="BJ147" s="15" t="s">
        <v>83</v>
      </c>
      <c r="BK147" s="139">
        <f t="shared" si="17"/>
        <v>0</v>
      </c>
      <c r="BL147" s="15" t="s">
        <v>130</v>
      </c>
      <c r="BM147" s="138" t="s">
        <v>196</v>
      </c>
    </row>
    <row r="148" spans="2:65" s="1" customFormat="1" ht="27" customHeight="1">
      <c r="B148" s="127"/>
      <c r="C148" s="128" t="s">
        <v>197</v>
      </c>
      <c r="D148" s="128" t="s">
        <v>126</v>
      </c>
      <c r="E148" s="129" t="s">
        <v>198</v>
      </c>
      <c r="F148" s="130" t="s">
        <v>199</v>
      </c>
      <c r="G148" s="131" t="s">
        <v>173</v>
      </c>
      <c r="H148" s="132">
        <v>2</v>
      </c>
      <c r="I148" s="132"/>
      <c r="J148" s="133"/>
      <c r="K148" s="130" t="s">
        <v>147</v>
      </c>
      <c r="L148" s="27"/>
      <c r="M148" s="134" t="s">
        <v>1</v>
      </c>
      <c r="N148" s="135" t="s">
        <v>37</v>
      </c>
      <c r="O148" s="136">
        <v>0.29235</v>
      </c>
      <c r="P148" s="136">
        <f t="shared" si="9"/>
        <v>0.5847</v>
      </c>
      <c r="Q148" s="136">
        <v>6.0999999999999997E-4</v>
      </c>
      <c r="R148" s="136">
        <f t="shared" si="10"/>
        <v>1.2199999999999999E-3</v>
      </c>
      <c r="S148" s="136">
        <v>0</v>
      </c>
      <c r="T148" s="137">
        <f t="shared" si="11"/>
        <v>0</v>
      </c>
      <c r="AR148" s="138" t="s">
        <v>130</v>
      </c>
      <c r="AT148" s="138" t="s">
        <v>126</v>
      </c>
      <c r="AU148" s="138" t="s">
        <v>83</v>
      </c>
      <c r="AY148" s="15" t="s">
        <v>124</v>
      </c>
      <c r="BE148" s="139">
        <f t="shared" si="12"/>
        <v>0</v>
      </c>
      <c r="BF148" s="139">
        <f t="shared" si="13"/>
        <v>0</v>
      </c>
      <c r="BG148" s="139">
        <f t="shared" si="14"/>
        <v>0</v>
      </c>
      <c r="BH148" s="139">
        <f t="shared" si="15"/>
        <v>0</v>
      </c>
      <c r="BI148" s="139">
        <f t="shared" si="16"/>
        <v>0</v>
      </c>
      <c r="BJ148" s="15" t="s">
        <v>83</v>
      </c>
      <c r="BK148" s="139">
        <f t="shared" si="17"/>
        <v>0</v>
      </c>
      <c r="BL148" s="15" t="s">
        <v>130</v>
      </c>
      <c r="BM148" s="138" t="s">
        <v>200</v>
      </c>
    </row>
    <row r="149" spans="2:65" s="1" customFormat="1" ht="31" customHeight="1">
      <c r="B149" s="127"/>
      <c r="C149" s="128" t="s">
        <v>201</v>
      </c>
      <c r="D149" s="128" t="s">
        <v>126</v>
      </c>
      <c r="E149" s="129" t="s">
        <v>202</v>
      </c>
      <c r="F149" s="130" t="s">
        <v>203</v>
      </c>
      <c r="G149" s="131" t="s">
        <v>173</v>
      </c>
      <c r="H149" s="132">
        <v>2</v>
      </c>
      <c r="I149" s="132"/>
      <c r="J149" s="133"/>
      <c r="K149" s="130" t="s">
        <v>147</v>
      </c>
      <c r="L149" s="27"/>
      <c r="M149" s="134" t="s">
        <v>1</v>
      </c>
      <c r="N149" s="135" t="s">
        <v>37</v>
      </c>
      <c r="O149" s="136">
        <v>0.34140999999999999</v>
      </c>
      <c r="P149" s="136">
        <f t="shared" si="9"/>
        <v>0.68281999999999998</v>
      </c>
      <c r="Q149" s="136">
        <v>6.9999999999999999E-4</v>
      </c>
      <c r="R149" s="136">
        <f t="shared" si="10"/>
        <v>1.4E-3</v>
      </c>
      <c r="S149" s="136">
        <v>0</v>
      </c>
      <c r="T149" s="137">
        <f t="shared" si="11"/>
        <v>0</v>
      </c>
      <c r="AR149" s="138" t="s">
        <v>130</v>
      </c>
      <c r="AT149" s="138" t="s">
        <v>126</v>
      </c>
      <c r="AU149" s="138" t="s">
        <v>83</v>
      </c>
      <c r="AY149" s="15" t="s">
        <v>124</v>
      </c>
      <c r="BE149" s="139">
        <f t="shared" si="12"/>
        <v>0</v>
      </c>
      <c r="BF149" s="139">
        <f t="shared" si="13"/>
        <v>0</v>
      </c>
      <c r="BG149" s="139">
        <f t="shared" si="14"/>
        <v>0</v>
      </c>
      <c r="BH149" s="139">
        <f t="shared" si="15"/>
        <v>0</v>
      </c>
      <c r="BI149" s="139">
        <f t="shared" si="16"/>
        <v>0</v>
      </c>
      <c r="BJ149" s="15" t="s">
        <v>83</v>
      </c>
      <c r="BK149" s="139">
        <f t="shared" si="17"/>
        <v>0</v>
      </c>
      <c r="BL149" s="15" t="s">
        <v>130</v>
      </c>
      <c r="BM149" s="138" t="s">
        <v>204</v>
      </c>
    </row>
    <row r="150" spans="2:65" s="1" customFormat="1" ht="24" customHeight="1">
      <c r="B150" s="127"/>
      <c r="C150" s="128" t="s">
        <v>7</v>
      </c>
      <c r="D150" s="128" t="s">
        <v>126</v>
      </c>
      <c r="E150" s="129" t="s">
        <v>205</v>
      </c>
      <c r="F150" s="130" t="s">
        <v>206</v>
      </c>
      <c r="G150" s="131" t="s">
        <v>173</v>
      </c>
      <c r="H150" s="132">
        <v>14</v>
      </c>
      <c r="I150" s="132"/>
      <c r="J150" s="133"/>
      <c r="K150" s="130" t="s">
        <v>147</v>
      </c>
      <c r="L150" s="27"/>
      <c r="M150" s="134" t="s">
        <v>1</v>
      </c>
      <c r="N150" s="135" t="s">
        <v>37</v>
      </c>
      <c r="O150" s="136">
        <v>0.12717000000000001</v>
      </c>
      <c r="P150" s="136">
        <f t="shared" si="9"/>
        <v>1.7803800000000001</v>
      </c>
      <c r="Q150" s="136">
        <v>2.9999999999999997E-4</v>
      </c>
      <c r="R150" s="136">
        <f t="shared" si="10"/>
        <v>4.1999999999999997E-3</v>
      </c>
      <c r="S150" s="136">
        <v>0</v>
      </c>
      <c r="T150" s="137">
        <f t="shared" si="11"/>
        <v>0</v>
      </c>
      <c r="AR150" s="138" t="s">
        <v>130</v>
      </c>
      <c r="AT150" s="138" t="s">
        <v>126</v>
      </c>
      <c r="AU150" s="138" t="s">
        <v>83</v>
      </c>
      <c r="AY150" s="15" t="s">
        <v>124</v>
      </c>
      <c r="BE150" s="139">
        <f t="shared" si="12"/>
        <v>0</v>
      </c>
      <c r="BF150" s="139">
        <f t="shared" si="13"/>
        <v>0</v>
      </c>
      <c r="BG150" s="139">
        <f t="shared" si="14"/>
        <v>0</v>
      </c>
      <c r="BH150" s="139">
        <f t="shared" si="15"/>
        <v>0</v>
      </c>
      <c r="BI150" s="139">
        <f t="shared" si="16"/>
        <v>0</v>
      </c>
      <c r="BJ150" s="15" t="s">
        <v>83</v>
      </c>
      <c r="BK150" s="139">
        <f t="shared" si="17"/>
        <v>0</v>
      </c>
      <c r="BL150" s="15" t="s">
        <v>130</v>
      </c>
      <c r="BM150" s="138" t="s">
        <v>207</v>
      </c>
    </row>
    <row r="151" spans="2:65" s="12" customFormat="1" ht="12">
      <c r="B151" s="149"/>
      <c r="D151" s="150" t="s">
        <v>208</v>
      </c>
      <c r="E151" s="151" t="s">
        <v>1</v>
      </c>
      <c r="F151" s="152" t="s">
        <v>209</v>
      </c>
      <c r="H151" s="153">
        <v>14</v>
      </c>
      <c r="L151" s="149"/>
      <c r="M151" s="154"/>
      <c r="N151" s="155"/>
      <c r="O151" s="155"/>
      <c r="P151" s="155"/>
      <c r="Q151" s="155"/>
      <c r="R151" s="155"/>
      <c r="S151" s="155"/>
      <c r="T151" s="156"/>
      <c r="AT151" s="151" t="s">
        <v>208</v>
      </c>
      <c r="AU151" s="151" t="s">
        <v>83</v>
      </c>
      <c r="AV151" s="12" t="s">
        <v>83</v>
      </c>
      <c r="AW151" s="12" t="s">
        <v>27</v>
      </c>
      <c r="AX151" s="12" t="s">
        <v>79</v>
      </c>
      <c r="AY151" s="151" t="s">
        <v>124</v>
      </c>
    </row>
    <row r="152" spans="2:65" s="1" customFormat="1" ht="24" customHeight="1">
      <c r="B152" s="127"/>
      <c r="C152" s="128" t="s">
        <v>210</v>
      </c>
      <c r="D152" s="128" t="s">
        <v>126</v>
      </c>
      <c r="E152" s="129" t="s">
        <v>211</v>
      </c>
      <c r="F152" s="130" t="s">
        <v>212</v>
      </c>
      <c r="G152" s="131" t="s">
        <v>140</v>
      </c>
      <c r="H152" s="132">
        <v>4</v>
      </c>
      <c r="I152" s="132"/>
      <c r="J152" s="133"/>
      <c r="K152" s="130" t="s">
        <v>1</v>
      </c>
      <c r="L152" s="27"/>
      <c r="M152" s="134" t="s">
        <v>1</v>
      </c>
      <c r="N152" s="135" t="s">
        <v>37</v>
      </c>
      <c r="O152" s="136">
        <v>0.33489000000000002</v>
      </c>
      <c r="P152" s="136">
        <f>O152*H152</f>
        <v>1.3395600000000001</v>
      </c>
      <c r="Q152" s="136">
        <v>1.5200000000000001E-3</v>
      </c>
      <c r="R152" s="136">
        <f>Q152*H152</f>
        <v>6.0800000000000003E-3</v>
      </c>
      <c r="S152" s="136">
        <v>0</v>
      </c>
      <c r="T152" s="137">
        <f>S152*H152</f>
        <v>0</v>
      </c>
      <c r="AR152" s="138" t="s">
        <v>130</v>
      </c>
      <c r="AT152" s="138" t="s">
        <v>126</v>
      </c>
      <c r="AU152" s="138" t="s">
        <v>83</v>
      </c>
      <c r="AY152" s="15" t="s">
        <v>124</v>
      </c>
      <c r="BE152" s="139">
        <f>IF(N152="základná",J152,0)</f>
        <v>0</v>
      </c>
      <c r="BF152" s="139">
        <f>IF(N152="znížená",J152,0)</f>
        <v>0</v>
      </c>
      <c r="BG152" s="139">
        <f>IF(N152="zákl. prenesená",J152,0)</f>
        <v>0</v>
      </c>
      <c r="BH152" s="139">
        <f>IF(N152="zníž. prenesená",J152,0)</f>
        <v>0</v>
      </c>
      <c r="BI152" s="139">
        <f>IF(N152="nulová",J152,0)</f>
        <v>0</v>
      </c>
      <c r="BJ152" s="15" t="s">
        <v>83</v>
      </c>
      <c r="BK152" s="139">
        <f>ROUND(I152*H152,2)</f>
        <v>0</v>
      </c>
      <c r="BL152" s="15" t="s">
        <v>130</v>
      </c>
      <c r="BM152" s="138" t="s">
        <v>213</v>
      </c>
    </row>
    <row r="153" spans="2:65" s="12" customFormat="1" ht="12">
      <c r="B153" s="149"/>
      <c r="D153" s="150" t="s">
        <v>208</v>
      </c>
      <c r="E153" s="151" t="s">
        <v>84</v>
      </c>
      <c r="F153" s="152" t="s">
        <v>214</v>
      </c>
      <c r="H153" s="153">
        <v>4</v>
      </c>
      <c r="L153" s="149"/>
      <c r="M153" s="154"/>
      <c r="N153" s="155"/>
      <c r="O153" s="155"/>
      <c r="P153" s="155"/>
      <c r="Q153" s="155"/>
      <c r="R153" s="155"/>
      <c r="S153" s="155"/>
      <c r="T153" s="156"/>
      <c r="AT153" s="151" t="s">
        <v>208</v>
      </c>
      <c r="AU153" s="151" t="s">
        <v>83</v>
      </c>
      <c r="AV153" s="12" t="s">
        <v>83</v>
      </c>
      <c r="AW153" s="12" t="s">
        <v>27</v>
      </c>
      <c r="AX153" s="12" t="s">
        <v>79</v>
      </c>
      <c r="AY153" s="151" t="s">
        <v>124</v>
      </c>
    </row>
    <row r="154" spans="2:65" s="1" customFormat="1" ht="24" customHeight="1">
      <c r="B154" s="127"/>
      <c r="C154" s="128" t="s">
        <v>215</v>
      </c>
      <c r="D154" s="128" t="s">
        <v>126</v>
      </c>
      <c r="E154" s="129" t="s">
        <v>216</v>
      </c>
      <c r="F154" s="130" t="s">
        <v>217</v>
      </c>
      <c r="G154" s="131" t="s">
        <v>140</v>
      </c>
      <c r="H154" s="132">
        <v>155</v>
      </c>
      <c r="I154" s="132"/>
      <c r="J154" s="133"/>
      <c r="K154" s="130" t="s">
        <v>147</v>
      </c>
      <c r="L154" s="27"/>
      <c r="M154" s="134" t="s">
        <v>1</v>
      </c>
      <c r="N154" s="135" t="s">
        <v>37</v>
      </c>
      <c r="O154" s="136">
        <v>0.39012999999999998</v>
      </c>
      <c r="P154" s="136">
        <f>O154*H154</f>
        <v>60.470149999999997</v>
      </c>
      <c r="Q154" s="136">
        <v>2.3000000000000001E-4</v>
      </c>
      <c r="R154" s="136">
        <f>Q154*H154</f>
        <v>3.5650000000000001E-2</v>
      </c>
      <c r="S154" s="136">
        <v>0</v>
      </c>
      <c r="T154" s="137">
        <f>S154*H154</f>
        <v>0</v>
      </c>
      <c r="AR154" s="138" t="s">
        <v>130</v>
      </c>
      <c r="AT154" s="138" t="s">
        <v>126</v>
      </c>
      <c r="AU154" s="138" t="s">
        <v>83</v>
      </c>
      <c r="AY154" s="15" t="s">
        <v>124</v>
      </c>
      <c r="BE154" s="139">
        <f>IF(N154="základná",J154,0)</f>
        <v>0</v>
      </c>
      <c r="BF154" s="139">
        <f>IF(N154="znížená",J154,0)</f>
        <v>0</v>
      </c>
      <c r="BG154" s="139">
        <f>IF(N154="zákl. prenesená",J154,0)</f>
        <v>0</v>
      </c>
      <c r="BH154" s="139">
        <f>IF(N154="zníž. prenesená",J154,0)</f>
        <v>0</v>
      </c>
      <c r="BI154" s="139">
        <f>IF(N154="nulová",J154,0)</f>
        <v>0</v>
      </c>
      <c r="BJ154" s="15" t="s">
        <v>83</v>
      </c>
      <c r="BK154" s="139">
        <f>ROUND(I154*H154,2)</f>
        <v>0</v>
      </c>
      <c r="BL154" s="15" t="s">
        <v>130</v>
      </c>
      <c r="BM154" s="138" t="s">
        <v>218</v>
      </c>
    </row>
    <row r="155" spans="2:65" s="12" customFormat="1" ht="12">
      <c r="B155" s="149"/>
      <c r="D155" s="150" t="s">
        <v>208</v>
      </c>
      <c r="E155" s="151" t="s">
        <v>219</v>
      </c>
      <c r="F155" s="152" t="s">
        <v>220</v>
      </c>
      <c r="H155" s="153">
        <v>25</v>
      </c>
      <c r="L155" s="149"/>
      <c r="M155" s="154"/>
      <c r="N155" s="155"/>
      <c r="O155" s="155"/>
      <c r="P155" s="155"/>
      <c r="Q155" s="155"/>
      <c r="R155" s="155"/>
      <c r="S155" s="155"/>
      <c r="T155" s="156"/>
      <c r="AT155" s="151" t="s">
        <v>208</v>
      </c>
      <c r="AU155" s="151" t="s">
        <v>83</v>
      </c>
      <c r="AV155" s="12" t="s">
        <v>83</v>
      </c>
      <c r="AW155" s="12" t="s">
        <v>27</v>
      </c>
      <c r="AX155" s="12" t="s">
        <v>71</v>
      </c>
      <c r="AY155" s="151" t="s">
        <v>124</v>
      </c>
    </row>
    <row r="156" spans="2:65" s="12" customFormat="1" ht="24">
      <c r="B156" s="149"/>
      <c r="D156" s="150" t="s">
        <v>208</v>
      </c>
      <c r="E156" s="151" t="s">
        <v>1</v>
      </c>
      <c r="F156" s="152" t="s">
        <v>221</v>
      </c>
      <c r="H156" s="153">
        <v>130</v>
      </c>
      <c r="L156" s="149"/>
      <c r="M156" s="154"/>
      <c r="N156" s="155"/>
      <c r="O156" s="155"/>
      <c r="P156" s="155"/>
      <c r="Q156" s="155"/>
      <c r="R156" s="155"/>
      <c r="S156" s="155"/>
      <c r="T156" s="156"/>
      <c r="AT156" s="151" t="s">
        <v>208</v>
      </c>
      <c r="AU156" s="151" t="s">
        <v>83</v>
      </c>
      <c r="AV156" s="12" t="s">
        <v>83</v>
      </c>
      <c r="AW156" s="12" t="s">
        <v>27</v>
      </c>
      <c r="AX156" s="12" t="s">
        <v>71</v>
      </c>
      <c r="AY156" s="151" t="s">
        <v>124</v>
      </c>
    </row>
    <row r="157" spans="2:65" s="13" customFormat="1" ht="12">
      <c r="B157" s="157"/>
      <c r="D157" s="150" t="s">
        <v>208</v>
      </c>
      <c r="E157" s="158" t="s">
        <v>91</v>
      </c>
      <c r="F157" s="159" t="s">
        <v>222</v>
      </c>
      <c r="H157" s="160">
        <v>155</v>
      </c>
      <c r="L157" s="157"/>
      <c r="M157" s="161"/>
      <c r="N157" s="162"/>
      <c r="O157" s="162"/>
      <c r="P157" s="162"/>
      <c r="Q157" s="162"/>
      <c r="R157" s="162"/>
      <c r="S157" s="162"/>
      <c r="T157" s="163"/>
      <c r="AT157" s="158" t="s">
        <v>208</v>
      </c>
      <c r="AU157" s="158" t="s">
        <v>83</v>
      </c>
      <c r="AV157" s="13" t="s">
        <v>85</v>
      </c>
      <c r="AW157" s="13" t="s">
        <v>27</v>
      </c>
      <c r="AX157" s="13" t="s">
        <v>79</v>
      </c>
      <c r="AY157" s="158" t="s">
        <v>124</v>
      </c>
    </row>
    <row r="158" spans="2:65" s="1" customFormat="1" ht="24" customHeight="1">
      <c r="B158" s="127"/>
      <c r="C158" s="128" t="s">
        <v>223</v>
      </c>
      <c r="D158" s="128" t="s">
        <v>126</v>
      </c>
      <c r="E158" s="129" t="s">
        <v>224</v>
      </c>
      <c r="F158" s="130" t="s">
        <v>225</v>
      </c>
      <c r="G158" s="131" t="s">
        <v>140</v>
      </c>
      <c r="H158" s="132">
        <v>66</v>
      </c>
      <c r="I158" s="132"/>
      <c r="J158" s="133"/>
      <c r="K158" s="130" t="s">
        <v>147</v>
      </c>
      <c r="L158" s="27"/>
      <c r="M158" s="134" t="s">
        <v>1</v>
      </c>
      <c r="N158" s="135" t="s">
        <v>37</v>
      </c>
      <c r="O158" s="136">
        <v>0.40217999999999998</v>
      </c>
      <c r="P158" s="136">
        <f>O158*H158</f>
        <v>26.543879999999998</v>
      </c>
      <c r="Q158" s="136">
        <v>3.1E-4</v>
      </c>
      <c r="R158" s="136">
        <f>Q158*H158</f>
        <v>2.0459999999999999E-2</v>
      </c>
      <c r="S158" s="136">
        <v>0</v>
      </c>
      <c r="T158" s="137">
        <f>S158*H158</f>
        <v>0</v>
      </c>
      <c r="AR158" s="138" t="s">
        <v>130</v>
      </c>
      <c r="AT158" s="138" t="s">
        <v>126</v>
      </c>
      <c r="AU158" s="138" t="s">
        <v>83</v>
      </c>
      <c r="AY158" s="15" t="s">
        <v>124</v>
      </c>
      <c r="BE158" s="139">
        <f>IF(N158="základná",J158,0)</f>
        <v>0</v>
      </c>
      <c r="BF158" s="139">
        <f>IF(N158="znížená",J158,0)</f>
        <v>0</v>
      </c>
      <c r="BG158" s="139">
        <f>IF(N158="zákl. prenesená",J158,0)</f>
        <v>0</v>
      </c>
      <c r="BH158" s="139">
        <f>IF(N158="zníž. prenesená",J158,0)</f>
        <v>0</v>
      </c>
      <c r="BI158" s="139">
        <f>IF(N158="nulová",J158,0)</f>
        <v>0</v>
      </c>
      <c r="BJ158" s="15" t="s">
        <v>83</v>
      </c>
      <c r="BK158" s="139">
        <f>ROUND(I158*H158,2)</f>
        <v>0</v>
      </c>
      <c r="BL158" s="15" t="s">
        <v>130</v>
      </c>
      <c r="BM158" s="138" t="s">
        <v>226</v>
      </c>
    </row>
    <row r="159" spans="2:65" s="12" customFormat="1" ht="24">
      <c r="B159" s="149"/>
      <c r="D159" s="150" t="s">
        <v>208</v>
      </c>
      <c r="E159" s="151" t="s">
        <v>81</v>
      </c>
      <c r="F159" s="152" t="s">
        <v>227</v>
      </c>
      <c r="H159" s="153">
        <v>66</v>
      </c>
      <c r="L159" s="149"/>
      <c r="M159" s="154"/>
      <c r="N159" s="155"/>
      <c r="O159" s="155"/>
      <c r="P159" s="155"/>
      <c r="Q159" s="155"/>
      <c r="R159" s="155"/>
      <c r="S159" s="155"/>
      <c r="T159" s="156"/>
      <c r="AT159" s="151" t="s">
        <v>208</v>
      </c>
      <c r="AU159" s="151" t="s">
        <v>83</v>
      </c>
      <c r="AV159" s="12" t="s">
        <v>83</v>
      </c>
      <c r="AW159" s="12" t="s">
        <v>27</v>
      </c>
      <c r="AX159" s="12" t="s">
        <v>79</v>
      </c>
      <c r="AY159" s="151" t="s">
        <v>124</v>
      </c>
    </row>
    <row r="160" spans="2:65" s="1" customFormat="1" ht="24" customHeight="1">
      <c r="B160" s="127"/>
      <c r="C160" s="128" t="s">
        <v>228</v>
      </c>
      <c r="D160" s="128" t="s">
        <v>126</v>
      </c>
      <c r="E160" s="129" t="s">
        <v>229</v>
      </c>
      <c r="F160" s="130" t="s">
        <v>230</v>
      </c>
      <c r="G160" s="131" t="s">
        <v>140</v>
      </c>
      <c r="H160" s="132">
        <v>64</v>
      </c>
      <c r="I160" s="132"/>
      <c r="J160" s="133"/>
      <c r="K160" s="130" t="s">
        <v>147</v>
      </c>
      <c r="L160" s="27"/>
      <c r="M160" s="134" t="s">
        <v>1</v>
      </c>
      <c r="N160" s="135" t="s">
        <v>37</v>
      </c>
      <c r="O160" s="136">
        <v>0.40727000000000002</v>
      </c>
      <c r="P160" s="136">
        <f>O160*H160</f>
        <v>26.065280000000001</v>
      </c>
      <c r="Q160" s="136">
        <v>4.8999999999999998E-4</v>
      </c>
      <c r="R160" s="136">
        <f>Q160*H160</f>
        <v>3.1359999999999999E-2</v>
      </c>
      <c r="S160" s="136">
        <v>0</v>
      </c>
      <c r="T160" s="137">
        <f>S160*H160</f>
        <v>0</v>
      </c>
      <c r="AR160" s="138" t="s">
        <v>130</v>
      </c>
      <c r="AT160" s="138" t="s">
        <v>126</v>
      </c>
      <c r="AU160" s="138" t="s">
        <v>83</v>
      </c>
      <c r="AY160" s="15" t="s">
        <v>124</v>
      </c>
      <c r="BE160" s="139">
        <f>IF(N160="základná",J160,0)</f>
        <v>0</v>
      </c>
      <c r="BF160" s="139">
        <f>IF(N160="znížená",J160,0)</f>
        <v>0</v>
      </c>
      <c r="BG160" s="139">
        <f>IF(N160="zákl. prenesená",J160,0)</f>
        <v>0</v>
      </c>
      <c r="BH160" s="139">
        <f>IF(N160="zníž. prenesená",J160,0)</f>
        <v>0</v>
      </c>
      <c r="BI160" s="139">
        <f>IF(N160="nulová",J160,0)</f>
        <v>0</v>
      </c>
      <c r="BJ160" s="15" t="s">
        <v>83</v>
      </c>
      <c r="BK160" s="139">
        <f>ROUND(I160*H160,2)</f>
        <v>0</v>
      </c>
      <c r="BL160" s="15" t="s">
        <v>130</v>
      </c>
      <c r="BM160" s="138" t="s">
        <v>231</v>
      </c>
    </row>
    <row r="161" spans="2:65" s="12" customFormat="1" ht="24">
      <c r="B161" s="149"/>
      <c r="D161" s="150" t="s">
        <v>208</v>
      </c>
      <c r="E161" s="151" t="s">
        <v>87</v>
      </c>
      <c r="F161" s="152" t="s">
        <v>232</v>
      </c>
      <c r="H161" s="153">
        <v>64</v>
      </c>
      <c r="L161" s="149"/>
      <c r="M161" s="154"/>
      <c r="N161" s="155"/>
      <c r="O161" s="155"/>
      <c r="P161" s="155"/>
      <c r="Q161" s="155"/>
      <c r="R161" s="155"/>
      <c r="S161" s="155"/>
      <c r="T161" s="156"/>
      <c r="AT161" s="151" t="s">
        <v>208</v>
      </c>
      <c r="AU161" s="151" t="s">
        <v>83</v>
      </c>
      <c r="AV161" s="12" t="s">
        <v>83</v>
      </c>
      <c r="AW161" s="12" t="s">
        <v>27</v>
      </c>
      <c r="AX161" s="12" t="s">
        <v>79</v>
      </c>
      <c r="AY161" s="151" t="s">
        <v>124</v>
      </c>
    </row>
    <row r="162" spans="2:65" s="1" customFormat="1" ht="24" customHeight="1">
      <c r="B162" s="127"/>
      <c r="C162" s="128" t="s">
        <v>233</v>
      </c>
      <c r="D162" s="128" t="s">
        <v>126</v>
      </c>
      <c r="E162" s="129" t="s">
        <v>234</v>
      </c>
      <c r="F162" s="130" t="s">
        <v>235</v>
      </c>
      <c r="G162" s="131" t="s">
        <v>140</v>
      </c>
      <c r="H162" s="132">
        <v>10</v>
      </c>
      <c r="I162" s="132"/>
      <c r="J162" s="133"/>
      <c r="K162" s="130" t="s">
        <v>147</v>
      </c>
      <c r="L162" s="27"/>
      <c r="M162" s="134" t="s">
        <v>1</v>
      </c>
      <c r="N162" s="135" t="s">
        <v>37</v>
      </c>
      <c r="O162" s="136">
        <v>0.41644999999999999</v>
      </c>
      <c r="P162" s="136">
        <f>O162*H162</f>
        <v>4.1645000000000003</v>
      </c>
      <c r="Q162" s="136">
        <v>8.9999999999999998E-4</v>
      </c>
      <c r="R162" s="136">
        <f>Q162*H162</f>
        <v>8.9999999999999993E-3</v>
      </c>
      <c r="S162" s="136">
        <v>0</v>
      </c>
      <c r="T162" s="137">
        <f>S162*H162</f>
        <v>0</v>
      </c>
      <c r="AR162" s="138" t="s">
        <v>130</v>
      </c>
      <c r="AT162" s="138" t="s">
        <v>126</v>
      </c>
      <c r="AU162" s="138" t="s">
        <v>83</v>
      </c>
      <c r="AY162" s="15" t="s">
        <v>124</v>
      </c>
      <c r="BE162" s="139">
        <f>IF(N162="základná",J162,0)</f>
        <v>0</v>
      </c>
      <c r="BF162" s="139">
        <f>IF(N162="znížená",J162,0)</f>
        <v>0</v>
      </c>
      <c r="BG162" s="139">
        <f>IF(N162="zákl. prenesená",J162,0)</f>
        <v>0</v>
      </c>
      <c r="BH162" s="139">
        <f>IF(N162="zníž. prenesená",J162,0)</f>
        <v>0</v>
      </c>
      <c r="BI162" s="139">
        <f>IF(N162="nulová",J162,0)</f>
        <v>0</v>
      </c>
      <c r="BJ162" s="15" t="s">
        <v>83</v>
      </c>
      <c r="BK162" s="139">
        <f>ROUND(I162*H162,2)</f>
        <v>0</v>
      </c>
      <c r="BL162" s="15" t="s">
        <v>130</v>
      </c>
      <c r="BM162" s="138" t="s">
        <v>236</v>
      </c>
    </row>
    <row r="163" spans="2:65" s="12" customFormat="1" ht="24">
      <c r="B163" s="149"/>
      <c r="D163" s="150" t="s">
        <v>208</v>
      </c>
      <c r="E163" s="151" t="s">
        <v>89</v>
      </c>
      <c r="F163" s="152" t="s">
        <v>237</v>
      </c>
      <c r="H163" s="153">
        <v>10</v>
      </c>
      <c r="L163" s="149"/>
      <c r="M163" s="154"/>
      <c r="N163" s="155"/>
      <c r="O163" s="155"/>
      <c r="P163" s="155"/>
      <c r="Q163" s="155"/>
      <c r="R163" s="155"/>
      <c r="S163" s="155"/>
      <c r="T163" s="156"/>
      <c r="AT163" s="151" t="s">
        <v>208</v>
      </c>
      <c r="AU163" s="151" t="s">
        <v>83</v>
      </c>
      <c r="AV163" s="12" t="s">
        <v>83</v>
      </c>
      <c r="AW163" s="12" t="s">
        <v>27</v>
      </c>
      <c r="AX163" s="12" t="s">
        <v>79</v>
      </c>
      <c r="AY163" s="151" t="s">
        <v>124</v>
      </c>
    </row>
    <row r="164" spans="2:65" s="1" customFormat="1" ht="24" customHeight="1">
      <c r="B164" s="127"/>
      <c r="C164" s="140" t="s">
        <v>238</v>
      </c>
      <c r="D164" s="140" t="s">
        <v>144</v>
      </c>
      <c r="E164" s="141" t="s">
        <v>239</v>
      </c>
      <c r="F164" s="142" t="s">
        <v>240</v>
      </c>
      <c r="G164" s="143" t="s">
        <v>140</v>
      </c>
      <c r="H164" s="144">
        <v>25</v>
      </c>
      <c r="I164" s="144"/>
      <c r="J164" s="145"/>
      <c r="K164" s="142" t="s">
        <v>1</v>
      </c>
      <c r="L164" s="146"/>
      <c r="M164" s="147" t="s">
        <v>1</v>
      </c>
      <c r="N164" s="148" t="s">
        <v>37</v>
      </c>
      <c r="O164" s="136">
        <v>0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148</v>
      </c>
      <c r="AT164" s="138" t="s">
        <v>144</v>
      </c>
      <c r="AU164" s="138" t="s">
        <v>83</v>
      </c>
      <c r="AY164" s="15" t="s">
        <v>124</v>
      </c>
      <c r="BE164" s="139">
        <f>IF(N164="základná",J164,0)</f>
        <v>0</v>
      </c>
      <c r="BF164" s="139">
        <f>IF(N164="znížená",J164,0)</f>
        <v>0</v>
      </c>
      <c r="BG164" s="139">
        <f>IF(N164="zákl. prenesená",J164,0)</f>
        <v>0</v>
      </c>
      <c r="BH164" s="139">
        <f>IF(N164="zníž. prenesená",J164,0)</f>
        <v>0</v>
      </c>
      <c r="BI164" s="139">
        <f>IF(N164="nulová",J164,0)</f>
        <v>0</v>
      </c>
      <c r="BJ164" s="15" t="s">
        <v>83</v>
      </c>
      <c r="BK164" s="139">
        <f>ROUND(I164*H164,2)</f>
        <v>0</v>
      </c>
      <c r="BL164" s="15" t="s">
        <v>130</v>
      </c>
      <c r="BM164" s="138" t="s">
        <v>241</v>
      </c>
    </row>
    <row r="165" spans="2:65" s="12" customFormat="1" ht="12">
      <c r="B165" s="149"/>
      <c r="D165" s="150" t="s">
        <v>208</v>
      </c>
      <c r="E165" s="151" t="s">
        <v>1</v>
      </c>
      <c r="F165" s="152" t="s">
        <v>233</v>
      </c>
      <c r="H165" s="153">
        <v>25</v>
      </c>
      <c r="L165" s="149"/>
      <c r="M165" s="154"/>
      <c r="N165" s="155"/>
      <c r="O165" s="155"/>
      <c r="P165" s="155"/>
      <c r="Q165" s="155"/>
      <c r="R165" s="155"/>
      <c r="S165" s="155"/>
      <c r="T165" s="156"/>
      <c r="AT165" s="151" t="s">
        <v>208</v>
      </c>
      <c r="AU165" s="151" t="s">
        <v>83</v>
      </c>
      <c r="AV165" s="12" t="s">
        <v>83</v>
      </c>
      <c r="AW165" s="12" t="s">
        <v>27</v>
      </c>
      <c r="AX165" s="12" t="s">
        <v>79</v>
      </c>
      <c r="AY165" s="151" t="s">
        <v>124</v>
      </c>
    </row>
    <row r="166" spans="2:65" s="1" customFormat="1" ht="24" customHeight="1">
      <c r="B166" s="127"/>
      <c r="C166" s="128" t="s">
        <v>242</v>
      </c>
      <c r="D166" s="128" t="s">
        <v>126</v>
      </c>
      <c r="E166" s="129" t="s">
        <v>243</v>
      </c>
      <c r="F166" s="130" t="s">
        <v>244</v>
      </c>
      <c r="G166" s="131" t="s">
        <v>173</v>
      </c>
      <c r="H166" s="132">
        <v>10</v>
      </c>
      <c r="I166" s="132"/>
      <c r="J166" s="133"/>
      <c r="K166" s="130" t="s">
        <v>1</v>
      </c>
      <c r="L166" s="27"/>
      <c r="M166" s="134" t="s">
        <v>1</v>
      </c>
      <c r="N166" s="135" t="s">
        <v>37</v>
      </c>
      <c r="O166" s="136">
        <v>7.6999999999999999E-2</v>
      </c>
      <c r="P166" s="136">
        <f>O166*H166</f>
        <v>0.77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130</v>
      </c>
      <c r="AT166" s="138" t="s">
        <v>126</v>
      </c>
      <c r="AU166" s="138" t="s">
        <v>83</v>
      </c>
      <c r="AY166" s="15" t="s">
        <v>124</v>
      </c>
      <c r="BE166" s="139">
        <f>IF(N166="základná",J166,0)</f>
        <v>0</v>
      </c>
      <c r="BF166" s="139">
        <f>IF(N166="znížená",J166,0)</f>
        <v>0</v>
      </c>
      <c r="BG166" s="139">
        <f>IF(N166="zákl. prenesená",J166,0)</f>
        <v>0</v>
      </c>
      <c r="BH166" s="139">
        <f>IF(N166="zníž. prenesená",J166,0)</f>
        <v>0</v>
      </c>
      <c r="BI166" s="139">
        <f>IF(N166="nulová",J166,0)</f>
        <v>0</v>
      </c>
      <c r="BJ166" s="15" t="s">
        <v>83</v>
      </c>
      <c r="BK166" s="139">
        <f>ROUND(I166*H166,2)</f>
        <v>0</v>
      </c>
      <c r="BL166" s="15" t="s">
        <v>130</v>
      </c>
      <c r="BM166" s="138" t="s">
        <v>245</v>
      </c>
    </row>
    <row r="167" spans="2:65" s="12" customFormat="1" ht="12">
      <c r="B167" s="149"/>
      <c r="D167" s="150" t="s">
        <v>208</v>
      </c>
      <c r="E167" s="151" t="s">
        <v>1</v>
      </c>
      <c r="F167" s="152" t="s">
        <v>246</v>
      </c>
      <c r="H167" s="153">
        <v>10</v>
      </c>
      <c r="L167" s="149"/>
      <c r="M167" s="154"/>
      <c r="N167" s="155"/>
      <c r="O167" s="155"/>
      <c r="P167" s="155"/>
      <c r="Q167" s="155"/>
      <c r="R167" s="155"/>
      <c r="S167" s="155"/>
      <c r="T167" s="156"/>
      <c r="AT167" s="151" t="s">
        <v>208</v>
      </c>
      <c r="AU167" s="151" t="s">
        <v>83</v>
      </c>
      <c r="AV167" s="12" t="s">
        <v>83</v>
      </c>
      <c r="AW167" s="12" t="s">
        <v>27</v>
      </c>
      <c r="AX167" s="12" t="s">
        <v>79</v>
      </c>
      <c r="AY167" s="151" t="s">
        <v>124</v>
      </c>
    </row>
    <row r="168" spans="2:65" s="1" customFormat="1" ht="24" customHeight="1">
      <c r="B168" s="127"/>
      <c r="C168" s="140" t="s">
        <v>247</v>
      </c>
      <c r="D168" s="140" t="s">
        <v>144</v>
      </c>
      <c r="E168" s="141" t="s">
        <v>248</v>
      </c>
      <c r="F168" s="142" t="s">
        <v>249</v>
      </c>
      <c r="G168" s="143" t="s">
        <v>173</v>
      </c>
      <c r="H168" s="144">
        <v>6</v>
      </c>
      <c r="I168" s="144"/>
      <c r="J168" s="145"/>
      <c r="K168" s="142" t="s">
        <v>1</v>
      </c>
      <c r="L168" s="146"/>
      <c r="M168" s="147" t="s">
        <v>1</v>
      </c>
      <c r="N168" s="148" t="s">
        <v>37</v>
      </c>
      <c r="O168" s="136">
        <v>0</v>
      </c>
      <c r="P168" s="136">
        <f>O168*H168</f>
        <v>0</v>
      </c>
      <c r="Q168" s="136">
        <v>6.0000000000000002E-5</v>
      </c>
      <c r="R168" s="136">
        <f>Q168*H168</f>
        <v>3.6000000000000002E-4</v>
      </c>
      <c r="S168" s="136">
        <v>0</v>
      </c>
      <c r="T168" s="137">
        <f>S168*H168</f>
        <v>0</v>
      </c>
      <c r="AR168" s="138" t="s">
        <v>148</v>
      </c>
      <c r="AT168" s="138" t="s">
        <v>144</v>
      </c>
      <c r="AU168" s="138" t="s">
        <v>83</v>
      </c>
      <c r="AY168" s="15" t="s">
        <v>124</v>
      </c>
      <c r="BE168" s="139">
        <f>IF(N168="základná",J168,0)</f>
        <v>0</v>
      </c>
      <c r="BF168" s="139">
        <f>IF(N168="znížená",J168,0)</f>
        <v>0</v>
      </c>
      <c r="BG168" s="139">
        <f>IF(N168="zákl. prenesená",J168,0)</f>
        <v>0</v>
      </c>
      <c r="BH168" s="139">
        <f>IF(N168="zníž. prenesená",J168,0)</f>
        <v>0</v>
      </c>
      <c r="BI168" s="139">
        <f>IF(N168="nulová",J168,0)</f>
        <v>0</v>
      </c>
      <c r="BJ168" s="15" t="s">
        <v>83</v>
      </c>
      <c r="BK168" s="139">
        <f>ROUND(I168*H168,2)</f>
        <v>0</v>
      </c>
      <c r="BL168" s="15" t="s">
        <v>130</v>
      </c>
      <c r="BM168" s="138" t="s">
        <v>250</v>
      </c>
    </row>
    <row r="169" spans="2:65" s="1" customFormat="1" ht="28" customHeight="1">
      <c r="B169" s="127"/>
      <c r="C169" s="140" t="s">
        <v>251</v>
      </c>
      <c r="D169" s="140" t="s">
        <v>144</v>
      </c>
      <c r="E169" s="141" t="s">
        <v>252</v>
      </c>
      <c r="F169" s="142" t="s">
        <v>253</v>
      </c>
      <c r="G169" s="143" t="s">
        <v>173</v>
      </c>
      <c r="H169" s="144">
        <v>2</v>
      </c>
      <c r="I169" s="144"/>
      <c r="J169" s="145"/>
      <c r="K169" s="142" t="s">
        <v>1</v>
      </c>
      <c r="L169" s="146"/>
      <c r="M169" s="147" t="s">
        <v>1</v>
      </c>
      <c r="N169" s="148" t="s">
        <v>37</v>
      </c>
      <c r="O169" s="136">
        <v>0</v>
      </c>
      <c r="P169" s="136">
        <f>O169*H169</f>
        <v>0</v>
      </c>
      <c r="Q169" s="136">
        <v>9.0000000000000006E-5</v>
      </c>
      <c r="R169" s="136">
        <f>Q169*H169</f>
        <v>1.8000000000000001E-4</v>
      </c>
      <c r="S169" s="136">
        <v>0</v>
      </c>
      <c r="T169" s="137">
        <f>S169*H169</f>
        <v>0</v>
      </c>
      <c r="AR169" s="138" t="s">
        <v>148</v>
      </c>
      <c r="AT169" s="138" t="s">
        <v>144</v>
      </c>
      <c r="AU169" s="138" t="s">
        <v>83</v>
      </c>
      <c r="AY169" s="15" t="s">
        <v>124</v>
      </c>
      <c r="BE169" s="139">
        <f>IF(N169="základná",J169,0)</f>
        <v>0</v>
      </c>
      <c r="BF169" s="139">
        <f>IF(N169="znížená",J169,0)</f>
        <v>0</v>
      </c>
      <c r="BG169" s="139">
        <f>IF(N169="zákl. prenesená",J169,0)</f>
        <v>0</v>
      </c>
      <c r="BH169" s="139">
        <f>IF(N169="zníž. prenesená",J169,0)</f>
        <v>0</v>
      </c>
      <c r="BI169" s="139">
        <f>IF(N169="nulová",J169,0)</f>
        <v>0</v>
      </c>
      <c r="BJ169" s="15" t="s">
        <v>83</v>
      </c>
      <c r="BK169" s="139">
        <f>ROUND(I169*H169,2)</f>
        <v>0</v>
      </c>
      <c r="BL169" s="15" t="s">
        <v>130</v>
      </c>
      <c r="BM169" s="138" t="s">
        <v>254</v>
      </c>
    </row>
    <row r="170" spans="2:65" s="1" customFormat="1" ht="28" customHeight="1">
      <c r="B170" s="127"/>
      <c r="C170" s="140" t="s">
        <v>255</v>
      </c>
      <c r="D170" s="140" t="s">
        <v>144</v>
      </c>
      <c r="E170" s="141" t="s">
        <v>256</v>
      </c>
      <c r="F170" s="142" t="s">
        <v>257</v>
      </c>
      <c r="G170" s="143" t="s">
        <v>173</v>
      </c>
      <c r="H170" s="144">
        <v>2</v>
      </c>
      <c r="I170" s="144"/>
      <c r="J170" s="145"/>
      <c r="K170" s="142" t="s">
        <v>1</v>
      </c>
      <c r="L170" s="146"/>
      <c r="M170" s="147" t="s">
        <v>1</v>
      </c>
      <c r="N170" s="148" t="s">
        <v>37</v>
      </c>
      <c r="O170" s="136">
        <v>0</v>
      </c>
      <c r="P170" s="136">
        <f>O170*H170</f>
        <v>0</v>
      </c>
      <c r="Q170" s="136">
        <v>1.2999999999999999E-4</v>
      </c>
      <c r="R170" s="136">
        <f>Q170*H170</f>
        <v>2.5999999999999998E-4</v>
      </c>
      <c r="S170" s="136">
        <v>0</v>
      </c>
      <c r="T170" s="137">
        <f>S170*H170</f>
        <v>0</v>
      </c>
      <c r="AR170" s="138" t="s">
        <v>148</v>
      </c>
      <c r="AT170" s="138" t="s">
        <v>144</v>
      </c>
      <c r="AU170" s="138" t="s">
        <v>83</v>
      </c>
      <c r="AY170" s="15" t="s">
        <v>124</v>
      </c>
      <c r="BE170" s="139">
        <f>IF(N170="základná",J170,0)</f>
        <v>0</v>
      </c>
      <c r="BF170" s="139">
        <f>IF(N170="znížená",J170,0)</f>
        <v>0</v>
      </c>
      <c r="BG170" s="139">
        <f>IF(N170="zákl. prenesená",J170,0)</f>
        <v>0</v>
      </c>
      <c r="BH170" s="139">
        <f>IF(N170="zníž. prenesená",J170,0)</f>
        <v>0</v>
      </c>
      <c r="BI170" s="139">
        <f>IF(N170="nulová",J170,0)</f>
        <v>0</v>
      </c>
      <c r="BJ170" s="15" t="s">
        <v>83</v>
      </c>
      <c r="BK170" s="139">
        <f>ROUND(I170*H170,2)</f>
        <v>0</v>
      </c>
      <c r="BL170" s="15" t="s">
        <v>130</v>
      </c>
      <c r="BM170" s="138" t="s">
        <v>258</v>
      </c>
    </row>
    <row r="171" spans="2:65" s="1" customFormat="1" ht="24" customHeight="1">
      <c r="B171" s="127"/>
      <c r="C171" s="128" t="s">
        <v>259</v>
      </c>
      <c r="D171" s="128" t="s">
        <v>126</v>
      </c>
      <c r="E171" s="129" t="s">
        <v>260</v>
      </c>
      <c r="F171" s="130" t="s">
        <v>261</v>
      </c>
      <c r="G171" s="131" t="s">
        <v>165</v>
      </c>
      <c r="H171" s="132">
        <v>55.015000000000001</v>
      </c>
      <c r="I171" s="132"/>
      <c r="J171" s="133"/>
      <c r="K171" s="130" t="s">
        <v>147</v>
      </c>
      <c r="L171" s="27"/>
      <c r="M171" s="134" t="s">
        <v>1</v>
      </c>
      <c r="N171" s="135" t="s">
        <v>37</v>
      </c>
      <c r="O171" s="136">
        <v>0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130</v>
      </c>
      <c r="AT171" s="138" t="s">
        <v>126</v>
      </c>
      <c r="AU171" s="138" t="s">
        <v>83</v>
      </c>
      <c r="AY171" s="15" t="s">
        <v>124</v>
      </c>
      <c r="BE171" s="139">
        <f>IF(N171="základná",J171,0)</f>
        <v>0</v>
      </c>
      <c r="BF171" s="139">
        <f>IF(N171="znížená",J171,0)</f>
        <v>0</v>
      </c>
      <c r="BG171" s="139">
        <f>IF(N171="zákl. prenesená",J171,0)</f>
        <v>0</v>
      </c>
      <c r="BH171" s="139">
        <f>IF(N171="zníž. prenesená",J171,0)</f>
        <v>0</v>
      </c>
      <c r="BI171" s="139">
        <f>IF(N171="nulová",J171,0)</f>
        <v>0</v>
      </c>
      <c r="BJ171" s="15" t="s">
        <v>83</v>
      </c>
      <c r="BK171" s="139">
        <f>ROUND(I171*H171,2)</f>
        <v>0</v>
      </c>
      <c r="BL171" s="15" t="s">
        <v>130</v>
      </c>
      <c r="BM171" s="138" t="s">
        <v>262</v>
      </c>
    </row>
    <row r="172" spans="2:65" s="11" customFormat="1" ht="23" customHeight="1">
      <c r="B172" s="115"/>
      <c r="D172" s="116" t="s">
        <v>70</v>
      </c>
      <c r="E172" s="125" t="s">
        <v>263</v>
      </c>
      <c r="F172" s="125" t="s">
        <v>264</v>
      </c>
      <c r="J172" s="126"/>
      <c r="L172" s="115"/>
      <c r="M172" s="119"/>
      <c r="N172" s="120"/>
      <c r="O172" s="120"/>
      <c r="P172" s="121">
        <f>SUM(P173:P185)</f>
        <v>15.094159999999999</v>
      </c>
      <c r="Q172" s="120"/>
      <c r="R172" s="121">
        <f>SUM(R173:R185)</f>
        <v>1.7469999999999999E-2</v>
      </c>
      <c r="S172" s="120"/>
      <c r="T172" s="122">
        <f>SUM(T173:T185)</f>
        <v>0</v>
      </c>
      <c r="AR172" s="116" t="s">
        <v>83</v>
      </c>
      <c r="AT172" s="123" t="s">
        <v>70</v>
      </c>
      <c r="AU172" s="123" t="s">
        <v>79</v>
      </c>
      <c r="AY172" s="116" t="s">
        <v>124</v>
      </c>
      <c r="BK172" s="124">
        <f>SUM(BK173:BK185)</f>
        <v>0</v>
      </c>
    </row>
    <row r="173" spans="2:65" s="1" customFormat="1" ht="24" customHeight="1">
      <c r="B173" s="127"/>
      <c r="C173" s="128" t="s">
        <v>265</v>
      </c>
      <c r="D173" s="128" t="s">
        <v>126</v>
      </c>
      <c r="E173" s="129" t="s">
        <v>266</v>
      </c>
      <c r="F173" s="130" t="s">
        <v>267</v>
      </c>
      <c r="G173" s="131" t="s">
        <v>173</v>
      </c>
      <c r="H173" s="132">
        <v>2</v>
      </c>
      <c r="I173" s="132"/>
      <c r="J173" s="133"/>
      <c r="K173" s="130" t="s">
        <v>1</v>
      </c>
      <c r="L173" s="27"/>
      <c r="M173" s="134" t="s">
        <v>1</v>
      </c>
      <c r="N173" s="135" t="s">
        <v>37</v>
      </c>
      <c r="O173" s="136">
        <v>0.16600000000000001</v>
      </c>
      <c r="P173" s="136">
        <f t="shared" ref="P173:P182" si="18">O173*H173</f>
        <v>0.33200000000000002</v>
      </c>
      <c r="Q173" s="136">
        <v>5.0000000000000001E-4</v>
      </c>
      <c r="R173" s="136">
        <f t="shared" ref="R173:R182" si="19">Q173*H173</f>
        <v>1E-3</v>
      </c>
      <c r="S173" s="136">
        <v>0</v>
      </c>
      <c r="T173" s="137">
        <f t="shared" ref="T173:T182" si="20">S173*H173</f>
        <v>0</v>
      </c>
      <c r="AR173" s="138" t="s">
        <v>130</v>
      </c>
      <c r="AT173" s="138" t="s">
        <v>126</v>
      </c>
      <c r="AU173" s="138" t="s">
        <v>83</v>
      </c>
      <c r="AY173" s="15" t="s">
        <v>124</v>
      </c>
      <c r="BE173" s="139">
        <f t="shared" ref="BE173:BE182" si="21">IF(N173="základná",J173,0)</f>
        <v>0</v>
      </c>
      <c r="BF173" s="139">
        <f t="shared" ref="BF173:BF182" si="22">IF(N173="znížená",J173,0)</f>
        <v>0</v>
      </c>
      <c r="BG173" s="139">
        <f t="shared" ref="BG173:BG182" si="23">IF(N173="zákl. prenesená",J173,0)</f>
        <v>0</v>
      </c>
      <c r="BH173" s="139">
        <f t="shared" ref="BH173:BH182" si="24">IF(N173="zníž. prenesená",J173,0)</f>
        <v>0</v>
      </c>
      <c r="BI173" s="139">
        <f t="shared" ref="BI173:BI182" si="25">IF(N173="nulová",J173,0)</f>
        <v>0</v>
      </c>
      <c r="BJ173" s="15" t="s">
        <v>83</v>
      </c>
      <c r="BK173" s="139">
        <f t="shared" ref="BK173:BK182" si="26">ROUND(I173*H173,2)</f>
        <v>0</v>
      </c>
      <c r="BL173" s="15" t="s">
        <v>130</v>
      </c>
      <c r="BM173" s="138" t="s">
        <v>268</v>
      </c>
    </row>
    <row r="174" spans="2:65" s="1" customFormat="1" ht="60" customHeight="1">
      <c r="B174" s="127"/>
      <c r="C174" s="140" t="s">
        <v>269</v>
      </c>
      <c r="D174" s="140" t="s">
        <v>144</v>
      </c>
      <c r="E174" s="141" t="s">
        <v>270</v>
      </c>
      <c r="F174" s="142" t="s">
        <v>271</v>
      </c>
      <c r="G174" s="143" t="s">
        <v>173</v>
      </c>
      <c r="H174" s="144">
        <v>2</v>
      </c>
      <c r="I174" s="144"/>
      <c r="J174" s="145"/>
      <c r="K174" s="142" t="s">
        <v>1</v>
      </c>
      <c r="L174" s="146"/>
      <c r="M174" s="147" t="s">
        <v>1</v>
      </c>
      <c r="N174" s="148" t="s">
        <v>37</v>
      </c>
      <c r="O174" s="136">
        <v>0</v>
      </c>
      <c r="P174" s="136">
        <f t="shared" si="18"/>
        <v>0</v>
      </c>
      <c r="Q174" s="136">
        <v>2.2000000000000001E-4</v>
      </c>
      <c r="R174" s="136">
        <f t="shared" si="19"/>
        <v>4.4000000000000002E-4</v>
      </c>
      <c r="S174" s="136">
        <v>0</v>
      </c>
      <c r="T174" s="137">
        <f t="shared" si="20"/>
        <v>0</v>
      </c>
      <c r="AR174" s="138" t="s">
        <v>148</v>
      </c>
      <c r="AT174" s="138" t="s">
        <v>144</v>
      </c>
      <c r="AU174" s="138" t="s">
        <v>83</v>
      </c>
      <c r="AY174" s="15" t="s">
        <v>124</v>
      </c>
      <c r="BE174" s="139">
        <f t="shared" si="21"/>
        <v>0</v>
      </c>
      <c r="BF174" s="139">
        <f t="shared" si="22"/>
        <v>0</v>
      </c>
      <c r="BG174" s="139">
        <f t="shared" si="23"/>
        <v>0</v>
      </c>
      <c r="BH174" s="139">
        <f t="shared" si="24"/>
        <v>0</v>
      </c>
      <c r="BI174" s="139">
        <f t="shared" si="25"/>
        <v>0</v>
      </c>
      <c r="BJ174" s="15" t="s">
        <v>83</v>
      </c>
      <c r="BK174" s="139">
        <f t="shared" si="26"/>
        <v>0</v>
      </c>
      <c r="BL174" s="15" t="s">
        <v>130</v>
      </c>
      <c r="BM174" s="138" t="s">
        <v>272</v>
      </c>
    </row>
    <row r="175" spans="2:65" s="1" customFormat="1" ht="24" customHeight="1">
      <c r="B175" s="127"/>
      <c r="C175" s="128" t="s">
        <v>273</v>
      </c>
      <c r="D175" s="128" t="s">
        <v>126</v>
      </c>
      <c r="E175" s="129" t="s">
        <v>274</v>
      </c>
      <c r="F175" s="130" t="s">
        <v>275</v>
      </c>
      <c r="G175" s="131" t="s">
        <v>173</v>
      </c>
      <c r="H175" s="132">
        <v>2</v>
      </c>
      <c r="I175" s="132"/>
      <c r="J175" s="133"/>
      <c r="K175" s="130" t="s">
        <v>1</v>
      </c>
      <c r="L175" s="27"/>
      <c r="M175" s="134" t="s">
        <v>1</v>
      </c>
      <c r="N175" s="135" t="s">
        <v>37</v>
      </c>
      <c r="O175" s="136">
        <v>0.16500000000000001</v>
      </c>
      <c r="P175" s="136">
        <f t="shared" si="18"/>
        <v>0.33</v>
      </c>
      <c r="Q175" s="136">
        <v>2.0000000000000002E-5</v>
      </c>
      <c r="R175" s="136">
        <f t="shared" si="19"/>
        <v>4.0000000000000003E-5</v>
      </c>
      <c r="S175" s="136">
        <v>0</v>
      </c>
      <c r="T175" s="137">
        <f t="shared" si="20"/>
        <v>0</v>
      </c>
      <c r="AR175" s="138" t="s">
        <v>130</v>
      </c>
      <c r="AT175" s="138" t="s">
        <v>126</v>
      </c>
      <c r="AU175" s="138" t="s">
        <v>83</v>
      </c>
      <c r="AY175" s="15" t="s">
        <v>124</v>
      </c>
      <c r="BE175" s="139">
        <f t="shared" si="21"/>
        <v>0</v>
      </c>
      <c r="BF175" s="139">
        <f t="shared" si="22"/>
        <v>0</v>
      </c>
      <c r="BG175" s="139">
        <f t="shared" si="23"/>
        <v>0</v>
      </c>
      <c r="BH175" s="139">
        <f t="shared" si="24"/>
        <v>0</v>
      </c>
      <c r="BI175" s="139">
        <f t="shared" si="25"/>
        <v>0</v>
      </c>
      <c r="BJ175" s="15" t="s">
        <v>83</v>
      </c>
      <c r="BK175" s="139">
        <f t="shared" si="26"/>
        <v>0</v>
      </c>
      <c r="BL175" s="15" t="s">
        <v>130</v>
      </c>
      <c r="BM175" s="138" t="s">
        <v>276</v>
      </c>
    </row>
    <row r="176" spans="2:65" s="1" customFormat="1" ht="48" customHeight="1">
      <c r="B176" s="127"/>
      <c r="C176" s="140" t="s">
        <v>277</v>
      </c>
      <c r="D176" s="140" t="s">
        <v>144</v>
      </c>
      <c r="E176" s="141" t="s">
        <v>278</v>
      </c>
      <c r="F176" s="142" t="s">
        <v>279</v>
      </c>
      <c r="G176" s="143" t="s">
        <v>173</v>
      </c>
      <c r="H176" s="144">
        <v>2</v>
      </c>
      <c r="I176" s="144"/>
      <c r="J176" s="145"/>
      <c r="K176" s="142" t="s">
        <v>1</v>
      </c>
      <c r="L176" s="146"/>
      <c r="M176" s="147" t="s">
        <v>1</v>
      </c>
      <c r="N176" s="148" t="s">
        <v>37</v>
      </c>
      <c r="O176" s="136">
        <v>0</v>
      </c>
      <c r="P176" s="136">
        <f t="shared" si="18"/>
        <v>0</v>
      </c>
      <c r="Q176" s="136">
        <v>2.5999999999999998E-4</v>
      </c>
      <c r="R176" s="136">
        <f t="shared" si="19"/>
        <v>5.1999999999999995E-4</v>
      </c>
      <c r="S176" s="136">
        <v>0</v>
      </c>
      <c r="T176" s="137">
        <f t="shared" si="20"/>
        <v>0</v>
      </c>
      <c r="AR176" s="138" t="s">
        <v>148</v>
      </c>
      <c r="AT176" s="138" t="s">
        <v>144</v>
      </c>
      <c r="AU176" s="138" t="s">
        <v>83</v>
      </c>
      <c r="AY176" s="15" t="s">
        <v>124</v>
      </c>
      <c r="BE176" s="139">
        <f t="shared" si="21"/>
        <v>0</v>
      </c>
      <c r="BF176" s="139">
        <f t="shared" si="22"/>
        <v>0</v>
      </c>
      <c r="BG176" s="139">
        <f t="shared" si="23"/>
        <v>0</v>
      </c>
      <c r="BH176" s="139">
        <f t="shared" si="24"/>
        <v>0</v>
      </c>
      <c r="BI176" s="139">
        <f t="shared" si="25"/>
        <v>0</v>
      </c>
      <c r="BJ176" s="15" t="s">
        <v>83</v>
      </c>
      <c r="BK176" s="139">
        <f t="shared" si="26"/>
        <v>0</v>
      </c>
      <c r="BL176" s="15" t="s">
        <v>130</v>
      </c>
      <c r="BM176" s="138" t="s">
        <v>280</v>
      </c>
    </row>
    <row r="177" spans="2:65" s="1" customFormat="1" ht="24" customHeight="1">
      <c r="B177" s="127"/>
      <c r="C177" s="128" t="s">
        <v>281</v>
      </c>
      <c r="D177" s="128" t="s">
        <v>126</v>
      </c>
      <c r="E177" s="129" t="s">
        <v>282</v>
      </c>
      <c r="F177" s="130" t="s">
        <v>283</v>
      </c>
      <c r="G177" s="131" t="s">
        <v>173</v>
      </c>
      <c r="H177" s="132">
        <v>25</v>
      </c>
      <c r="I177" s="132"/>
      <c r="J177" s="133"/>
      <c r="K177" s="130" t="s">
        <v>284</v>
      </c>
      <c r="L177" s="27"/>
      <c r="M177" s="134" t="s">
        <v>1</v>
      </c>
      <c r="N177" s="135" t="s">
        <v>37</v>
      </c>
      <c r="O177" s="136">
        <v>0.18</v>
      </c>
      <c r="P177" s="136">
        <f t="shared" si="18"/>
        <v>4.5</v>
      </c>
      <c r="Q177" s="136">
        <v>0</v>
      </c>
      <c r="R177" s="136">
        <f t="shared" si="19"/>
        <v>0</v>
      </c>
      <c r="S177" s="136">
        <v>0</v>
      </c>
      <c r="T177" s="137">
        <f t="shared" si="20"/>
        <v>0</v>
      </c>
      <c r="AR177" s="138" t="s">
        <v>130</v>
      </c>
      <c r="AT177" s="138" t="s">
        <v>126</v>
      </c>
      <c r="AU177" s="138" t="s">
        <v>83</v>
      </c>
      <c r="AY177" s="15" t="s">
        <v>124</v>
      </c>
      <c r="BE177" s="139">
        <f t="shared" si="21"/>
        <v>0</v>
      </c>
      <c r="BF177" s="139">
        <f t="shared" si="22"/>
        <v>0</v>
      </c>
      <c r="BG177" s="139">
        <f t="shared" si="23"/>
        <v>0</v>
      </c>
      <c r="BH177" s="139">
        <f t="shared" si="24"/>
        <v>0</v>
      </c>
      <c r="BI177" s="139">
        <f t="shared" si="25"/>
        <v>0</v>
      </c>
      <c r="BJ177" s="15" t="s">
        <v>83</v>
      </c>
      <c r="BK177" s="139">
        <f t="shared" si="26"/>
        <v>0</v>
      </c>
      <c r="BL177" s="15" t="s">
        <v>130</v>
      </c>
      <c r="BM177" s="138" t="s">
        <v>285</v>
      </c>
    </row>
    <row r="178" spans="2:65" s="1" customFormat="1" ht="60" customHeight="1">
      <c r="B178" s="127"/>
      <c r="C178" s="140" t="s">
        <v>286</v>
      </c>
      <c r="D178" s="140" t="s">
        <v>144</v>
      </c>
      <c r="E178" s="141" t="s">
        <v>287</v>
      </c>
      <c r="F178" s="142" t="s">
        <v>288</v>
      </c>
      <c r="G178" s="143" t="s">
        <v>173</v>
      </c>
      <c r="H178" s="144">
        <v>25</v>
      </c>
      <c r="I178" s="144"/>
      <c r="J178" s="145"/>
      <c r="K178" s="142" t="s">
        <v>1</v>
      </c>
      <c r="L178" s="146"/>
      <c r="M178" s="147" t="s">
        <v>1</v>
      </c>
      <c r="N178" s="148" t="s">
        <v>37</v>
      </c>
      <c r="O178" s="136">
        <v>0</v>
      </c>
      <c r="P178" s="136">
        <f t="shared" si="18"/>
        <v>0</v>
      </c>
      <c r="Q178" s="136">
        <v>4.6999999999999999E-4</v>
      </c>
      <c r="R178" s="136">
        <f t="shared" si="19"/>
        <v>1.175E-2</v>
      </c>
      <c r="S178" s="136">
        <v>0</v>
      </c>
      <c r="T178" s="137">
        <f t="shared" si="20"/>
        <v>0</v>
      </c>
      <c r="AR178" s="138" t="s">
        <v>148</v>
      </c>
      <c r="AT178" s="138" t="s">
        <v>144</v>
      </c>
      <c r="AU178" s="138" t="s">
        <v>83</v>
      </c>
      <c r="AY178" s="15" t="s">
        <v>124</v>
      </c>
      <c r="BE178" s="139">
        <f t="shared" si="21"/>
        <v>0</v>
      </c>
      <c r="BF178" s="139">
        <f t="shared" si="22"/>
        <v>0</v>
      </c>
      <c r="BG178" s="139">
        <f t="shared" si="23"/>
        <v>0</v>
      </c>
      <c r="BH178" s="139">
        <f t="shared" si="24"/>
        <v>0</v>
      </c>
      <c r="BI178" s="139">
        <f t="shared" si="25"/>
        <v>0</v>
      </c>
      <c r="BJ178" s="15" t="s">
        <v>83</v>
      </c>
      <c r="BK178" s="139">
        <f t="shared" si="26"/>
        <v>0</v>
      </c>
      <c r="BL178" s="15" t="s">
        <v>130</v>
      </c>
      <c r="BM178" s="138" t="s">
        <v>289</v>
      </c>
    </row>
    <row r="179" spans="2:65" s="1" customFormat="1" ht="24" customHeight="1">
      <c r="B179" s="127"/>
      <c r="C179" s="128" t="s">
        <v>290</v>
      </c>
      <c r="D179" s="128" t="s">
        <v>126</v>
      </c>
      <c r="E179" s="129" t="s">
        <v>291</v>
      </c>
      <c r="F179" s="130" t="s">
        <v>292</v>
      </c>
      <c r="G179" s="131" t="s">
        <v>169</v>
      </c>
      <c r="H179" s="132">
        <v>27</v>
      </c>
      <c r="I179" s="132"/>
      <c r="J179" s="133"/>
      <c r="K179" s="130" t="s">
        <v>141</v>
      </c>
      <c r="L179" s="27"/>
      <c r="M179" s="134" t="s">
        <v>1</v>
      </c>
      <c r="N179" s="135" t="s">
        <v>37</v>
      </c>
      <c r="O179" s="136">
        <v>9.0079999999999993E-2</v>
      </c>
      <c r="P179" s="136">
        <f t="shared" si="18"/>
        <v>2.4321599999999997</v>
      </c>
      <c r="Q179" s="136">
        <v>0</v>
      </c>
      <c r="R179" s="136">
        <f t="shared" si="19"/>
        <v>0</v>
      </c>
      <c r="S179" s="136">
        <v>0</v>
      </c>
      <c r="T179" s="137">
        <f t="shared" si="20"/>
        <v>0</v>
      </c>
      <c r="AR179" s="138" t="s">
        <v>130</v>
      </c>
      <c r="AT179" s="138" t="s">
        <v>126</v>
      </c>
      <c r="AU179" s="138" t="s">
        <v>83</v>
      </c>
      <c r="AY179" s="15" t="s">
        <v>124</v>
      </c>
      <c r="BE179" s="139">
        <f t="shared" si="21"/>
        <v>0</v>
      </c>
      <c r="BF179" s="139">
        <f t="shared" si="22"/>
        <v>0</v>
      </c>
      <c r="BG179" s="139">
        <f t="shared" si="23"/>
        <v>0</v>
      </c>
      <c r="BH179" s="139">
        <f t="shared" si="24"/>
        <v>0</v>
      </c>
      <c r="BI179" s="139">
        <f t="shared" si="25"/>
        <v>0</v>
      </c>
      <c r="BJ179" s="15" t="s">
        <v>83</v>
      </c>
      <c r="BK179" s="139">
        <f t="shared" si="26"/>
        <v>0</v>
      </c>
      <c r="BL179" s="15" t="s">
        <v>130</v>
      </c>
      <c r="BM179" s="138" t="s">
        <v>293</v>
      </c>
    </row>
    <row r="180" spans="2:65" s="1" customFormat="1" ht="48" customHeight="1">
      <c r="B180" s="127"/>
      <c r="C180" s="140" t="s">
        <v>294</v>
      </c>
      <c r="D180" s="140" t="s">
        <v>144</v>
      </c>
      <c r="E180" s="141" t="s">
        <v>295</v>
      </c>
      <c r="F180" s="142" t="s">
        <v>391</v>
      </c>
      <c r="G180" s="143" t="s">
        <v>173</v>
      </c>
      <c r="H180" s="144">
        <v>2</v>
      </c>
      <c r="I180" s="144"/>
      <c r="J180" s="145"/>
      <c r="K180" s="142" t="s">
        <v>1</v>
      </c>
      <c r="L180" s="146"/>
      <c r="M180" s="147" t="s">
        <v>1</v>
      </c>
      <c r="N180" s="148" t="s">
        <v>37</v>
      </c>
      <c r="O180" s="136">
        <v>0</v>
      </c>
      <c r="P180" s="136">
        <f t="shared" si="18"/>
        <v>0</v>
      </c>
      <c r="Q180" s="136">
        <v>1.1E-4</v>
      </c>
      <c r="R180" s="136">
        <f t="shared" si="19"/>
        <v>2.2000000000000001E-4</v>
      </c>
      <c r="S180" s="136">
        <v>0</v>
      </c>
      <c r="T180" s="137">
        <f t="shared" si="20"/>
        <v>0</v>
      </c>
      <c r="AR180" s="138" t="s">
        <v>148</v>
      </c>
      <c r="AT180" s="138" t="s">
        <v>144</v>
      </c>
      <c r="AU180" s="138" t="s">
        <v>83</v>
      </c>
      <c r="AY180" s="15" t="s">
        <v>124</v>
      </c>
      <c r="BE180" s="139">
        <f t="shared" si="21"/>
        <v>0</v>
      </c>
      <c r="BF180" s="139">
        <f t="shared" si="22"/>
        <v>0</v>
      </c>
      <c r="BG180" s="139">
        <f t="shared" si="23"/>
        <v>0</v>
      </c>
      <c r="BH180" s="139">
        <f t="shared" si="24"/>
        <v>0</v>
      </c>
      <c r="BI180" s="139">
        <f t="shared" si="25"/>
        <v>0</v>
      </c>
      <c r="BJ180" s="15" t="s">
        <v>83</v>
      </c>
      <c r="BK180" s="139">
        <f t="shared" si="26"/>
        <v>0</v>
      </c>
      <c r="BL180" s="15" t="s">
        <v>130</v>
      </c>
      <c r="BM180" s="138" t="s">
        <v>296</v>
      </c>
    </row>
    <row r="181" spans="2:65" s="1" customFormat="1" ht="36" customHeight="1">
      <c r="B181" s="127"/>
      <c r="C181" s="140" t="s">
        <v>297</v>
      </c>
      <c r="D181" s="140" t="s">
        <v>144</v>
      </c>
      <c r="E181" s="141" t="s">
        <v>298</v>
      </c>
      <c r="F181" s="142" t="s">
        <v>392</v>
      </c>
      <c r="G181" s="143" t="s">
        <v>173</v>
      </c>
      <c r="H181" s="144">
        <v>25</v>
      </c>
      <c r="I181" s="144"/>
      <c r="J181" s="145"/>
      <c r="K181" s="142" t="s">
        <v>1</v>
      </c>
      <c r="L181" s="146"/>
      <c r="M181" s="147" t="s">
        <v>1</v>
      </c>
      <c r="N181" s="148" t="s">
        <v>37</v>
      </c>
      <c r="O181" s="136">
        <v>0</v>
      </c>
      <c r="P181" s="136">
        <f t="shared" si="18"/>
        <v>0</v>
      </c>
      <c r="Q181" s="136">
        <v>0</v>
      </c>
      <c r="R181" s="136">
        <f t="shared" si="19"/>
        <v>0</v>
      </c>
      <c r="S181" s="136">
        <v>0</v>
      </c>
      <c r="T181" s="137">
        <f t="shared" si="20"/>
        <v>0</v>
      </c>
      <c r="AR181" s="138" t="s">
        <v>148</v>
      </c>
      <c r="AT181" s="138" t="s">
        <v>144</v>
      </c>
      <c r="AU181" s="138" t="s">
        <v>83</v>
      </c>
      <c r="AY181" s="15" t="s">
        <v>124</v>
      </c>
      <c r="BE181" s="139">
        <f t="shared" si="21"/>
        <v>0</v>
      </c>
      <c r="BF181" s="139">
        <f t="shared" si="22"/>
        <v>0</v>
      </c>
      <c r="BG181" s="139">
        <f t="shared" si="23"/>
        <v>0</v>
      </c>
      <c r="BH181" s="139">
        <f t="shared" si="24"/>
        <v>0</v>
      </c>
      <c r="BI181" s="139">
        <f t="shared" si="25"/>
        <v>0</v>
      </c>
      <c r="BJ181" s="15" t="s">
        <v>83</v>
      </c>
      <c r="BK181" s="139">
        <f t="shared" si="26"/>
        <v>0</v>
      </c>
      <c r="BL181" s="15" t="s">
        <v>130</v>
      </c>
      <c r="BM181" s="138" t="s">
        <v>299</v>
      </c>
    </row>
    <row r="182" spans="2:65" s="1" customFormat="1" ht="16.5" customHeight="1">
      <c r="B182" s="127"/>
      <c r="C182" s="128" t="s">
        <v>300</v>
      </c>
      <c r="D182" s="128" t="s">
        <v>126</v>
      </c>
      <c r="E182" s="129" t="s">
        <v>301</v>
      </c>
      <c r="F182" s="130" t="s">
        <v>302</v>
      </c>
      <c r="G182" s="131" t="s">
        <v>173</v>
      </c>
      <c r="H182" s="132">
        <v>50</v>
      </c>
      <c r="I182" s="132"/>
      <c r="J182" s="133"/>
      <c r="K182" s="130" t="s">
        <v>1</v>
      </c>
      <c r="L182" s="27"/>
      <c r="M182" s="134" t="s">
        <v>1</v>
      </c>
      <c r="N182" s="135" t="s">
        <v>37</v>
      </c>
      <c r="O182" s="136">
        <v>0.15</v>
      </c>
      <c r="P182" s="136">
        <f t="shared" si="18"/>
        <v>7.5</v>
      </c>
      <c r="Q182" s="136">
        <v>0</v>
      </c>
      <c r="R182" s="136">
        <f t="shared" si="19"/>
        <v>0</v>
      </c>
      <c r="S182" s="136">
        <v>0</v>
      </c>
      <c r="T182" s="137">
        <f t="shared" si="20"/>
        <v>0</v>
      </c>
      <c r="AR182" s="138" t="s">
        <v>130</v>
      </c>
      <c r="AT182" s="138" t="s">
        <v>126</v>
      </c>
      <c r="AU182" s="138" t="s">
        <v>83</v>
      </c>
      <c r="AY182" s="15" t="s">
        <v>124</v>
      </c>
      <c r="BE182" s="139">
        <f t="shared" si="21"/>
        <v>0</v>
      </c>
      <c r="BF182" s="139">
        <f t="shared" si="22"/>
        <v>0</v>
      </c>
      <c r="BG182" s="139">
        <f t="shared" si="23"/>
        <v>0</v>
      </c>
      <c r="BH182" s="139">
        <f t="shared" si="24"/>
        <v>0</v>
      </c>
      <c r="BI182" s="139">
        <f t="shared" si="25"/>
        <v>0</v>
      </c>
      <c r="BJ182" s="15" t="s">
        <v>83</v>
      </c>
      <c r="BK182" s="139">
        <f t="shared" si="26"/>
        <v>0</v>
      </c>
      <c r="BL182" s="15" t="s">
        <v>130</v>
      </c>
      <c r="BM182" s="138" t="s">
        <v>303</v>
      </c>
    </row>
    <row r="183" spans="2:65" s="12" customFormat="1" ht="12">
      <c r="B183" s="149"/>
      <c r="D183" s="150" t="s">
        <v>208</v>
      </c>
      <c r="E183" s="151" t="s">
        <v>1</v>
      </c>
      <c r="F183" s="152" t="s">
        <v>304</v>
      </c>
      <c r="H183" s="153">
        <v>50</v>
      </c>
      <c r="L183" s="149"/>
      <c r="M183" s="154"/>
      <c r="N183" s="155"/>
      <c r="O183" s="155"/>
      <c r="P183" s="155"/>
      <c r="Q183" s="155"/>
      <c r="R183" s="155"/>
      <c r="S183" s="155"/>
      <c r="T183" s="156"/>
      <c r="AT183" s="151" t="s">
        <v>208</v>
      </c>
      <c r="AU183" s="151" t="s">
        <v>83</v>
      </c>
      <c r="AV183" s="12" t="s">
        <v>83</v>
      </c>
      <c r="AW183" s="12" t="s">
        <v>27</v>
      </c>
      <c r="AX183" s="12" t="s">
        <v>79</v>
      </c>
      <c r="AY183" s="151" t="s">
        <v>124</v>
      </c>
    </row>
    <row r="184" spans="2:65" s="1" customFormat="1" ht="48" customHeight="1">
      <c r="B184" s="127"/>
      <c r="C184" s="140" t="s">
        <v>305</v>
      </c>
      <c r="D184" s="140" t="s">
        <v>144</v>
      </c>
      <c r="E184" s="141" t="s">
        <v>306</v>
      </c>
      <c r="F184" s="142" t="s">
        <v>307</v>
      </c>
      <c r="G184" s="143" t="s">
        <v>173</v>
      </c>
      <c r="H184" s="144">
        <v>50</v>
      </c>
      <c r="I184" s="144"/>
      <c r="J184" s="145"/>
      <c r="K184" s="142" t="s">
        <v>1</v>
      </c>
      <c r="L184" s="146"/>
      <c r="M184" s="147" t="s">
        <v>1</v>
      </c>
      <c r="N184" s="148" t="s">
        <v>37</v>
      </c>
      <c r="O184" s="136">
        <v>0</v>
      </c>
      <c r="P184" s="136">
        <f>O184*H184</f>
        <v>0</v>
      </c>
      <c r="Q184" s="136">
        <v>6.9999999999999994E-5</v>
      </c>
      <c r="R184" s="136">
        <f>Q184*H184</f>
        <v>3.4999999999999996E-3</v>
      </c>
      <c r="S184" s="136">
        <v>0</v>
      </c>
      <c r="T184" s="137">
        <f>S184*H184</f>
        <v>0</v>
      </c>
      <c r="AR184" s="138" t="s">
        <v>148</v>
      </c>
      <c r="AT184" s="138" t="s">
        <v>144</v>
      </c>
      <c r="AU184" s="138" t="s">
        <v>83</v>
      </c>
      <c r="AY184" s="15" t="s">
        <v>124</v>
      </c>
      <c r="BE184" s="139">
        <f>IF(N184="základná",J184,0)</f>
        <v>0</v>
      </c>
      <c r="BF184" s="139">
        <f>IF(N184="znížená",J184,0)</f>
        <v>0</v>
      </c>
      <c r="BG184" s="139">
        <f>IF(N184="zákl. prenesená",J184,0)</f>
        <v>0</v>
      </c>
      <c r="BH184" s="139">
        <f>IF(N184="zníž. prenesená",J184,0)</f>
        <v>0</v>
      </c>
      <c r="BI184" s="139">
        <f>IF(N184="nulová",J184,0)</f>
        <v>0</v>
      </c>
      <c r="BJ184" s="15" t="s">
        <v>83</v>
      </c>
      <c r="BK184" s="139">
        <f>ROUND(I184*H184,2)</f>
        <v>0</v>
      </c>
      <c r="BL184" s="15" t="s">
        <v>130</v>
      </c>
      <c r="BM184" s="138" t="s">
        <v>308</v>
      </c>
    </row>
    <row r="185" spans="2:65" s="1" customFormat="1" ht="26" customHeight="1">
      <c r="B185" s="127"/>
      <c r="C185" s="128" t="s">
        <v>309</v>
      </c>
      <c r="D185" s="128" t="s">
        <v>126</v>
      </c>
      <c r="E185" s="129" t="s">
        <v>310</v>
      </c>
      <c r="F185" s="130" t="s">
        <v>311</v>
      </c>
      <c r="G185" s="131" t="s">
        <v>165</v>
      </c>
      <c r="H185" s="132">
        <v>13.004</v>
      </c>
      <c r="I185" s="132"/>
      <c r="J185" s="133"/>
      <c r="K185" s="130" t="s">
        <v>141</v>
      </c>
      <c r="L185" s="27"/>
      <c r="M185" s="134" t="s">
        <v>1</v>
      </c>
      <c r="N185" s="135" t="s">
        <v>37</v>
      </c>
      <c r="O185" s="136">
        <v>0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130</v>
      </c>
      <c r="AT185" s="138" t="s">
        <v>126</v>
      </c>
      <c r="AU185" s="138" t="s">
        <v>83</v>
      </c>
      <c r="AY185" s="15" t="s">
        <v>124</v>
      </c>
      <c r="BE185" s="139">
        <f>IF(N185="základná",J185,0)</f>
        <v>0</v>
      </c>
      <c r="BF185" s="139">
        <f>IF(N185="znížená",J185,0)</f>
        <v>0</v>
      </c>
      <c r="BG185" s="139">
        <f>IF(N185="zákl. prenesená",J185,0)</f>
        <v>0</v>
      </c>
      <c r="BH185" s="139">
        <f>IF(N185="zníž. prenesená",J185,0)</f>
        <v>0</v>
      </c>
      <c r="BI185" s="139">
        <f>IF(N185="nulová",J185,0)</f>
        <v>0</v>
      </c>
      <c r="BJ185" s="15" t="s">
        <v>83</v>
      </c>
      <c r="BK185" s="139">
        <f>ROUND(I185*H185,2)</f>
        <v>0</v>
      </c>
      <c r="BL185" s="15" t="s">
        <v>130</v>
      </c>
      <c r="BM185" s="138" t="s">
        <v>312</v>
      </c>
    </row>
    <row r="186" spans="2:65" s="11" customFormat="1" ht="23" customHeight="1">
      <c r="B186" s="115"/>
      <c r="D186" s="116" t="s">
        <v>70</v>
      </c>
      <c r="E186" s="125" t="s">
        <v>313</v>
      </c>
      <c r="F186" s="125" t="s">
        <v>314</v>
      </c>
      <c r="J186" s="126"/>
      <c r="L186" s="115"/>
      <c r="M186" s="119"/>
      <c r="N186" s="120"/>
      <c r="O186" s="120"/>
      <c r="P186" s="121">
        <f>SUM(P187:P204)</f>
        <v>32.42604</v>
      </c>
      <c r="Q186" s="120"/>
      <c r="R186" s="121">
        <f>SUM(R187:R204)</f>
        <v>2.0240100000000001</v>
      </c>
      <c r="S186" s="120"/>
      <c r="T186" s="122">
        <f>SUM(T187:T204)</f>
        <v>0</v>
      </c>
      <c r="AR186" s="116" t="s">
        <v>83</v>
      </c>
      <c r="AT186" s="123" t="s">
        <v>70</v>
      </c>
      <c r="AU186" s="123" t="s">
        <v>79</v>
      </c>
      <c r="AY186" s="116" t="s">
        <v>124</v>
      </c>
      <c r="BK186" s="124">
        <f>SUM(BK187:BK204)</f>
        <v>0</v>
      </c>
    </row>
    <row r="187" spans="2:65" s="1" customFormat="1" ht="24" customHeight="1">
      <c r="B187" s="127"/>
      <c r="C187" s="128" t="s">
        <v>315</v>
      </c>
      <c r="D187" s="128" t="s">
        <v>126</v>
      </c>
      <c r="E187" s="129" t="s">
        <v>316</v>
      </c>
      <c r="F187" s="130" t="s">
        <v>317</v>
      </c>
      <c r="G187" s="131" t="s">
        <v>173</v>
      </c>
      <c r="H187" s="132">
        <v>12</v>
      </c>
      <c r="I187" s="132"/>
      <c r="J187" s="133"/>
      <c r="K187" s="130" t="s">
        <v>318</v>
      </c>
      <c r="L187" s="27"/>
      <c r="M187" s="134" t="s">
        <v>1</v>
      </c>
      <c r="N187" s="135" t="s">
        <v>37</v>
      </c>
      <c r="O187" s="136">
        <v>0.42185</v>
      </c>
      <c r="P187" s="136">
        <f t="shared" ref="P187:P201" si="27">O187*H187</f>
        <v>5.0621999999999998</v>
      </c>
      <c r="Q187" s="136">
        <v>2.0000000000000002E-5</v>
      </c>
      <c r="R187" s="136">
        <f t="shared" ref="R187:R201" si="28">Q187*H187</f>
        <v>2.4000000000000003E-4</v>
      </c>
      <c r="S187" s="136">
        <v>0</v>
      </c>
      <c r="T187" s="137">
        <f t="shared" ref="T187:T201" si="29">S187*H187</f>
        <v>0</v>
      </c>
      <c r="AR187" s="138" t="s">
        <v>130</v>
      </c>
      <c r="AT187" s="138" t="s">
        <v>126</v>
      </c>
      <c r="AU187" s="138" t="s">
        <v>83</v>
      </c>
      <c r="AY187" s="15" t="s">
        <v>124</v>
      </c>
      <c r="BE187" s="139">
        <f t="shared" ref="BE187:BE201" si="30">IF(N187="základná",J187,0)</f>
        <v>0</v>
      </c>
      <c r="BF187" s="139">
        <f t="shared" ref="BF187:BF201" si="31">IF(N187="znížená",J187,0)</f>
        <v>0</v>
      </c>
      <c r="BG187" s="139">
        <f t="shared" ref="BG187:BG201" si="32">IF(N187="zákl. prenesená",J187,0)</f>
        <v>0</v>
      </c>
      <c r="BH187" s="139">
        <f t="shared" ref="BH187:BH201" si="33">IF(N187="zníž. prenesená",J187,0)</f>
        <v>0</v>
      </c>
      <c r="BI187" s="139">
        <f t="shared" ref="BI187:BI201" si="34">IF(N187="nulová",J187,0)</f>
        <v>0</v>
      </c>
      <c r="BJ187" s="15" t="s">
        <v>83</v>
      </c>
      <c r="BK187" s="139">
        <f t="shared" ref="BK187:BK201" si="35">ROUND(I187*H187,2)</f>
        <v>0</v>
      </c>
      <c r="BL187" s="15" t="s">
        <v>130</v>
      </c>
      <c r="BM187" s="138" t="s">
        <v>319</v>
      </c>
    </row>
    <row r="188" spans="2:65" s="1" customFormat="1" ht="24" customHeight="1">
      <c r="B188" s="127"/>
      <c r="C188" s="140" t="s">
        <v>320</v>
      </c>
      <c r="D188" s="140" t="s">
        <v>144</v>
      </c>
      <c r="E188" s="141" t="s">
        <v>321</v>
      </c>
      <c r="F188" s="142" t="s">
        <v>394</v>
      </c>
      <c r="G188" s="143" t="s">
        <v>173</v>
      </c>
      <c r="H188" s="144">
        <v>1</v>
      </c>
      <c r="I188" s="144"/>
      <c r="J188" s="145"/>
      <c r="K188" s="142" t="s">
        <v>1</v>
      </c>
      <c r="L188" s="146"/>
      <c r="M188" s="147" t="s">
        <v>1</v>
      </c>
      <c r="N188" s="148" t="s">
        <v>37</v>
      </c>
      <c r="O188" s="136">
        <v>0</v>
      </c>
      <c r="P188" s="136">
        <f t="shared" si="27"/>
        <v>0</v>
      </c>
      <c r="Q188" s="136">
        <v>1.5769999999999999E-2</v>
      </c>
      <c r="R188" s="136">
        <f t="shared" si="28"/>
        <v>1.5769999999999999E-2</v>
      </c>
      <c r="S188" s="136">
        <v>0</v>
      </c>
      <c r="T188" s="137">
        <f t="shared" si="29"/>
        <v>0</v>
      </c>
      <c r="AR188" s="138" t="s">
        <v>148</v>
      </c>
      <c r="AT188" s="138" t="s">
        <v>144</v>
      </c>
      <c r="AU188" s="138" t="s">
        <v>83</v>
      </c>
      <c r="AY188" s="15" t="s">
        <v>124</v>
      </c>
      <c r="BE188" s="139">
        <f t="shared" si="30"/>
        <v>0</v>
      </c>
      <c r="BF188" s="139">
        <f t="shared" si="31"/>
        <v>0</v>
      </c>
      <c r="BG188" s="139">
        <f t="shared" si="32"/>
        <v>0</v>
      </c>
      <c r="BH188" s="139">
        <f t="shared" si="33"/>
        <v>0</v>
      </c>
      <c r="BI188" s="139">
        <f t="shared" si="34"/>
        <v>0</v>
      </c>
      <c r="BJ188" s="15" t="s">
        <v>83</v>
      </c>
      <c r="BK188" s="139">
        <f t="shared" si="35"/>
        <v>0</v>
      </c>
      <c r="BL188" s="15" t="s">
        <v>130</v>
      </c>
      <c r="BM188" s="138" t="s">
        <v>322</v>
      </c>
    </row>
    <row r="189" spans="2:65" s="1" customFormat="1" ht="24" customHeight="1">
      <c r="B189" s="127"/>
      <c r="C189" s="140" t="s">
        <v>323</v>
      </c>
      <c r="D189" s="140" t="s">
        <v>144</v>
      </c>
      <c r="E189" s="141" t="s">
        <v>324</v>
      </c>
      <c r="F189" s="142" t="s">
        <v>395</v>
      </c>
      <c r="G189" s="143" t="s">
        <v>173</v>
      </c>
      <c r="H189" s="144">
        <v>7</v>
      </c>
      <c r="I189" s="144"/>
      <c r="J189" s="145"/>
      <c r="K189" s="142" t="s">
        <v>1</v>
      </c>
      <c r="L189" s="146"/>
      <c r="M189" s="147" t="s">
        <v>1</v>
      </c>
      <c r="N189" s="148" t="s">
        <v>37</v>
      </c>
      <c r="O189" s="136">
        <v>0</v>
      </c>
      <c r="P189" s="136">
        <f t="shared" si="27"/>
        <v>0</v>
      </c>
      <c r="Q189" s="136">
        <v>1.6330000000000001E-2</v>
      </c>
      <c r="R189" s="136">
        <f t="shared" si="28"/>
        <v>0.11431000000000001</v>
      </c>
      <c r="S189" s="136">
        <v>0</v>
      </c>
      <c r="T189" s="137">
        <f t="shared" si="29"/>
        <v>0</v>
      </c>
      <c r="AR189" s="138" t="s">
        <v>148</v>
      </c>
      <c r="AT189" s="138" t="s">
        <v>144</v>
      </c>
      <c r="AU189" s="138" t="s">
        <v>83</v>
      </c>
      <c r="AY189" s="15" t="s">
        <v>124</v>
      </c>
      <c r="BE189" s="139">
        <f t="shared" si="30"/>
        <v>0</v>
      </c>
      <c r="BF189" s="139">
        <f t="shared" si="31"/>
        <v>0</v>
      </c>
      <c r="BG189" s="139">
        <f t="shared" si="32"/>
        <v>0</v>
      </c>
      <c r="BH189" s="139">
        <f t="shared" si="33"/>
        <v>0</v>
      </c>
      <c r="BI189" s="139">
        <f t="shared" si="34"/>
        <v>0</v>
      </c>
      <c r="BJ189" s="15" t="s">
        <v>83</v>
      </c>
      <c r="BK189" s="139">
        <f t="shared" si="35"/>
        <v>0</v>
      </c>
      <c r="BL189" s="15" t="s">
        <v>130</v>
      </c>
      <c r="BM189" s="138" t="s">
        <v>325</v>
      </c>
    </row>
    <row r="190" spans="2:65" s="1" customFormat="1" ht="24" customHeight="1">
      <c r="B190" s="127"/>
      <c r="C190" s="140" t="s">
        <v>326</v>
      </c>
      <c r="D190" s="140" t="s">
        <v>144</v>
      </c>
      <c r="E190" s="141" t="s">
        <v>327</v>
      </c>
      <c r="F190" s="142" t="s">
        <v>396</v>
      </c>
      <c r="G190" s="143" t="s">
        <v>173</v>
      </c>
      <c r="H190" s="144">
        <v>4</v>
      </c>
      <c r="I190" s="144"/>
      <c r="J190" s="145"/>
      <c r="K190" s="142" t="s">
        <v>1</v>
      </c>
      <c r="L190" s="146"/>
      <c r="M190" s="147" t="s">
        <v>1</v>
      </c>
      <c r="N190" s="148" t="s">
        <v>37</v>
      </c>
      <c r="O190" s="136">
        <v>0</v>
      </c>
      <c r="P190" s="136">
        <f t="shared" si="27"/>
        <v>0</v>
      </c>
      <c r="Q190" s="136">
        <v>1.8919999999999999E-2</v>
      </c>
      <c r="R190" s="136">
        <f t="shared" si="28"/>
        <v>7.5679999999999997E-2</v>
      </c>
      <c r="S190" s="136">
        <v>0</v>
      </c>
      <c r="T190" s="137">
        <f t="shared" si="29"/>
        <v>0</v>
      </c>
      <c r="AR190" s="138" t="s">
        <v>148</v>
      </c>
      <c r="AT190" s="138" t="s">
        <v>144</v>
      </c>
      <c r="AU190" s="138" t="s">
        <v>83</v>
      </c>
      <c r="AY190" s="15" t="s">
        <v>124</v>
      </c>
      <c r="BE190" s="139">
        <f t="shared" si="30"/>
        <v>0</v>
      </c>
      <c r="BF190" s="139">
        <f t="shared" si="31"/>
        <v>0</v>
      </c>
      <c r="BG190" s="139">
        <f t="shared" si="32"/>
        <v>0</v>
      </c>
      <c r="BH190" s="139">
        <f t="shared" si="33"/>
        <v>0</v>
      </c>
      <c r="BI190" s="139">
        <f t="shared" si="34"/>
        <v>0</v>
      </c>
      <c r="BJ190" s="15" t="s">
        <v>83</v>
      </c>
      <c r="BK190" s="139">
        <f t="shared" si="35"/>
        <v>0</v>
      </c>
      <c r="BL190" s="15" t="s">
        <v>130</v>
      </c>
      <c r="BM190" s="138" t="s">
        <v>328</v>
      </c>
    </row>
    <row r="191" spans="2:65" s="1" customFormat="1" ht="24" customHeight="1">
      <c r="B191" s="127"/>
      <c r="C191" s="128" t="s">
        <v>329</v>
      </c>
      <c r="D191" s="128" t="s">
        <v>126</v>
      </c>
      <c r="E191" s="129" t="s">
        <v>330</v>
      </c>
      <c r="F191" s="130" t="s">
        <v>331</v>
      </c>
      <c r="G191" s="131" t="s">
        <v>173</v>
      </c>
      <c r="H191" s="132">
        <v>7</v>
      </c>
      <c r="I191" s="132"/>
      <c r="J191" s="133"/>
      <c r="K191" s="130" t="s">
        <v>1</v>
      </c>
      <c r="L191" s="27"/>
      <c r="M191" s="134" t="s">
        <v>1</v>
      </c>
      <c r="N191" s="135" t="s">
        <v>37</v>
      </c>
      <c r="O191" s="136">
        <v>0.45138</v>
      </c>
      <c r="P191" s="136">
        <f t="shared" si="27"/>
        <v>3.1596600000000001</v>
      </c>
      <c r="Q191" s="136">
        <v>2.0000000000000002E-5</v>
      </c>
      <c r="R191" s="136">
        <f t="shared" si="28"/>
        <v>1.4000000000000001E-4</v>
      </c>
      <c r="S191" s="136">
        <v>0</v>
      </c>
      <c r="T191" s="137">
        <f t="shared" si="29"/>
        <v>0</v>
      </c>
      <c r="AR191" s="138" t="s">
        <v>130</v>
      </c>
      <c r="AT191" s="138" t="s">
        <v>126</v>
      </c>
      <c r="AU191" s="138" t="s">
        <v>83</v>
      </c>
      <c r="AY191" s="15" t="s">
        <v>124</v>
      </c>
      <c r="BE191" s="139">
        <f t="shared" si="30"/>
        <v>0</v>
      </c>
      <c r="BF191" s="139">
        <f t="shared" si="31"/>
        <v>0</v>
      </c>
      <c r="BG191" s="139">
        <f t="shared" si="32"/>
        <v>0</v>
      </c>
      <c r="BH191" s="139">
        <f t="shared" si="33"/>
        <v>0</v>
      </c>
      <c r="BI191" s="139">
        <f t="shared" si="34"/>
        <v>0</v>
      </c>
      <c r="BJ191" s="15" t="s">
        <v>83</v>
      </c>
      <c r="BK191" s="139">
        <f t="shared" si="35"/>
        <v>0</v>
      </c>
      <c r="BL191" s="15" t="s">
        <v>130</v>
      </c>
      <c r="BM191" s="138" t="s">
        <v>332</v>
      </c>
    </row>
    <row r="192" spans="2:65" s="1" customFormat="1" ht="24" customHeight="1">
      <c r="B192" s="127"/>
      <c r="C192" s="140" t="s">
        <v>333</v>
      </c>
      <c r="D192" s="140" t="s">
        <v>144</v>
      </c>
      <c r="E192" s="141" t="s">
        <v>334</v>
      </c>
      <c r="F192" s="142" t="s">
        <v>393</v>
      </c>
      <c r="G192" s="143" t="s">
        <v>173</v>
      </c>
      <c r="H192" s="144">
        <v>7</v>
      </c>
      <c r="I192" s="144"/>
      <c r="J192" s="145"/>
      <c r="K192" s="142" t="s">
        <v>1</v>
      </c>
      <c r="L192" s="146"/>
      <c r="M192" s="147" t="s">
        <v>1</v>
      </c>
      <c r="N192" s="148" t="s">
        <v>37</v>
      </c>
      <c r="O192" s="136">
        <v>0</v>
      </c>
      <c r="P192" s="136">
        <f t="shared" si="27"/>
        <v>0</v>
      </c>
      <c r="Q192" s="136">
        <v>2.5229999999999999E-2</v>
      </c>
      <c r="R192" s="136">
        <f t="shared" si="28"/>
        <v>0.17660999999999999</v>
      </c>
      <c r="S192" s="136">
        <v>0</v>
      </c>
      <c r="T192" s="137">
        <f t="shared" si="29"/>
        <v>0</v>
      </c>
      <c r="AR192" s="138" t="s">
        <v>148</v>
      </c>
      <c r="AT192" s="138" t="s">
        <v>144</v>
      </c>
      <c r="AU192" s="138" t="s">
        <v>83</v>
      </c>
      <c r="AY192" s="15" t="s">
        <v>124</v>
      </c>
      <c r="BE192" s="139">
        <f t="shared" si="30"/>
        <v>0</v>
      </c>
      <c r="BF192" s="139">
        <f t="shared" si="31"/>
        <v>0</v>
      </c>
      <c r="BG192" s="139">
        <f t="shared" si="32"/>
        <v>0</v>
      </c>
      <c r="BH192" s="139">
        <f t="shared" si="33"/>
        <v>0</v>
      </c>
      <c r="BI192" s="139">
        <f t="shared" si="34"/>
        <v>0</v>
      </c>
      <c r="BJ192" s="15" t="s">
        <v>83</v>
      </c>
      <c r="BK192" s="139">
        <f t="shared" si="35"/>
        <v>0</v>
      </c>
      <c r="BL192" s="15" t="s">
        <v>130</v>
      </c>
      <c r="BM192" s="138" t="s">
        <v>335</v>
      </c>
    </row>
    <row r="193" spans="2:65" s="1" customFormat="1" ht="24" customHeight="1">
      <c r="B193" s="127"/>
      <c r="C193" s="128" t="s">
        <v>336</v>
      </c>
      <c r="D193" s="128" t="s">
        <v>126</v>
      </c>
      <c r="E193" s="129" t="s">
        <v>337</v>
      </c>
      <c r="F193" s="130" t="s">
        <v>338</v>
      </c>
      <c r="G193" s="131" t="s">
        <v>173</v>
      </c>
      <c r="H193" s="132">
        <v>5</v>
      </c>
      <c r="I193" s="132"/>
      <c r="J193" s="133"/>
      <c r="K193" s="130" t="s">
        <v>318</v>
      </c>
      <c r="L193" s="27"/>
      <c r="M193" s="134" t="s">
        <v>1</v>
      </c>
      <c r="N193" s="135" t="s">
        <v>37</v>
      </c>
      <c r="O193" s="136">
        <v>0.48093999999999998</v>
      </c>
      <c r="P193" s="136">
        <f t="shared" si="27"/>
        <v>2.4047000000000001</v>
      </c>
      <c r="Q193" s="136">
        <v>2.0000000000000002E-5</v>
      </c>
      <c r="R193" s="136">
        <f t="shared" si="28"/>
        <v>1E-4</v>
      </c>
      <c r="S193" s="136">
        <v>0</v>
      </c>
      <c r="T193" s="137">
        <f t="shared" si="29"/>
        <v>0</v>
      </c>
      <c r="AR193" s="138" t="s">
        <v>130</v>
      </c>
      <c r="AT193" s="138" t="s">
        <v>126</v>
      </c>
      <c r="AU193" s="138" t="s">
        <v>83</v>
      </c>
      <c r="AY193" s="15" t="s">
        <v>124</v>
      </c>
      <c r="BE193" s="139">
        <f t="shared" si="30"/>
        <v>0</v>
      </c>
      <c r="BF193" s="139">
        <f t="shared" si="31"/>
        <v>0</v>
      </c>
      <c r="BG193" s="139">
        <f t="shared" si="32"/>
        <v>0</v>
      </c>
      <c r="BH193" s="139">
        <f t="shared" si="33"/>
        <v>0</v>
      </c>
      <c r="BI193" s="139">
        <f t="shared" si="34"/>
        <v>0</v>
      </c>
      <c r="BJ193" s="15" t="s">
        <v>83</v>
      </c>
      <c r="BK193" s="139">
        <f t="shared" si="35"/>
        <v>0</v>
      </c>
      <c r="BL193" s="15" t="s">
        <v>130</v>
      </c>
      <c r="BM193" s="138" t="s">
        <v>339</v>
      </c>
    </row>
    <row r="194" spans="2:65" s="1" customFormat="1" ht="24" customHeight="1">
      <c r="B194" s="127"/>
      <c r="C194" s="140" t="s">
        <v>340</v>
      </c>
      <c r="D194" s="140" t="s">
        <v>144</v>
      </c>
      <c r="E194" s="141" t="s">
        <v>341</v>
      </c>
      <c r="F194" s="142" t="s">
        <v>397</v>
      </c>
      <c r="G194" s="143" t="s">
        <v>173</v>
      </c>
      <c r="H194" s="144">
        <v>1</v>
      </c>
      <c r="I194" s="144"/>
      <c r="J194" s="145"/>
      <c r="K194" s="142" t="s">
        <v>1</v>
      </c>
      <c r="L194" s="146"/>
      <c r="M194" s="147" t="s">
        <v>1</v>
      </c>
      <c r="N194" s="148" t="s">
        <v>37</v>
      </c>
      <c r="O194" s="136">
        <v>0</v>
      </c>
      <c r="P194" s="136">
        <f t="shared" si="27"/>
        <v>0</v>
      </c>
      <c r="Q194" s="136">
        <v>3.4689999999999999E-2</v>
      </c>
      <c r="R194" s="136">
        <f t="shared" si="28"/>
        <v>3.4689999999999999E-2</v>
      </c>
      <c r="S194" s="136">
        <v>0</v>
      </c>
      <c r="T194" s="137">
        <f t="shared" si="29"/>
        <v>0</v>
      </c>
      <c r="AR194" s="138" t="s">
        <v>148</v>
      </c>
      <c r="AT194" s="138" t="s">
        <v>144</v>
      </c>
      <c r="AU194" s="138" t="s">
        <v>83</v>
      </c>
      <c r="AY194" s="15" t="s">
        <v>124</v>
      </c>
      <c r="BE194" s="139">
        <f t="shared" si="30"/>
        <v>0</v>
      </c>
      <c r="BF194" s="139">
        <f t="shared" si="31"/>
        <v>0</v>
      </c>
      <c r="BG194" s="139">
        <f t="shared" si="32"/>
        <v>0</v>
      </c>
      <c r="BH194" s="139">
        <f t="shared" si="33"/>
        <v>0</v>
      </c>
      <c r="BI194" s="139">
        <f t="shared" si="34"/>
        <v>0</v>
      </c>
      <c r="BJ194" s="15" t="s">
        <v>83</v>
      </c>
      <c r="BK194" s="139">
        <f t="shared" si="35"/>
        <v>0</v>
      </c>
      <c r="BL194" s="15" t="s">
        <v>130</v>
      </c>
      <c r="BM194" s="138" t="s">
        <v>342</v>
      </c>
    </row>
    <row r="195" spans="2:65" s="1" customFormat="1" ht="24" customHeight="1">
      <c r="B195" s="127"/>
      <c r="C195" s="140" t="s">
        <v>343</v>
      </c>
      <c r="D195" s="140" t="s">
        <v>144</v>
      </c>
      <c r="E195" s="141" t="s">
        <v>344</v>
      </c>
      <c r="F195" s="142" t="s">
        <v>398</v>
      </c>
      <c r="G195" s="143" t="s">
        <v>173</v>
      </c>
      <c r="H195" s="144">
        <v>2</v>
      </c>
      <c r="I195" s="144"/>
      <c r="J195" s="145"/>
      <c r="K195" s="142" t="s">
        <v>1</v>
      </c>
      <c r="L195" s="146"/>
      <c r="M195" s="147" t="s">
        <v>1</v>
      </c>
      <c r="N195" s="148" t="s">
        <v>37</v>
      </c>
      <c r="O195" s="136">
        <v>0</v>
      </c>
      <c r="P195" s="136">
        <f t="shared" si="27"/>
        <v>0</v>
      </c>
      <c r="Q195" s="136">
        <v>3.1539999999999999E-2</v>
      </c>
      <c r="R195" s="136">
        <f t="shared" si="28"/>
        <v>6.3079999999999997E-2</v>
      </c>
      <c r="S195" s="136">
        <v>0</v>
      </c>
      <c r="T195" s="137">
        <f t="shared" si="29"/>
        <v>0</v>
      </c>
      <c r="AR195" s="138" t="s">
        <v>148</v>
      </c>
      <c r="AT195" s="138" t="s">
        <v>144</v>
      </c>
      <c r="AU195" s="138" t="s">
        <v>83</v>
      </c>
      <c r="AY195" s="15" t="s">
        <v>124</v>
      </c>
      <c r="BE195" s="139">
        <f t="shared" si="30"/>
        <v>0</v>
      </c>
      <c r="BF195" s="139">
        <f t="shared" si="31"/>
        <v>0</v>
      </c>
      <c r="BG195" s="139">
        <f t="shared" si="32"/>
        <v>0</v>
      </c>
      <c r="BH195" s="139">
        <f t="shared" si="33"/>
        <v>0</v>
      </c>
      <c r="BI195" s="139">
        <f t="shared" si="34"/>
        <v>0</v>
      </c>
      <c r="BJ195" s="15" t="s">
        <v>83</v>
      </c>
      <c r="BK195" s="139">
        <f t="shared" si="35"/>
        <v>0</v>
      </c>
      <c r="BL195" s="15" t="s">
        <v>130</v>
      </c>
      <c r="BM195" s="138" t="s">
        <v>345</v>
      </c>
    </row>
    <row r="196" spans="2:65" s="1" customFormat="1" ht="24" customHeight="1">
      <c r="B196" s="127"/>
      <c r="C196" s="140" t="s">
        <v>346</v>
      </c>
      <c r="D196" s="140" t="s">
        <v>144</v>
      </c>
      <c r="E196" s="141" t="s">
        <v>347</v>
      </c>
      <c r="F196" s="142" t="s">
        <v>399</v>
      </c>
      <c r="G196" s="143" t="s">
        <v>173</v>
      </c>
      <c r="H196" s="144">
        <v>2</v>
      </c>
      <c r="I196" s="144"/>
      <c r="J196" s="145"/>
      <c r="K196" s="142" t="s">
        <v>1</v>
      </c>
      <c r="L196" s="146"/>
      <c r="M196" s="147" t="s">
        <v>1</v>
      </c>
      <c r="N196" s="148" t="s">
        <v>37</v>
      </c>
      <c r="O196" s="136">
        <v>0</v>
      </c>
      <c r="P196" s="136">
        <f t="shared" si="27"/>
        <v>0</v>
      </c>
      <c r="Q196" s="136">
        <v>3.7839999999999999E-2</v>
      </c>
      <c r="R196" s="136">
        <f t="shared" si="28"/>
        <v>7.5679999999999997E-2</v>
      </c>
      <c r="S196" s="136">
        <v>0</v>
      </c>
      <c r="T196" s="137">
        <f t="shared" si="29"/>
        <v>0</v>
      </c>
      <c r="AR196" s="138" t="s">
        <v>148</v>
      </c>
      <c r="AT196" s="138" t="s">
        <v>144</v>
      </c>
      <c r="AU196" s="138" t="s">
        <v>83</v>
      </c>
      <c r="AY196" s="15" t="s">
        <v>124</v>
      </c>
      <c r="BE196" s="139">
        <f t="shared" si="30"/>
        <v>0</v>
      </c>
      <c r="BF196" s="139">
        <f t="shared" si="31"/>
        <v>0</v>
      </c>
      <c r="BG196" s="139">
        <f t="shared" si="32"/>
        <v>0</v>
      </c>
      <c r="BH196" s="139">
        <f t="shared" si="33"/>
        <v>0</v>
      </c>
      <c r="BI196" s="139">
        <f t="shared" si="34"/>
        <v>0</v>
      </c>
      <c r="BJ196" s="15" t="s">
        <v>83</v>
      </c>
      <c r="BK196" s="139">
        <f t="shared" si="35"/>
        <v>0</v>
      </c>
      <c r="BL196" s="15" t="s">
        <v>130</v>
      </c>
      <c r="BM196" s="138" t="s">
        <v>348</v>
      </c>
    </row>
    <row r="197" spans="2:65" s="1" customFormat="1" ht="24" customHeight="1">
      <c r="B197" s="127"/>
      <c r="C197" s="128" t="s">
        <v>349</v>
      </c>
      <c r="D197" s="128" t="s">
        <v>126</v>
      </c>
      <c r="E197" s="129" t="s">
        <v>350</v>
      </c>
      <c r="F197" s="130" t="s">
        <v>351</v>
      </c>
      <c r="G197" s="131" t="s">
        <v>173</v>
      </c>
      <c r="H197" s="132">
        <v>1</v>
      </c>
      <c r="I197" s="132"/>
      <c r="J197" s="133"/>
      <c r="K197" s="130" t="s">
        <v>1</v>
      </c>
      <c r="L197" s="27"/>
      <c r="M197" s="134" t="s">
        <v>1</v>
      </c>
      <c r="N197" s="135" t="s">
        <v>37</v>
      </c>
      <c r="O197" s="136">
        <v>0.62065999999999999</v>
      </c>
      <c r="P197" s="136">
        <f t="shared" si="27"/>
        <v>0.62065999999999999</v>
      </c>
      <c r="Q197" s="136">
        <v>2.0000000000000002E-5</v>
      </c>
      <c r="R197" s="136">
        <f t="shared" si="28"/>
        <v>2.0000000000000002E-5</v>
      </c>
      <c r="S197" s="136">
        <v>0</v>
      </c>
      <c r="T197" s="137">
        <f t="shared" si="29"/>
        <v>0</v>
      </c>
      <c r="AR197" s="138" t="s">
        <v>130</v>
      </c>
      <c r="AT197" s="138" t="s">
        <v>126</v>
      </c>
      <c r="AU197" s="138" t="s">
        <v>83</v>
      </c>
      <c r="AY197" s="15" t="s">
        <v>124</v>
      </c>
      <c r="BE197" s="139">
        <f t="shared" si="30"/>
        <v>0</v>
      </c>
      <c r="BF197" s="139">
        <f t="shared" si="31"/>
        <v>0</v>
      </c>
      <c r="BG197" s="139">
        <f t="shared" si="32"/>
        <v>0</v>
      </c>
      <c r="BH197" s="139">
        <f t="shared" si="33"/>
        <v>0</v>
      </c>
      <c r="BI197" s="139">
        <f t="shared" si="34"/>
        <v>0</v>
      </c>
      <c r="BJ197" s="15" t="s">
        <v>83</v>
      </c>
      <c r="BK197" s="139">
        <f t="shared" si="35"/>
        <v>0</v>
      </c>
      <c r="BL197" s="15" t="s">
        <v>130</v>
      </c>
      <c r="BM197" s="138" t="s">
        <v>352</v>
      </c>
    </row>
    <row r="198" spans="2:65" s="1" customFormat="1" ht="24" customHeight="1">
      <c r="B198" s="127"/>
      <c r="C198" s="140" t="s">
        <v>88</v>
      </c>
      <c r="D198" s="140" t="s">
        <v>144</v>
      </c>
      <c r="E198" s="141" t="s">
        <v>353</v>
      </c>
      <c r="F198" s="142" t="s">
        <v>400</v>
      </c>
      <c r="G198" s="143" t="s">
        <v>173</v>
      </c>
      <c r="H198" s="144">
        <v>1</v>
      </c>
      <c r="I198" s="144"/>
      <c r="J198" s="145"/>
      <c r="K198" s="142" t="s">
        <v>1</v>
      </c>
      <c r="L198" s="146"/>
      <c r="M198" s="147" t="s">
        <v>1</v>
      </c>
      <c r="N198" s="148" t="s">
        <v>37</v>
      </c>
      <c r="O198" s="136">
        <v>0</v>
      </c>
      <c r="P198" s="136">
        <f t="shared" si="27"/>
        <v>0</v>
      </c>
      <c r="Q198" s="136">
        <v>5.6770000000000001E-2</v>
      </c>
      <c r="R198" s="136">
        <f t="shared" si="28"/>
        <v>5.6770000000000001E-2</v>
      </c>
      <c r="S198" s="136">
        <v>0</v>
      </c>
      <c r="T198" s="137">
        <f t="shared" si="29"/>
        <v>0</v>
      </c>
      <c r="AR198" s="138" t="s">
        <v>148</v>
      </c>
      <c r="AT198" s="138" t="s">
        <v>144</v>
      </c>
      <c r="AU198" s="138" t="s">
        <v>83</v>
      </c>
      <c r="AY198" s="15" t="s">
        <v>124</v>
      </c>
      <c r="BE198" s="139">
        <f t="shared" si="30"/>
        <v>0</v>
      </c>
      <c r="BF198" s="139">
        <f t="shared" si="31"/>
        <v>0</v>
      </c>
      <c r="BG198" s="139">
        <f t="shared" si="32"/>
        <v>0</v>
      </c>
      <c r="BH198" s="139">
        <f t="shared" si="33"/>
        <v>0</v>
      </c>
      <c r="BI198" s="139">
        <f t="shared" si="34"/>
        <v>0</v>
      </c>
      <c r="BJ198" s="15" t="s">
        <v>83</v>
      </c>
      <c r="BK198" s="139">
        <f t="shared" si="35"/>
        <v>0</v>
      </c>
      <c r="BL198" s="15" t="s">
        <v>130</v>
      </c>
      <c r="BM198" s="138" t="s">
        <v>354</v>
      </c>
    </row>
    <row r="199" spans="2:65" s="1" customFormat="1" ht="24" customHeight="1">
      <c r="B199" s="127"/>
      <c r="C199" s="128" t="s">
        <v>355</v>
      </c>
      <c r="D199" s="128" t="s">
        <v>126</v>
      </c>
      <c r="E199" s="129" t="s">
        <v>356</v>
      </c>
      <c r="F199" s="130" t="s">
        <v>357</v>
      </c>
      <c r="G199" s="131" t="s">
        <v>173</v>
      </c>
      <c r="H199" s="132">
        <v>2</v>
      </c>
      <c r="I199" s="132"/>
      <c r="J199" s="133"/>
      <c r="K199" s="130" t="s">
        <v>147</v>
      </c>
      <c r="L199" s="27"/>
      <c r="M199" s="134" t="s">
        <v>1</v>
      </c>
      <c r="N199" s="135" t="s">
        <v>37</v>
      </c>
      <c r="O199" s="136">
        <v>0.55891000000000002</v>
      </c>
      <c r="P199" s="136">
        <f t="shared" si="27"/>
        <v>1.11782</v>
      </c>
      <c r="Q199" s="136">
        <v>2.0000000000000002E-5</v>
      </c>
      <c r="R199" s="136">
        <f t="shared" si="28"/>
        <v>4.0000000000000003E-5</v>
      </c>
      <c r="S199" s="136">
        <v>0</v>
      </c>
      <c r="T199" s="137">
        <f t="shared" si="29"/>
        <v>0</v>
      </c>
      <c r="AR199" s="138" t="s">
        <v>130</v>
      </c>
      <c r="AT199" s="138" t="s">
        <v>126</v>
      </c>
      <c r="AU199" s="138" t="s">
        <v>83</v>
      </c>
      <c r="AY199" s="15" t="s">
        <v>124</v>
      </c>
      <c r="BE199" s="139">
        <f t="shared" si="30"/>
        <v>0</v>
      </c>
      <c r="BF199" s="139">
        <f t="shared" si="31"/>
        <v>0</v>
      </c>
      <c r="BG199" s="139">
        <f t="shared" si="32"/>
        <v>0</v>
      </c>
      <c r="BH199" s="139">
        <f t="shared" si="33"/>
        <v>0</v>
      </c>
      <c r="BI199" s="139">
        <f t="shared" si="34"/>
        <v>0</v>
      </c>
      <c r="BJ199" s="15" t="s">
        <v>83</v>
      </c>
      <c r="BK199" s="139">
        <f t="shared" si="35"/>
        <v>0</v>
      </c>
      <c r="BL199" s="15" t="s">
        <v>130</v>
      </c>
      <c r="BM199" s="138" t="s">
        <v>358</v>
      </c>
    </row>
    <row r="200" spans="2:65" s="1" customFormat="1" ht="24" customHeight="1">
      <c r="B200" s="127"/>
      <c r="C200" s="140" t="s">
        <v>82</v>
      </c>
      <c r="D200" s="140" t="s">
        <v>144</v>
      </c>
      <c r="E200" s="141" t="s">
        <v>359</v>
      </c>
      <c r="F200" s="142" t="s">
        <v>401</v>
      </c>
      <c r="G200" s="143" t="s">
        <v>173</v>
      </c>
      <c r="H200" s="144">
        <v>1</v>
      </c>
      <c r="I200" s="144"/>
      <c r="J200" s="145"/>
      <c r="K200" s="142" t="s">
        <v>1</v>
      </c>
      <c r="L200" s="146"/>
      <c r="M200" s="147" t="s">
        <v>1</v>
      </c>
      <c r="N200" s="148" t="s">
        <v>37</v>
      </c>
      <c r="O200" s="136">
        <v>0</v>
      </c>
      <c r="P200" s="136">
        <f t="shared" si="27"/>
        <v>0</v>
      </c>
      <c r="Q200" s="136">
        <v>4.9270000000000001E-2</v>
      </c>
      <c r="R200" s="136">
        <f t="shared" si="28"/>
        <v>4.9270000000000001E-2</v>
      </c>
      <c r="S200" s="136">
        <v>0</v>
      </c>
      <c r="T200" s="137">
        <f t="shared" si="29"/>
        <v>0</v>
      </c>
      <c r="AR200" s="138" t="s">
        <v>148</v>
      </c>
      <c r="AT200" s="138" t="s">
        <v>144</v>
      </c>
      <c r="AU200" s="138" t="s">
        <v>83</v>
      </c>
      <c r="AY200" s="15" t="s">
        <v>124</v>
      </c>
      <c r="BE200" s="139">
        <f t="shared" si="30"/>
        <v>0</v>
      </c>
      <c r="BF200" s="139">
        <f t="shared" si="31"/>
        <v>0</v>
      </c>
      <c r="BG200" s="139">
        <f t="shared" si="32"/>
        <v>0</v>
      </c>
      <c r="BH200" s="139">
        <f t="shared" si="33"/>
        <v>0</v>
      </c>
      <c r="BI200" s="139">
        <f t="shared" si="34"/>
        <v>0</v>
      </c>
      <c r="BJ200" s="15" t="s">
        <v>83</v>
      </c>
      <c r="BK200" s="139">
        <f t="shared" si="35"/>
        <v>0</v>
      </c>
      <c r="BL200" s="15" t="s">
        <v>130</v>
      </c>
      <c r="BM200" s="138" t="s">
        <v>360</v>
      </c>
    </row>
    <row r="201" spans="2:65" s="1" customFormat="1" ht="24" customHeight="1">
      <c r="B201" s="127"/>
      <c r="C201" s="140" t="s">
        <v>361</v>
      </c>
      <c r="D201" s="140" t="s">
        <v>144</v>
      </c>
      <c r="E201" s="141" t="s">
        <v>362</v>
      </c>
      <c r="F201" s="142" t="s">
        <v>402</v>
      </c>
      <c r="G201" s="143" t="s">
        <v>173</v>
      </c>
      <c r="H201" s="144">
        <v>1</v>
      </c>
      <c r="I201" s="144"/>
      <c r="J201" s="145"/>
      <c r="K201" s="142" t="s">
        <v>1</v>
      </c>
      <c r="L201" s="146"/>
      <c r="M201" s="147" t="s">
        <v>1</v>
      </c>
      <c r="N201" s="148" t="s">
        <v>37</v>
      </c>
      <c r="O201" s="136">
        <v>0</v>
      </c>
      <c r="P201" s="136">
        <f t="shared" si="27"/>
        <v>0</v>
      </c>
      <c r="Q201" s="136">
        <v>5.9130000000000002E-2</v>
      </c>
      <c r="R201" s="136">
        <f t="shared" si="28"/>
        <v>5.9130000000000002E-2</v>
      </c>
      <c r="S201" s="136">
        <v>0</v>
      </c>
      <c r="T201" s="137">
        <f t="shared" si="29"/>
        <v>0</v>
      </c>
      <c r="AR201" s="138" t="s">
        <v>148</v>
      </c>
      <c r="AT201" s="138" t="s">
        <v>144</v>
      </c>
      <c r="AU201" s="138" t="s">
        <v>83</v>
      </c>
      <c r="AY201" s="15" t="s">
        <v>124</v>
      </c>
      <c r="BE201" s="139">
        <f t="shared" si="30"/>
        <v>0</v>
      </c>
      <c r="BF201" s="139">
        <f t="shared" si="31"/>
        <v>0</v>
      </c>
      <c r="BG201" s="139">
        <f t="shared" si="32"/>
        <v>0</v>
      </c>
      <c r="BH201" s="139">
        <f t="shared" si="33"/>
        <v>0</v>
      </c>
      <c r="BI201" s="139">
        <f t="shared" si="34"/>
        <v>0</v>
      </c>
      <c r="BJ201" s="15" t="s">
        <v>83</v>
      </c>
      <c r="BK201" s="139">
        <f t="shared" si="35"/>
        <v>0</v>
      </c>
      <c r="BL201" s="15" t="s">
        <v>130</v>
      </c>
      <c r="BM201" s="138" t="s">
        <v>363</v>
      </c>
    </row>
    <row r="202" spans="2:65" s="12" customFormat="1" ht="12">
      <c r="B202" s="149"/>
      <c r="D202" s="150" t="s">
        <v>208</v>
      </c>
      <c r="E202" s="151" t="s">
        <v>1</v>
      </c>
      <c r="F202" s="152" t="s">
        <v>364</v>
      </c>
      <c r="H202" s="153">
        <v>27</v>
      </c>
      <c r="L202" s="149"/>
      <c r="M202" s="154"/>
      <c r="N202" s="155"/>
      <c r="O202" s="155"/>
      <c r="P202" s="155"/>
      <c r="Q202" s="155"/>
      <c r="R202" s="155"/>
      <c r="S202" s="155"/>
      <c r="T202" s="156"/>
      <c r="AT202" s="151" t="s">
        <v>208</v>
      </c>
      <c r="AU202" s="151" t="s">
        <v>83</v>
      </c>
      <c r="AV202" s="12" t="s">
        <v>83</v>
      </c>
      <c r="AW202" s="12" t="s">
        <v>27</v>
      </c>
      <c r="AX202" s="12" t="s">
        <v>79</v>
      </c>
      <c r="AY202" s="151" t="s">
        <v>124</v>
      </c>
    </row>
    <row r="203" spans="2:65" s="1" customFormat="1" ht="24" customHeight="1">
      <c r="B203" s="127"/>
      <c r="C203" s="128" t="s">
        <v>365</v>
      </c>
      <c r="D203" s="128" t="s">
        <v>126</v>
      </c>
      <c r="E203" s="129" t="s">
        <v>366</v>
      </c>
      <c r="F203" s="130" t="s">
        <v>367</v>
      </c>
      <c r="G203" s="131" t="s">
        <v>173</v>
      </c>
      <c r="H203" s="132">
        <v>27</v>
      </c>
      <c r="I203" s="132"/>
      <c r="J203" s="133"/>
      <c r="K203" s="130" t="s">
        <v>141</v>
      </c>
      <c r="L203" s="27"/>
      <c r="M203" s="134" t="s">
        <v>1</v>
      </c>
      <c r="N203" s="135" t="s">
        <v>37</v>
      </c>
      <c r="O203" s="136">
        <v>0.48899999999999999</v>
      </c>
      <c r="P203" s="136">
        <f>O203*H203</f>
        <v>13.202999999999999</v>
      </c>
      <c r="Q203" s="136">
        <v>4.8239999999999998E-2</v>
      </c>
      <c r="R203" s="136">
        <f>Q203*H203</f>
        <v>1.3024799999999999</v>
      </c>
      <c r="S203" s="136">
        <v>0</v>
      </c>
      <c r="T203" s="137">
        <f>S203*H203</f>
        <v>0</v>
      </c>
      <c r="AR203" s="138" t="s">
        <v>130</v>
      </c>
      <c r="AT203" s="138" t="s">
        <v>126</v>
      </c>
      <c r="AU203" s="138" t="s">
        <v>83</v>
      </c>
      <c r="AY203" s="15" t="s">
        <v>124</v>
      </c>
      <c r="BE203" s="139">
        <f>IF(N203="základná",J203,0)</f>
        <v>0</v>
      </c>
      <c r="BF203" s="139">
        <f>IF(N203="znížená",J203,0)</f>
        <v>0</v>
      </c>
      <c r="BG203" s="139">
        <f>IF(N203="zákl. prenesená",J203,0)</f>
        <v>0</v>
      </c>
      <c r="BH203" s="139">
        <f>IF(N203="zníž. prenesená",J203,0)</f>
        <v>0</v>
      </c>
      <c r="BI203" s="139">
        <f>IF(N203="nulová",J203,0)</f>
        <v>0</v>
      </c>
      <c r="BJ203" s="15" t="s">
        <v>83</v>
      </c>
      <c r="BK203" s="139">
        <f>ROUND(I203*H203,2)</f>
        <v>0</v>
      </c>
      <c r="BL203" s="15" t="s">
        <v>130</v>
      </c>
      <c r="BM203" s="138" t="s">
        <v>368</v>
      </c>
    </row>
    <row r="204" spans="2:65" s="1" customFormat="1" ht="24" customHeight="1">
      <c r="B204" s="127"/>
      <c r="C204" s="128" t="s">
        <v>369</v>
      </c>
      <c r="D204" s="128" t="s">
        <v>126</v>
      </c>
      <c r="E204" s="129" t="s">
        <v>370</v>
      </c>
      <c r="F204" s="130" t="s">
        <v>371</v>
      </c>
      <c r="G204" s="131" t="s">
        <v>173</v>
      </c>
      <c r="H204" s="132">
        <v>27</v>
      </c>
      <c r="I204" s="132"/>
      <c r="J204" s="133"/>
      <c r="K204" s="130" t="s">
        <v>372</v>
      </c>
      <c r="L204" s="27"/>
      <c r="M204" s="134" t="s">
        <v>1</v>
      </c>
      <c r="N204" s="135" t="s">
        <v>37</v>
      </c>
      <c r="O204" s="136">
        <v>0.254</v>
      </c>
      <c r="P204" s="136">
        <f>O204*H204</f>
        <v>6.8580000000000005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130</v>
      </c>
      <c r="AT204" s="138" t="s">
        <v>126</v>
      </c>
      <c r="AU204" s="138" t="s">
        <v>83</v>
      </c>
      <c r="AY204" s="15" t="s">
        <v>124</v>
      </c>
      <c r="BE204" s="139">
        <f>IF(N204="základná",J204,0)</f>
        <v>0</v>
      </c>
      <c r="BF204" s="139">
        <f>IF(N204="znížená",J204,0)</f>
        <v>0</v>
      </c>
      <c r="BG204" s="139">
        <f>IF(N204="zákl. prenesená",J204,0)</f>
        <v>0</v>
      </c>
      <c r="BH204" s="139">
        <f>IF(N204="zníž. prenesená",J204,0)</f>
        <v>0</v>
      </c>
      <c r="BI204" s="139">
        <f>IF(N204="nulová",J204,0)</f>
        <v>0</v>
      </c>
      <c r="BJ204" s="15" t="s">
        <v>83</v>
      </c>
      <c r="BK204" s="139">
        <f>ROUND(I204*H204,2)</f>
        <v>0</v>
      </c>
      <c r="BL204" s="15" t="s">
        <v>130</v>
      </c>
      <c r="BM204" s="138" t="s">
        <v>373</v>
      </c>
    </row>
    <row r="205" spans="2:65" s="11" customFormat="1" ht="23" customHeight="1">
      <c r="B205" s="115"/>
      <c r="D205" s="116" t="s">
        <v>70</v>
      </c>
      <c r="E205" s="125" t="s">
        <v>374</v>
      </c>
      <c r="F205" s="125" t="s">
        <v>375</v>
      </c>
      <c r="J205" s="126"/>
      <c r="L205" s="115"/>
      <c r="M205" s="119"/>
      <c r="N205" s="120"/>
      <c r="O205" s="120"/>
      <c r="P205" s="121">
        <f>SUM(P206:P206)</f>
        <v>0</v>
      </c>
      <c r="Q205" s="120"/>
      <c r="R205" s="121">
        <f>SUM(R206:R206)</f>
        <v>0</v>
      </c>
      <c r="S205" s="120"/>
      <c r="T205" s="122">
        <f>SUM(T206:T206)</f>
        <v>0</v>
      </c>
      <c r="AR205" s="116" t="s">
        <v>83</v>
      </c>
      <c r="AT205" s="123" t="s">
        <v>70</v>
      </c>
      <c r="AU205" s="123" t="s">
        <v>79</v>
      </c>
      <c r="AY205" s="116" t="s">
        <v>124</v>
      </c>
      <c r="BK205" s="124">
        <f>SUM(BK206:BK206)</f>
        <v>0</v>
      </c>
    </row>
    <row r="206" spans="2:65" s="1" customFormat="1" ht="24" customHeight="1">
      <c r="B206" s="127"/>
      <c r="C206" s="128" t="s">
        <v>376</v>
      </c>
      <c r="D206" s="128" t="s">
        <v>126</v>
      </c>
      <c r="E206" s="129" t="s">
        <v>377</v>
      </c>
      <c r="F206" s="130" t="s">
        <v>378</v>
      </c>
      <c r="G206" s="131" t="s">
        <v>165</v>
      </c>
      <c r="H206" s="132">
        <v>8.1</v>
      </c>
      <c r="I206" s="132"/>
      <c r="J206" s="133"/>
      <c r="K206" s="130" t="s">
        <v>147</v>
      </c>
      <c r="L206" s="27"/>
      <c r="M206" s="134" t="s">
        <v>1</v>
      </c>
      <c r="N206" s="135" t="s">
        <v>37</v>
      </c>
      <c r="O206" s="136">
        <v>0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130</v>
      </c>
      <c r="AT206" s="138" t="s">
        <v>126</v>
      </c>
      <c r="AU206" s="138" t="s">
        <v>83</v>
      </c>
      <c r="AY206" s="15" t="s">
        <v>124</v>
      </c>
      <c r="BE206" s="139">
        <f>IF(N206="základná",J206,0)</f>
        <v>0</v>
      </c>
      <c r="BF206" s="139">
        <f>IF(N206="znížená",J206,0)</f>
        <v>0</v>
      </c>
      <c r="BG206" s="139">
        <f>IF(N206="zákl. prenesená",J206,0)</f>
        <v>0</v>
      </c>
      <c r="BH206" s="139">
        <f>IF(N206="zníž. prenesená",J206,0)</f>
        <v>0</v>
      </c>
      <c r="BI206" s="139">
        <f>IF(N206="nulová",J206,0)</f>
        <v>0</v>
      </c>
      <c r="BJ206" s="15" t="s">
        <v>83</v>
      </c>
      <c r="BK206" s="139">
        <f>ROUND(I206*H206,2)</f>
        <v>0</v>
      </c>
      <c r="BL206" s="15" t="s">
        <v>130</v>
      </c>
      <c r="BM206" s="138" t="s">
        <v>379</v>
      </c>
    </row>
    <row r="207" spans="2:65" s="11" customFormat="1" ht="23" customHeight="1">
      <c r="B207" s="115"/>
      <c r="D207" s="116" t="s">
        <v>70</v>
      </c>
      <c r="E207" s="125" t="s">
        <v>380</v>
      </c>
      <c r="F207" s="125" t="s">
        <v>381</v>
      </c>
      <c r="J207" s="126"/>
      <c r="L207" s="115"/>
      <c r="M207" s="119"/>
      <c r="N207" s="120"/>
      <c r="O207" s="120"/>
      <c r="P207" s="121">
        <f>SUM(P208:P209)</f>
        <v>0.1082</v>
      </c>
      <c r="Q207" s="120"/>
      <c r="R207" s="121">
        <f>SUM(R208:R209)</f>
        <v>8.0000000000000007E-5</v>
      </c>
      <c r="S207" s="120"/>
      <c r="T207" s="122">
        <f>SUM(T208:T209)</f>
        <v>0</v>
      </c>
      <c r="AR207" s="116" t="s">
        <v>83</v>
      </c>
      <c r="AT207" s="123" t="s">
        <v>70</v>
      </c>
      <c r="AU207" s="123" t="s">
        <v>79</v>
      </c>
      <c r="AY207" s="116" t="s">
        <v>124</v>
      </c>
      <c r="BK207" s="124">
        <f>SUM(BK208:BK209)</f>
        <v>0</v>
      </c>
    </row>
    <row r="208" spans="2:65" s="1" customFormat="1" ht="24" customHeight="1">
      <c r="B208" s="127"/>
      <c r="C208" s="128" t="s">
        <v>382</v>
      </c>
      <c r="D208" s="128" t="s">
        <v>126</v>
      </c>
      <c r="E208" s="129" t="s">
        <v>383</v>
      </c>
      <c r="F208" s="130" t="s">
        <v>384</v>
      </c>
      <c r="G208" s="131" t="s">
        <v>140</v>
      </c>
      <c r="H208" s="132">
        <v>4</v>
      </c>
      <c r="I208" s="132"/>
      <c r="J208" s="133"/>
      <c r="K208" s="130" t="s">
        <v>1</v>
      </c>
      <c r="L208" s="27"/>
      <c r="M208" s="134" t="s">
        <v>1</v>
      </c>
      <c r="N208" s="135" t="s">
        <v>37</v>
      </c>
      <c r="O208" s="136">
        <v>2.7050000000000001E-2</v>
      </c>
      <c r="P208" s="136">
        <f>O208*H208</f>
        <v>0.1082</v>
      </c>
      <c r="Q208" s="136">
        <v>2.0000000000000002E-5</v>
      </c>
      <c r="R208" s="136">
        <f>Q208*H208</f>
        <v>8.0000000000000007E-5</v>
      </c>
      <c r="S208" s="136">
        <v>0</v>
      </c>
      <c r="T208" s="137">
        <f>S208*H208</f>
        <v>0</v>
      </c>
      <c r="AR208" s="138" t="s">
        <v>130</v>
      </c>
      <c r="AT208" s="138" t="s">
        <v>126</v>
      </c>
      <c r="AU208" s="138" t="s">
        <v>83</v>
      </c>
      <c r="AY208" s="15" t="s">
        <v>124</v>
      </c>
      <c r="BE208" s="139">
        <f>IF(N208="základná",J208,0)</f>
        <v>0</v>
      </c>
      <c r="BF208" s="139">
        <f>IF(N208="znížená",J208,0)</f>
        <v>0</v>
      </c>
      <c r="BG208" s="139">
        <f>IF(N208="zákl. prenesená",J208,0)</f>
        <v>0</v>
      </c>
      <c r="BH208" s="139">
        <f>IF(N208="zníž. prenesená",J208,0)</f>
        <v>0</v>
      </c>
      <c r="BI208" s="139">
        <f>IF(N208="nulová",J208,0)</f>
        <v>0</v>
      </c>
      <c r="BJ208" s="15" t="s">
        <v>83</v>
      </c>
      <c r="BK208" s="139">
        <f>ROUND(I208*H208,2)</f>
        <v>0</v>
      </c>
      <c r="BL208" s="15" t="s">
        <v>130</v>
      </c>
      <c r="BM208" s="138" t="s">
        <v>385</v>
      </c>
    </row>
    <row r="209" spans="2:51" s="12" customFormat="1" ht="12">
      <c r="B209" s="149"/>
      <c r="D209" s="150" t="s">
        <v>208</v>
      </c>
      <c r="E209" s="151" t="s">
        <v>1</v>
      </c>
      <c r="F209" s="152" t="s">
        <v>386</v>
      </c>
      <c r="H209" s="153">
        <v>4</v>
      </c>
      <c r="L209" s="149"/>
      <c r="M209" s="154"/>
      <c r="N209" s="155"/>
      <c r="O209" s="155"/>
      <c r="P209" s="155"/>
      <c r="Q209" s="155"/>
      <c r="R209" s="155"/>
      <c r="S209" s="155"/>
      <c r="T209" s="156"/>
      <c r="AT209" s="151" t="s">
        <v>208</v>
      </c>
      <c r="AU209" s="151" t="s">
        <v>83</v>
      </c>
      <c r="AV209" s="12" t="s">
        <v>83</v>
      </c>
      <c r="AW209" s="12" t="s">
        <v>27</v>
      </c>
      <c r="AX209" s="12" t="s">
        <v>79</v>
      </c>
      <c r="AY209" s="151" t="s">
        <v>124</v>
      </c>
    </row>
    <row r="210" spans="2:51" s="1" customFormat="1" ht="7" customHeight="1">
      <c r="B210" s="39"/>
      <c r="C210" s="40"/>
      <c r="D210" s="40"/>
      <c r="E210" s="40"/>
      <c r="F210" s="40"/>
      <c r="G210" s="40"/>
      <c r="H210" s="40"/>
      <c r="I210" s="40"/>
      <c r="J210" s="40"/>
      <c r="K210" s="40"/>
      <c r="L210" s="27"/>
    </row>
  </sheetData>
  <autoFilter ref="C125:K209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0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VYK - VYKUROVANIE</vt:lpstr>
      <vt:lpstr>'Rekapitulácia stavby'!Názvy_tlače</vt:lpstr>
      <vt:lpstr>'VYK - VYKUROVANIE'!Názvy_tlače</vt:lpstr>
      <vt:lpstr>'Rekapitulácia stavby'!Oblasť_tlače</vt:lpstr>
      <vt:lpstr>'VYK -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DESKTOP-MND1LN4\Projekt</dc:creator>
  <cp:lastModifiedBy>Microsoft Office User</cp:lastModifiedBy>
  <cp:lastPrinted>2021-02-19T13:48:16Z</cp:lastPrinted>
  <dcterms:created xsi:type="dcterms:W3CDTF">2019-03-08T21:42:56Z</dcterms:created>
  <dcterms:modified xsi:type="dcterms:W3CDTF">2022-02-16T16:17:25Z</dcterms:modified>
</cp:coreProperties>
</file>