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Cesty a chodníky-O+Ú\Opravy MK 2022\.podklady do VO I. etapa\1-chodníky Svitavská 903 a 904\"/>
    </mc:Choice>
  </mc:AlternateContent>
  <bookViews>
    <workbookView xWindow="-120" yWindow="-120" windowWidth="20730" windowHeight="11160" firstSheet="1" activeTab="1"/>
  </bookViews>
  <sheets>
    <sheet name="Rekapitulácia stavby" sheetId="1" state="veryHidden" r:id="rId1"/>
    <sheet name="MILO-04-2019 - Cesta a ch..." sheetId="2" r:id="rId2"/>
  </sheets>
  <definedNames>
    <definedName name="_xlnm._FilterDatabase" localSheetId="1" hidden="1">'MILO-04-2019 - Cesta a ch...'!$C$121:$K$139</definedName>
    <definedName name="_xlnm.Print_Titles" localSheetId="1">'MILO-04-2019 - Cesta a ch...'!$121:$121</definedName>
    <definedName name="_xlnm.Print_Titles" localSheetId="0">'Rekapitulácia stavby'!$92:$92</definedName>
    <definedName name="_xlnm.Print_Area" localSheetId="1">'MILO-04-2019 - Cesta a ch...'!$C$4:$J$76,'MILO-04-2019 - Cesta a ch...'!$C$82:$J$103,'MILO-04-2019 - Cesta a ch...'!$C$109:$J$139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T130" i="2"/>
  <c r="R131" i="2"/>
  <c r="R130" i="2"/>
  <c r="P131" i="2"/>
  <c r="P130" i="2" s="1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5" i="2"/>
  <c r="BH125" i="2"/>
  <c r="BG125" i="2"/>
  <c r="BE125" i="2"/>
  <c r="T125" i="2"/>
  <c r="T124" i="2" s="1"/>
  <c r="R125" i="2"/>
  <c r="R124" i="2"/>
  <c r="P125" i="2"/>
  <c r="P124" i="2"/>
  <c r="E114" i="2"/>
  <c r="E87" i="2"/>
  <c r="J119" i="2"/>
  <c r="J21" i="2"/>
  <c r="E21" i="2"/>
  <c r="J118" i="2" s="1"/>
  <c r="J20" i="2"/>
  <c r="J18" i="2"/>
  <c r="E18" i="2"/>
  <c r="F92" i="2"/>
  <c r="J17" i="2"/>
  <c r="F118" i="2"/>
  <c r="J89" i="2"/>
  <c r="E112" i="2"/>
  <c r="L90" i="1"/>
  <c r="AM90" i="1"/>
  <c r="AM89" i="1"/>
  <c r="L89" i="1"/>
  <c r="AM87" i="1"/>
  <c r="L87" i="1"/>
  <c r="L85" i="1"/>
  <c r="L84" i="1"/>
  <c r="BK138" i="2"/>
  <c r="BK125" i="2"/>
  <c r="BK131" i="2"/>
  <c r="J129" i="2"/>
  <c r="J135" i="2"/>
  <c r="J125" i="2"/>
  <c r="BK136" i="2"/>
  <c r="BK127" i="2"/>
  <c r="J127" i="2"/>
  <c r="BK139" i="2"/>
  <c r="BK128" i="2"/>
  <c r="BK133" i="2"/>
  <c r="J131" i="2"/>
  <c r="J139" i="2"/>
  <c r="BK129" i="2"/>
  <c r="BK135" i="2"/>
  <c r="J136" i="2"/>
  <c r="J133" i="2"/>
  <c r="BK134" i="2"/>
  <c r="AS94" i="1"/>
  <c r="J134" i="2"/>
  <c r="J138" i="2"/>
  <c r="J128" i="2"/>
  <c r="BK126" i="2" l="1"/>
  <c r="J126" i="2" s="1"/>
  <c r="J99" i="2" s="1"/>
  <c r="T126" i="2"/>
  <c r="BK132" i="2"/>
  <c r="J132" i="2"/>
  <c r="J101" i="2" s="1"/>
  <c r="BK137" i="2"/>
  <c r="J137" i="2" s="1"/>
  <c r="J102" i="2" s="1"/>
  <c r="T132" i="2"/>
  <c r="T123" i="2" s="1"/>
  <c r="T122" i="2" s="1"/>
  <c r="R137" i="2"/>
  <c r="P126" i="2"/>
  <c r="R132" i="2"/>
  <c r="P137" i="2"/>
  <c r="R126" i="2"/>
  <c r="P132" i="2"/>
  <c r="P123" i="2" s="1"/>
  <c r="P122" i="2" s="1"/>
  <c r="AU95" i="1" s="1"/>
  <c r="AU94" i="1" s="1"/>
  <c r="T137" i="2"/>
  <c r="BK124" i="2"/>
  <c r="BK130" i="2"/>
  <c r="J130" i="2"/>
  <c r="J100" i="2" s="1"/>
  <c r="F91" i="2"/>
  <c r="J92" i="2"/>
  <c r="J116" i="2"/>
  <c r="F119" i="2"/>
  <c r="BF131" i="2"/>
  <c r="BF135" i="2"/>
  <c r="BF138" i="2"/>
  <c r="E85" i="2"/>
  <c r="J91" i="2"/>
  <c r="BF125" i="2"/>
  <c r="BF127" i="2"/>
  <c r="BF128" i="2"/>
  <c r="BF129" i="2"/>
  <c r="BF133" i="2"/>
  <c r="BF134" i="2"/>
  <c r="BF136" i="2"/>
  <c r="BF139" i="2"/>
  <c r="F33" i="2"/>
  <c r="AZ95" i="1" s="1"/>
  <c r="AZ94" i="1" s="1"/>
  <c r="W29" i="1" s="1"/>
  <c r="F35" i="2"/>
  <c r="BB95" i="1" s="1"/>
  <c r="BB94" i="1" s="1"/>
  <c r="W31" i="1" s="1"/>
  <c r="F36" i="2"/>
  <c r="BC95" i="1" s="1"/>
  <c r="BC94" i="1" s="1"/>
  <c r="W32" i="1" s="1"/>
  <c r="J33" i="2"/>
  <c r="AV95" i="1" s="1"/>
  <c r="F37" i="2"/>
  <c r="BD95" i="1" s="1"/>
  <c r="BD94" i="1" s="1"/>
  <c r="W33" i="1" s="1"/>
  <c r="R123" i="2" l="1"/>
  <c r="R122" i="2" s="1"/>
  <c r="BK123" i="2"/>
  <c r="J123" i="2" s="1"/>
  <c r="J97" i="2" s="1"/>
  <c r="BK122" i="2"/>
  <c r="J122" i="2" s="1"/>
  <c r="J96" i="2" s="1"/>
  <c r="J124" i="2"/>
  <c r="J98" i="2" s="1"/>
  <c r="AV94" i="1"/>
  <c r="AK29" i="1" s="1"/>
  <c r="J34" i="2"/>
  <c r="AW95" i="1" s="1"/>
  <c r="AT95" i="1" s="1"/>
  <c r="AY94" i="1"/>
  <c r="F34" i="2"/>
  <c r="BA95" i="1" s="1"/>
  <c r="BA94" i="1" s="1"/>
  <c r="W30" i="1" s="1"/>
  <c r="AX94" i="1"/>
  <c r="J30" i="2" l="1"/>
  <c r="AG95" i="1" s="1"/>
  <c r="AG94" i="1" s="1"/>
  <c r="AK26" i="1" s="1"/>
  <c r="AW94" i="1"/>
  <c r="AK30" i="1" s="1"/>
  <c r="J39" i="2" l="1"/>
  <c r="AK35" i="1"/>
  <c r="AN95" i="1"/>
  <c r="AT94" i="1"/>
  <c r="AN94" i="1" l="1"/>
</calcChain>
</file>

<file path=xl/sharedStrings.xml><?xml version="1.0" encoding="utf-8"?>
<sst xmlns="http://schemas.openxmlformats.org/spreadsheetml/2006/main" count="448" uniqueCount="169">
  <si>
    <t>Export Komplet</t>
  </si>
  <si>
    <t/>
  </si>
  <si>
    <t>2.0</t>
  </si>
  <si>
    <t>False</t>
  </si>
  <si>
    <t>{bd1a6201-0ecb-4770-a307-e90bf1e88e9f}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</si>
  <si>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</si>
  <si>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</si>
  <si>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</si>
  <si>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</si>
  <si>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</si>
  <si>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</si>
  <si>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</si>
  <si>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IMPORT</t>
  </si>
  <si>
    <t>Stavba:</t>
  </si>
  <si>
    <t>chodníky Svitavská BD 903 a 904 - doplniť výškovú úpravu kanálov</t>
  </si>
  <si>
    <t>JKSO:</t>
  </si>
  <si>
    <t>KS:</t>
  </si>
  <si>
    <t>Miesto:</t>
  </si>
  <si>
    <t xml:space="preserve"> </t>
  </si>
  <si>
    <t>Dátum:</t>
  </si>
  <si>
    <t>19. 10. 2021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</si>
  <si>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</si>
  <si>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</si>
  <si>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</si>
  <si>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</si>
  <si>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</si>
  <si>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</si>
  <si>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</si>
  <si>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</si>
  <si>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</si>
  <si>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</si>
  <si>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</si>
  <si>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</si>
  <si>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</si>
  <si>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</si>
  <si>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</si>
  <si>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</si>
  <si>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</si>
  <si>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</si>
  <si>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</si>
  <si>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</si>
  <si>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</si>
  <si>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</si>
  <si>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</si>
  <si>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</si>
  <si>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</si>
  <si>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</si>
  <si>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</si>
  <si>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</si>
  <si>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</si>
  <si>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</si>
  <si>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</si>
  <si>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</si>
  <si>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</si>
  <si>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</si>
  <si>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</si>
  <si>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</si>
  <si>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</si>
  <si>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</si>
  <si>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</si>
  <si>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</si>
  <si>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</si>
  <si>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</si>
  <si>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</si>
  <si>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</si>
  <si>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</si>
  <si>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</si>
  <si>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</si>
  <si>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</si>
  <si>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</si>
  <si>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</si>
  <si>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</si>
  <si>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</si>
  <si>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MILO-04-2019</t>
  </si>
  <si>
    <t>Cesta a chodníky okolo bytových domov 903a904 na u.  Svitavskej</t>
  </si>
  <si>
    <t>STA</t>
  </si>
  <si>
    <t>1</t>
  </si>
  <si>
    <t>{1f21b153-2b11-4e34-bb22-a5b1d8a8aed0}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</si>
  <si>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</si>
  <si>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</si>
  <si>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</si>
  <si>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</si>
  <si>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</si>
  <si>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</si>
  <si>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</si>
  <si>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</si>
  <si>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</si>
  <si>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</si>
  <si>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</si>
  <si>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</si>
  <si>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</si>
  <si>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</si>
  <si>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</si>
  <si>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</si>
  <si>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</si>
  <si>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</si>
  <si>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</si>
  <si>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</si>
  <si>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</si>
  <si>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</si>
  <si>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</si>
  <si>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</si>
  <si>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</si>
  <si>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</si>
  <si>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</si>
  <si>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</si>
  <si>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</si>
  <si>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8</t>
  </si>
  <si>
    <t>K</t>
  </si>
  <si>
    <t>113307142.S</t>
  </si>
  <si>
    <t>Odstránenie podkladu asfaltového v ploche do 200 m2, hr.nad 50 do 100 mm,  -0,18100t- ručne</t>
  </si>
  <si>
    <t>m2</t>
  </si>
  <si>
    <t>4</t>
  </si>
  <si>
    <t>2</t>
  </si>
  <si>
    <t>1170313933</t>
  </si>
  <si>
    <t>5</t>
  </si>
  <si>
    <t>Komunikácie</t>
  </si>
  <si>
    <t>12</t>
  </si>
  <si>
    <t>566902161.S</t>
  </si>
  <si>
    <t>Vyspravenie podkladu po prekopoch inžinierskych sietí plochy do 15 m2 podkladovým betónom PB I tr. C 20/25 hr. 100 mm</t>
  </si>
  <si>
    <t>138000147</t>
  </si>
  <si>
    <t>13</t>
  </si>
  <si>
    <t>573191111.S</t>
  </si>
  <si>
    <t>Náter asfaltový infiltračný katiónaktívnou emulziou v množstve 1,00 kg/m2</t>
  </si>
  <si>
    <t>-1669500685</t>
  </si>
  <si>
    <t>6</t>
  </si>
  <si>
    <t>577144111.S</t>
  </si>
  <si>
    <t>Asfaltový betón vrstva obrusná AC 8 O v pruhu š. do 3 m z nemodifik. asfaltu tr. II, po zhutnení hr. 50 mm</t>
  </si>
  <si>
    <t>-2144214434</t>
  </si>
  <si>
    <t>Rúrové vedenie</t>
  </si>
  <si>
    <t>899231111.S</t>
  </si>
  <si>
    <t>Výšková úprava uličného vstupu alebo vpuste do 200 mm zvýšením mreže</t>
  </si>
  <si>
    <t>ks</t>
  </si>
  <si>
    <t>-1041400686</t>
  </si>
  <si>
    <t>9</t>
  </si>
  <si>
    <t>Ostatné konštrukcie a práce-búranie</t>
  </si>
  <si>
    <t>14</t>
  </si>
  <si>
    <t>938909315.S</t>
  </si>
  <si>
    <t>Odstránenie blata, prachu alebo hlineného nánosu, z povrchu podkladu alebo krytu bet. alebo asfalt. zametacou kefou</t>
  </si>
  <si>
    <t>201528124</t>
  </si>
  <si>
    <t>979082213.S</t>
  </si>
  <si>
    <t>Vodorovná doprava sutiny so zložením a hrubým urovnaním na vzdialenosť do 1 km</t>
  </si>
  <si>
    <t>t</t>
  </si>
  <si>
    <t>-1100167833</t>
  </si>
  <si>
    <t>10</t>
  </si>
  <si>
    <t>979082219.S</t>
  </si>
  <si>
    <t>Príplatok k cene za každý ďalší aj začatý 1 km nad 1 km pre vodorovnú dopravu sutiny - 10 km</t>
  </si>
  <si>
    <t>1647462309</t>
  </si>
  <si>
    <t>11</t>
  </si>
  <si>
    <t>979087212.S</t>
  </si>
  <si>
    <t>Nakladanie na dopravné prostriedky pre vodorovnú dopravu sutiny</t>
  </si>
  <si>
    <t>1664316249</t>
  </si>
  <si>
    <t>99</t>
  </si>
  <si>
    <t>Presun hmôt HSV</t>
  </si>
  <si>
    <t>3</t>
  </si>
  <si>
    <t>998225111</t>
  </si>
  <si>
    <t>Presun hmôt pre pozemnú komunikáciu a letisko s krytom asfaltovým akejkoľvek dĺžky objektu</t>
  </si>
  <si>
    <t>7</t>
  </si>
  <si>
    <t>998225195.S</t>
  </si>
  <si>
    <t xml:space="preserve">Príplatok pre pozemnú komunikáciu a letisko s krytom asfaltovým za každých ďalších 5000 m nad 5000 m  </t>
  </si>
  <si>
    <t>800595291</t>
  </si>
  <si>
    <t>Ul. Svitavská, Žiar nad Hronom</t>
  </si>
  <si>
    <t>Mesto Žiar nad Hronom, Ul. Š. Moysesa 46, 965 19 Žiar nad Hronom</t>
  </si>
  <si>
    <t>0031125</t>
  </si>
  <si>
    <t>2021339463</t>
  </si>
  <si>
    <t>31609651</t>
  </si>
  <si>
    <t>SK2020479714</t>
  </si>
  <si>
    <t>Technické služby Žiar nad Hronom, spol. s r.o., Ul. A. Dubčeka 45, 965 01 Žiar nad Hronom</t>
  </si>
  <si>
    <t>Výkaz výmer - 1 - Oprava cesty a chodníkov okolo bytových domov 903 a 904                          na Ul. Svitavská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</si>
</sst>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2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14" fontId="0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51</xdr:row>
      <xdr:rowOff>47625</xdr:rowOff>
    </xdr:from>
    <xdr:to>
      <xdr:col>9</xdr:col>
      <xdr:colOff>1019175</xdr:colOff>
      <xdr:row>59</xdr:row>
      <xdr:rowOff>28575</xdr:rowOff>
    </xdr:to>
    <xdr:pic>
      <xdr:nvPicPr>
        <xdr:cNvPr id="2" name="Picture 2" descr="podpis">
          <a:extLst>
            <a:ext uri="{FF2B5EF4-FFF2-40B4-BE49-F238E27FC236}">
              <a16:creationId xmlns="" xmlns:a16="http://schemas.microsoft.com/office/drawing/2014/main" id="{3C1CCD45-1B47-4718-B5EB-CCC848F24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8620125"/>
          <a:ext cx="311467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781050</xdr:colOff>
      <xdr:row>64</xdr:row>
      <xdr:rowOff>76200</xdr:rowOff>
    </xdr:from>
    <xdr:to>
      <xdr:col>5</xdr:col>
      <xdr:colOff>1790700</xdr:colOff>
      <xdr:row>73</xdr:row>
      <xdr:rowOff>40529</xdr:rowOff>
    </xdr:to>
    <xdr:pic>
      <xdr:nvPicPr>
        <xdr:cNvPr id="4" name="Obrázok 3">
          <a:extLst>
            <a:ext uri="{FF2B5EF4-FFF2-40B4-BE49-F238E27FC236}">
              <a16:creationId xmlns="" xmlns:a16="http://schemas.microsoft.com/office/drawing/2014/main" id="{50EDA787-7BAE-4320-A429-CA06468BF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0525125"/>
          <a:ext cx="1990725" cy="126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161" t="s">
        <v>5</v>
      </c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 x14ac:dyDescent="0.2">
      <c r="B5" s="17"/>
      <c r="D5" s="20" t="s">
        <v>11</v>
      </c>
      <c r="K5" s="189" t="s">
        <v>12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R5" s="17"/>
      <c r="BS5" s="14" t="s">
        <v>6</v>
      </c>
    </row>
    <row r="6" spans="1:74" s="1" customFormat="1" ht="36.950000000000003" customHeight="1" x14ac:dyDescent="0.2">
      <c r="B6" s="17"/>
      <c r="D6" s="22" t="s">
        <v>13</v>
      </c>
      <c r="K6" s="190" t="s">
        <v>14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R6" s="17"/>
      <c r="BS6" s="14" t="s">
        <v>6</v>
      </c>
    </row>
    <row r="7" spans="1:74" s="1" customFormat="1" ht="12" customHeight="1" x14ac:dyDescent="0.2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 x14ac:dyDescent="0.2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 x14ac:dyDescent="0.2">
      <c r="B9" s="17"/>
      <c r="AR9" s="17"/>
      <c r="BS9" s="14" t="s">
        <v>6</v>
      </c>
    </row>
    <row r="10" spans="1:74" s="1" customFormat="1" ht="12" customHeight="1" x14ac:dyDescent="0.2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 x14ac:dyDescent="0.2">
      <c r="B11" s="17"/>
      <c r="E11" s="21" t="s">
        <v>18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 x14ac:dyDescent="0.2">
      <c r="B12" s="17"/>
      <c r="AR12" s="17"/>
      <c r="BS12" s="14" t="s">
        <v>6</v>
      </c>
    </row>
    <row r="13" spans="1:74" s="1" customFormat="1" ht="12" customHeight="1" x14ac:dyDescent="0.2">
      <c r="B13" s="17"/>
      <c r="D13" s="23" t="s">
        <v>24</v>
      </c>
      <c r="AK13" s="23" t="s">
        <v>22</v>
      </c>
      <c r="AN13" s="21" t="s">
        <v>1</v>
      </c>
      <c r="AR13" s="17"/>
      <c r="BS13" s="14" t="s">
        <v>6</v>
      </c>
    </row>
    <row r="14" spans="1:74" ht="12.75" x14ac:dyDescent="0.2">
      <c r="B14" s="17"/>
      <c r="E14" s="21" t="s">
        <v>18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 x14ac:dyDescent="0.2">
      <c r="B15" s="17"/>
      <c r="AR15" s="17"/>
      <c r="BS15" s="14" t="s">
        <v>3</v>
      </c>
    </row>
    <row r="16" spans="1:74" s="1" customFormat="1" ht="12" customHeight="1" x14ac:dyDescent="0.2">
      <c r="B16" s="17"/>
      <c r="D16" s="23" t="s">
        <v>25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 x14ac:dyDescent="0.2">
      <c r="B17" s="17"/>
      <c r="E17" s="21" t="s">
        <v>18</v>
      </c>
      <c r="AK17" s="23" t="s">
        <v>23</v>
      </c>
      <c r="AN17" s="21" t="s">
        <v>1</v>
      </c>
      <c r="AR17" s="17"/>
      <c r="BS17" s="14" t="s">
        <v>26</v>
      </c>
    </row>
    <row r="18" spans="1:71" s="1" customFormat="1" ht="6.95" customHeight="1" x14ac:dyDescent="0.2">
      <c r="B18" s="17"/>
      <c r="AR18" s="17"/>
      <c r="BS18" s="14" t="s">
        <v>6</v>
      </c>
    </row>
    <row r="19" spans="1:71" s="1" customFormat="1" ht="12" customHeight="1" x14ac:dyDescent="0.2">
      <c r="B19" s="17"/>
      <c r="D19" s="23" t="s">
        <v>27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 x14ac:dyDescent="0.2">
      <c r="B20" s="17"/>
      <c r="E20" s="21" t="s">
        <v>18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6.95" customHeight="1" x14ac:dyDescent="0.2">
      <c r="B21" s="17"/>
      <c r="AR21" s="17"/>
    </row>
    <row r="22" spans="1:71" s="1" customFormat="1" ht="12" customHeight="1" x14ac:dyDescent="0.2">
      <c r="B22" s="17"/>
      <c r="D22" s="23" t="s">
        <v>28</v>
      </c>
      <c r="AR22" s="17"/>
    </row>
    <row r="23" spans="1:71" s="1" customFormat="1" ht="16.5" customHeight="1" x14ac:dyDescent="0.2">
      <c r="B23" s="17"/>
      <c r="E23" s="191" t="s">
        <v>1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R23" s="17"/>
    </row>
    <row r="24" spans="1:71" s="1" customFormat="1" ht="6.95" customHeight="1" x14ac:dyDescent="0.2">
      <c r="B24" s="17"/>
      <c r="AR24" s="17"/>
    </row>
    <row r="25" spans="1:71" s="1" customFormat="1" ht="6.9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 x14ac:dyDescent="0.2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2">
        <f>ROUND(AG94,2)</f>
        <v>0</v>
      </c>
      <c r="AL26" s="193"/>
      <c r="AM26" s="193"/>
      <c r="AN26" s="193"/>
      <c r="AO26" s="193"/>
      <c r="AP26" s="26"/>
      <c r="AQ26" s="26"/>
      <c r="AR26" s="27"/>
      <c r="BE26" s="26"/>
    </row>
    <row r="27" spans="1:7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4" t="s">
        <v>30</v>
      </c>
      <c r="M28" s="194"/>
      <c r="N28" s="194"/>
      <c r="O28" s="194"/>
      <c r="P28" s="194"/>
      <c r="Q28" s="26"/>
      <c r="R28" s="26"/>
      <c r="S28" s="26"/>
      <c r="T28" s="26"/>
      <c r="U28" s="26"/>
      <c r="V28" s="26"/>
      <c r="W28" s="194" t="s">
        <v>31</v>
      </c>
      <c r="X28" s="194"/>
      <c r="Y28" s="194"/>
      <c r="Z28" s="194"/>
      <c r="AA28" s="194"/>
      <c r="AB28" s="194"/>
      <c r="AC28" s="194"/>
      <c r="AD28" s="194"/>
      <c r="AE28" s="194"/>
      <c r="AF28" s="26"/>
      <c r="AG28" s="26"/>
      <c r="AH28" s="26"/>
      <c r="AI28" s="26"/>
      <c r="AJ28" s="26"/>
      <c r="AK28" s="194" t="s">
        <v>32</v>
      </c>
      <c r="AL28" s="194"/>
      <c r="AM28" s="194"/>
      <c r="AN28" s="194"/>
      <c r="AO28" s="194"/>
      <c r="AP28" s="26"/>
      <c r="AQ28" s="26"/>
      <c r="AR28" s="27"/>
      <c r="BE28" s="26"/>
    </row>
    <row r="29" spans="1:71" s="3" customFormat="1" ht="14.45" customHeight="1" x14ac:dyDescent="0.2">
      <c r="B29" s="31"/>
      <c r="D29" s="23" t="s">
        <v>33</v>
      </c>
      <c r="F29" s="32" t="s">
        <v>34</v>
      </c>
      <c r="L29" s="179">
        <v>0.2</v>
      </c>
      <c r="M29" s="178"/>
      <c r="N29" s="178"/>
      <c r="O29" s="178"/>
      <c r="P29" s="178"/>
      <c r="W29" s="177">
        <f>ROUND(AZ94, 2)</f>
        <v>0</v>
      </c>
      <c r="X29" s="178"/>
      <c r="Y29" s="178"/>
      <c r="Z29" s="178"/>
      <c r="AA29" s="178"/>
      <c r="AB29" s="178"/>
      <c r="AC29" s="178"/>
      <c r="AD29" s="178"/>
      <c r="AE29" s="178"/>
      <c r="AK29" s="177">
        <f>ROUND(AV94, 2)</f>
        <v>0</v>
      </c>
      <c r="AL29" s="178"/>
      <c r="AM29" s="178"/>
      <c r="AN29" s="178"/>
      <c r="AO29" s="178"/>
      <c r="AR29" s="31"/>
    </row>
    <row r="30" spans="1:71" s="3" customFormat="1" ht="14.45" customHeight="1" x14ac:dyDescent="0.2">
      <c r="B30" s="31"/>
      <c r="F30" s="32" t="s">
        <v>35</v>
      </c>
      <c r="L30" s="179">
        <v>0.2</v>
      </c>
      <c r="M30" s="178"/>
      <c r="N30" s="178"/>
      <c r="O30" s="178"/>
      <c r="P30" s="178"/>
      <c r="W30" s="177">
        <f>ROUND(BA94, 2)</f>
        <v>0</v>
      </c>
      <c r="X30" s="178"/>
      <c r="Y30" s="178"/>
      <c r="Z30" s="178"/>
      <c r="AA30" s="178"/>
      <c r="AB30" s="178"/>
      <c r="AC30" s="178"/>
      <c r="AD30" s="178"/>
      <c r="AE30" s="178"/>
      <c r="AK30" s="177">
        <f>ROUND(AW94, 2)</f>
        <v>0</v>
      </c>
      <c r="AL30" s="178"/>
      <c r="AM30" s="178"/>
      <c r="AN30" s="178"/>
      <c r="AO30" s="178"/>
      <c r="AR30" s="31"/>
    </row>
    <row r="31" spans="1:71" s="3" customFormat="1" ht="14.45" hidden="1" customHeight="1" x14ac:dyDescent="0.2">
      <c r="B31" s="31"/>
      <c r="F31" s="23" t="s">
        <v>36</v>
      </c>
      <c r="L31" s="179">
        <v>0.2</v>
      </c>
      <c r="M31" s="178"/>
      <c r="N31" s="178"/>
      <c r="O31" s="178"/>
      <c r="P31" s="178"/>
      <c r="W31" s="177">
        <f>ROUND(BB94, 2)</f>
        <v>0</v>
      </c>
      <c r="X31" s="178"/>
      <c r="Y31" s="178"/>
      <c r="Z31" s="178"/>
      <c r="AA31" s="178"/>
      <c r="AB31" s="178"/>
      <c r="AC31" s="178"/>
      <c r="AD31" s="178"/>
      <c r="AE31" s="178"/>
      <c r="AK31" s="177">
        <v>0</v>
      </c>
      <c r="AL31" s="178"/>
      <c r="AM31" s="178"/>
      <c r="AN31" s="178"/>
      <c r="AO31" s="178"/>
      <c r="AR31" s="31"/>
    </row>
    <row r="32" spans="1:71" s="3" customFormat="1" ht="14.45" hidden="1" customHeight="1" x14ac:dyDescent="0.2">
      <c r="B32" s="31"/>
      <c r="F32" s="23" t="s">
        <v>37</v>
      </c>
      <c r="L32" s="179">
        <v>0.2</v>
      </c>
      <c r="M32" s="178"/>
      <c r="N32" s="178"/>
      <c r="O32" s="178"/>
      <c r="P32" s="178"/>
      <c r="W32" s="177">
        <f>ROUND(BC94, 2)</f>
        <v>0</v>
      </c>
      <c r="X32" s="178"/>
      <c r="Y32" s="178"/>
      <c r="Z32" s="178"/>
      <c r="AA32" s="178"/>
      <c r="AB32" s="178"/>
      <c r="AC32" s="178"/>
      <c r="AD32" s="178"/>
      <c r="AE32" s="178"/>
      <c r="AK32" s="177">
        <v>0</v>
      </c>
      <c r="AL32" s="178"/>
      <c r="AM32" s="178"/>
      <c r="AN32" s="178"/>
      <c r="AO32" s="178"/>
      <c r="AR32" s="31"/>
    </row>
    <row r="33" spans="1:57" s="3" customFormat="1" ht="14.45" hidden="1" customHeight="1" x14ac:dyDescent="0.2">
      <c r="B33" s="31"/>
      <c r="F33" s="32" t="s">
        <v>38</v>
      </c>
      <c r="L33" s="179">
        <v>0</v>
      </c>
      <c r="M33" s="178"/>
      <c r="N33" s="178"/>
      <c r="O33" s="178"/>
      <c r="P33" s="178"/>
      <c r="W33" s="177">
        <f>ROUND(BD94, 2)</f>
        <v>0</v>
      </c>
      <c r="X33" s="178"/>
      <c r="Y33" s="178"/>
      <c r="Z33" s="178"/>
      <c r="AA33" s="178"/>
      <c r="AB33" s="178"/>
      <c r="AC33" s="178"/>
      <c r="AD33" s="178"/>
      <c r="AE33" s="178"/>
      <c r="AK33" s="177">
        <v>0</v>
      </c>
      <c r="AL33" s="178"/>
      <c r="AM33" s="178"/>
      <c r="AN33" s="178"/>
      <c r="AO33" s="178"/>
      <c r="AR33" s="31"/>
    </row>
    <row r="34" spans="1:57" s="2" customFormat="1" ht="6.95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 x14ac:dyDescent="0.2">
      <c r="A35" s="26"/>
      <c r="B35" s="27"/>
      <c r="C35" s="33"/>
      <c r="D35" s="34" t="s">
        <v>39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40</v>
      </c>
      <c r="U35" s="35"/>
      <c r="V35" s="35"/>
      <c r="W35" s="35"/>
      <c r="X35" s="180" t="s">
        <v>41</v>
      </c>
      <c r="Y35" s="181"/>
      <c r="Z35" s="181"/>
      <c r="AA35" s="181"/>
      <c r="AB35" s="181"/>
      <c r="AC35" s="35"/>
      <c r="AD35" s="35"/>
      <c r="AE35" s="35"/>
      <c r="AF35" s="35"/>
      <c r="AG35" s="35"/>
      <c r="AH35" s="35"/>
      <c r="AI35" s="35"/>
      <c r="AJ35" s="35"/>
      <c r="AK35" s="182">
        <f>SUM(AK26:AK33)</f>
        <v>0</v>
      </c>
      <c r="AL35" s="181"/>
      <c r="AM35" s="181"/>
      <c r="AN35" s="181"/>
      <c r="AO35" s="183"/>
      <c r="AP35" s="33"/>
      <c r="AQ35" s="33"/>
      <c r="AR35" s="27"/>
      <c r="BE35" s="26"/>
    </row>
    <row r="36" spans="1:57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7"/>
      <c r="D49" s="38" t="s">
        <v>42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43</v>
      </c>
      <c r="AI49" s="39"/>
      <c r="AJ49" s="39"/>
      <c r="AK49" s="39"/>
      <c r="AL49" s="39"/>
      <c r="AM49" s="39"/>
      <c r="AN49" s="39"/>
      <c r="AO49" s="39"/>
      <c r="AR49" s="37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6"/>
      <c r="B60" s="27"/>
      <c r="C60" s="26"/>
      <c r="D60" s="40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0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0" t="s">
        <v>44</v>
      </c>
      <c r="AI60" s="29"/>
      <c r="AJ60" s="29"/>
      <c r="AK60" s="29"/>
      <c r="AL60" s="29"/>
      <c r="AM60" s="40" t="s">
        <v>45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6"/>
      <c r="B64" s="27"/>
      <c r="C64" s="26"/>
      <c r="D64" s="38" t="s">
        <v>46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47</v>
      </c>
      <c r="AI64" s="41"/>
      <c r="AJ64" s="41"/>
      <c r="AK64" s="41"/>
      <c r="AL64" s="41"/>
      <c r="AM64" s="41"/>
      <c r="AN64" s="41"/>
      <c r="AO64" s="41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6"/>
      <c r="B75" s="27"/>
      <c r="C75" s="26"/>
      <c r="D75" s="40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0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0" t="s">
        <v>44</v>
      </c>
      <c r="AI75" s="29"/>
      <c r="AJ75" s="29"/>
      <c r="AK75" s="29"/>
      <c r="AL75" s="29"/>
      <c r="AM75" s="40" t="s">
        <v>45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 x14ac:dyDescent="0.2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  <c r="BE77" s="26"/>
    </row>
    <row r="81" spans="1:91" s="2" customFormat="1" ht="6.95" customHeight="1" x14ac:dyDescent="0.2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  <c r="BE81" s="26"/>
    </row>
    <row r="82" spans="1:91" s="2" customFormat="1" ht="24.95" customHeight="1" x14ac:dyDescent="0.2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 x14ac:dyDescent="0.2">
      <c r="B84" s="46"/>
      <c r="C84" s="23" t="s">
        <v>11</v>
      </c>
      <c r="L84" s="4" t="str">
        <f>K5</f>
        <v>IMPORT</v>
      </c>
      <c r="AR84" s="46"/>
    </row>
    <row r="85" spans="1:91" s="5" customFormat="1" ht="36.950000000000003" customHeight="1" x14ac:dyDescent="0.2">
      <c r="B85" s="47"/>
      <c r="C85" s="48" t="s">
        <v>13</v>
      </c>
      <c r="L85" s="168" t="str">
        <f>K6</f>
        <v>chodníky Svitavská BD 903 a 904 - doplniť výškovú úpravu kanálov</v>
      </c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R85" s="47"/>
    </row>
    <row r="86" spans="1:91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 x14ac:dyDescent="0.2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9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0" t="str">
        <f>IF(AN8= "","",AN8)</f>
        <v>19. 10. 2021</v>
      </c>
      <c r="AN87" s="170"/>
      <c r="AO87" s="26"/>
      <c r="AP87" s="26"/>
      <c r="AQ87" s="26"/>
      <c r="AR87" s="27"/>
      <c r="BE87" s="26"/>
    </row>
    <row r="88" spans="1:91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 x14ac:dyDescent="0.2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71" t="str">
        <f>IF(E17="","",E17)</f>
        <v xml:space="preserve"> </v>
      </c>
      <c r="AN89" s="172"/>
      <c r="AO89" s="172"/>
      <c r="AP89" s="172"/>
      <c r="AQ89" s="26"/>
      <c r="AR89" s="27"/>
      <c r="AS89" s="173" t="s">
        <v>49</v>
      </c>
      <c r="AT89" s="174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6"/>
    </row>
    <row r="90" spans="1:91" s="2" customFormat="1" ht="15.2" customHeight="1" x14ac:dyDescent="0.2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71" t="str">
        <f>IF(E20="","",E20)</f>
        <v xml:space="preserve"> </v>
      </c>
      <c r="AN90" s="172"/>
      <c r="AO90" s="172"/>
      <c r="AP90" s="172"/>
      <c r="AQ90" s="26"/>
      <c r="AR90" s="27"/>
      <c r="AS90" s="175"/>
      <c r="AT90" s="176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6"/>
    </row>
    <row r="91" spans="1:91" s="2" customFormat="1" ht="10.9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5"/>
      <c r="AT91" s="176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6"/>
    </row>
    <row r="92" spans="1:91" s="2" customFormat="1" ht="29.25" customHeight="1" x14ac:dyDescent="0.2">
      <c r="A92" s="26"/>
      <c r="B92" s="27"/>
      <c r="C92" s="163" t="s">
        <v>50</v>
      </c>
      <c r="D92" s="164"/>
      <c r="E92" s="164"/>
      <c r="F92" s="164"/>
      <c r="G92" s="164"/>
      <c r="H92" s="55"/>
      <c r="I92" s="165" t="s">
        <v>51</v>
      </c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6" t="s">
        <v>52</v>
      </c>
      <c r="AH92" s="164"/>
      <c r="AI92" s="164"/>
      <c r="AJ92" s="164"/>
      <c r="AK92" s="164"/>
      <c r="AL92" s="164"/>
      <c r="AM92" s="164"/>
      <c r="AN92" s="165" t="s">
        <v>53</v>
      </c>
      <c r="AO92" s="164"/>
      <c r="AP92" s="167"/>
      <c r="AQ92" s="56" t="s">
        <v>54</v>
      </c>
      <c r="AR92" s="27"/>
      <c r="AS92" s="57" t="s">
        <v>55</v>
      </c>
      <c r="AT92" s="58" t="s">
        <v>56</v>
      </c>
      <c r="AU92" s="58" t="s">
        <v>57</v>
      </c>
      <c r="AV92" s="58" t="s">
        <v>58</v>
      </c>
      <c r="AW92" s="58" t="s">
        <v>59</v>
      </c>
      <c r="AX92" s="58" t="s">
        <v>60</v>
      </c>
      <c r="AY92" s="58" t="s">
        <v>61</v>
      </c>
      <c r="AZ92" s="58" t="s">
        <v>62</v>
      </c>
      <c r="BA92" s="58" t="s">
        <v>63</v>
      </c>
      <c r="BB92" s="58" t="s">
        <v>64</v>
      </c>
      <c r="BC92" s="58" t="s">
        <v>65</v>
      </c>
      <c r="BD92" s="59" t="s">
        <v>66</v>
      </c>
      <c r="BE92" s="26"/>
    </row>
    <row r="93" spans="1:91" s="2" customFormat="1" ht="10.9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6"/>
    </row>
    <row r="94" spans="1:91" s="6" customFormat="1" ht="32.450000000000003" customHeight="1" x14ac:dyDescent="0.2">
      <c r="B94" s="63"/>
      <c r="C94" s="64" t="s">
        <v>67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87">
        <f>ROUND(AG95,2)</f>
        <v>0</v>
      </c>
      <c r="AH94" s="187"/>
      <c r="AI94" s="187"/>
      <c r="AJ94" s="187"/>
      <c r="AK94" s="187"/>
      <c r="AL94" s="187"/>
      <c r="AM94" s="187"/>
      <c r="AN94" s="188">
        <f>SUM(AG94,AT94)</f>
        <v>0</v>
      </c>
      <c r="AO94" s="188"/>
      <c r="AP94" s="188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182.87805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68</v>
      </c>
      <c r="BT94" s="72" t="s">
        <v>69</v>
      </c>
      <c r="BU94" s="73" t="s">
        <v>70</v>
      </c>
      <c r="BV94" s="72" t="s">
        <v>12</v>
      </c>
      <c r="BW94" s="72" t="s">
        <v>4</v>
      </c>
      <c r="BX94" s="72" t="s">
        <v>71</v>
      </c>
      <c r="CL94" s="72" t="s">
        <v>1</v>
      </c>
    </row>
    <row r="95" spans="1:91" s="7" customFormat="1" ht="24.75" customHeight="1" x14ac:dyDescent="0.2">
      <c r="A95" s="74" t="s">
        <v>72</v>
      </c>
      <c r="B95" s="75"/>
      <c r="C95" s="76"/>
      <c r="D95" s="186" t="s">
        <v>73</v>
      </c>
      <c r="E95" s="186"/>
      <c r="F95" s="186"/>
      <c r="G95" s="186"/>
      <c r="H95" s="186"/>
      <c r="I95" s="77"/>
      <c r="J95" s="186" t="s">
        <v>74</v>
      </c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4">
        <f>'MILO-04-2019 - Cesta a ch...'!J30</f>
        <v>0</v>
      </c>
      <c r="AH95" s="185"/>
      <c r="AI95" s="185"/>
      <c r="AJ95" s="185"/>
      <c r="AK95" s="185"/>
      <c r="AL95" s="185"/>
      <c r="AM95" s="185"/>
      <c r="AN95" s="184">
        <f>SUM(AG95,AT95)</f>
        <v>0</v>
      </c>
      <c r="AO95" s="185"/>
      <c r="AP95" s="185"/>
      <c r="AQ95" s="78" t="s">
        <v>75</v>
      </c>
      <c r="AR95" s="75"/>
      <c r="AS95" s="79">
        <v>0</v>
      </c>
      <c r="AT95" s="80">
        <f>ROUND(SUM(AV95:AW95),2)</f>
        <v>0</v>
      </c>
      <c r="AU95" s="81">
        <f>'MILO-04-2019 - Cesta a ch...'!P122</f>
        <v>182.87804800000001</v>
      </c>
      <c r="AV95" s="80">
        <f>'MILO-04-2019 - Cesta a ch...'!J33</f>
        <v>0</v>
      </c>
      <c r="AW95" s="80">
        <f>'MILO-04-2019 - Cesta a ch...'!J34</f>
        <v>0</v>
      </c>
      <c r="AX95" s="80">
        <f>'MILO-04-2019 - Cesta a ch...'!J35</f>
        <v>0</v>
      </c>
      <c r="AY95" s="80">
        <f>'MILO-04-2019 - Cesta a ch...'!J36</f>
        <v>0</v>
      </c>
      <c r="AZ95" s="80">
        <f>'MILO-04-2019 - Cesta a ch...'!F33</f>
        <v>0</v>
      </c>
      <c r="BA95" s="80">
        <f>'MILO-04-2019 - Cesta a ch...'!F34</f>
        <v>0</v>
      </c>
      <c r="BB95" s="80">
        <f>'MILO-04-2019 - Cesta a ch...'!F35</f>
        <v>0</v>
      </c>
      <c r="BC95" s="80">
        <f>'MILO-04-2019 - Cesta a ch...'!F36</f>
        <v>0</v>
      </c>
      <c r="BD95" s="82">
        <f>'MILO-04-2019 - Cesta a ch...'!F37</f>
        <v>0</v>
      </c>
      <c r="BT95" s="83" t="s">
        <v>76</v>
      </c>
      <c r="BV95" s="83" t="s">
        <v>12</v>
      </c>
      <c r="BW95" s="83" t="s">
        <v>77</v>
      </c>
      <c r="BX95" s="83" t="s">
        <v>4</v>
      </c>
      <c r="CL95" s="83" t="s">
        <v>1</v>
      </c>
      <c r="CM95" s="83" t="s">
        <v>69</v>
      </c>
    </row>
    <row r="96" spans="1:91" s="2" customFormat="1" ht="30" customHeight="1" x14ac:dyDescent="0.2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 x14ac:dyDescent="0.2">
      <c r="A97" s="26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MILO-04-2019 - Cesta a ch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0"/>
  <sheetViews>
    <sheetView showGridLines="0" tabSelected="1" workbookViewId="0">
      <selection activeCell="I139" sqref="I13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4"/>
    </row>
    <row r="2" spans="1:46" s="1" customFormat="1" ht="36.950000000000003" customHeight="1" x14ac:dyDescent="0.2">
      <c r="L2" s="161" t="s">
        <v>5</v>
      </c>
      <c r="M2" s="162"/>
      <c r="N2" s="162"/>
      <c r="O2" s="162"/>
      <c r="P2" s="162"/>
      <c r="Q2" s="162"/>
      <c r="R2" s="162"/>
      <c r="S2" s="162"/>
      <c r="T2" s="162"/>
      <c r="U2" s="162"/>
      <c r="V2" s="162"/>
      <c r="AT2" s="14" t="s">
        <v>77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 x14ac:dyDescent="0.2">
      <c r="B4" s="17"/>
      <c r="D4" s="18" t="s">
        <v>78</v>
      </c>
      <c r="L4" s="17"/>
      <c r="M4" s="85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13</v>
      </c>
      <c r="L6" s="17"/>
    </row>
    <row r="7" spans="1:46" s="1" customFormat="1" ht="26.25" customHeight="1" x14ac:dyDescent="0.2">
      <c r="B7" s="17"/>
      <c r="E7" s="196"/>
      <c r="F7" s="197"/>
      <c r="G7" s="197"/>
      <c r="H7" s="197"/>
      <c r="L7" s="17"/>
    </row>
    <row r="8" spans="1:46" s="2" customFormat="1" ht="12" customHeight="1" x14ac:dyDescent="0.2">
      <c r="A8" s="26"/>
      <c r="B8" s="27"/>
      <c r="C8" s="26"/>
      <c r="D8" s="23" t="s">
        <v>79</v>
      </c>
      <c r="E8" s="26"/>
      <c r="F8" s="26"/>
      <c r="G8" s="26"/>
      <c r="H8" s="26"/>
      <c r="I8" s="26"/>
      <c r="J8" s="26"/>
      <c r="K8" s="26"/>
      <c r="L8" s="37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30" customHeight="1" x14ac:dyDescent="0.2">
      <c r="A9" s="26"/>
      <c r="B9" s="27"/>
      <c r="C9" s="26"/>
      <c r="D9" s="26"/>
      <c r="E9" s="195" t="s">
        <v>168</v>
      </c>
      <c r="F9" s="195"/>
      <c r="G9" s="195"/>
      <c r="H9" s="195"/>
      <c r="I9" s="195"/>
      <c r="J9" s="26"/>
      <c r="K9" s="26"/>
      <c r="L9" s="37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7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0">
        <v>44594</v>
      </c>
      <c r="K12" s="26"/>
      <c r="L12" s="37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160" t="s">
        <v>161</v>
      </c>
      <c r="F13" s="26"/>
      <c r="G13" s="26"/>
      <c r="H13" s="26"/>
      <c r="I13" s="26"/>
      <c r="J13" s="26"/>
      <c r="K13" s="26"/>
      <c r="L13" s="37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159" t="s">
        <v>163</v>
      </c>
      <c r="K14" s="26"/>
      <c r="L14" s="3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159" t="s">
        <v>162</v>
      </c>
      <c r="F15" s="26"/>
      <c r="G15" s="26"/>
      <c r="H15" s="26"/>
      <c r="I15" s="23" t="s">
        <v>23</v>
      </c>
      <c r="J15" s="159" t="s">
        <v>164</v>
      </c>
      <c r="K15" s="26"/>
      <c r="L15" s="3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52" s="2" customFormat="1" ht="12" customHeight="1" x14ac:dyDescent="0.2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7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52" s="2" customFormat="1" ht="18" customHeight="1" x14ac:dyDescent="0.2">
      <c r="A18" s="26"/>
      <c r="B18" s="27"/>
      <c r="C18" s="26"/>
      <c r="D18" s="26"/>
      <c r="E18" s="189" t="str">
        <f>'Rekapitulácia stavby'!E14</f>
        <v xml:space="preserve"> </v>
      </c>
      <c r="F18" s="189"/>
      <c r="G18" s="189"/>
      <c r="H18" s="189"/>
      <c r="I18" s="23" t="s">
        <v>23</v>
      </c>
      <c r="J18" s="21" t="str">
        <f>'Rekapitulácia stavby'!AN14</f>
        <v/>
      </c>
      <c r="K18" s="26"/>
      <c r="L18" s="3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52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52" s="2" customFormat="1" ht="12" customHeight="1" x14ac:dyDescent="0.2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52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52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52" s="2" customFormat="1" ht="12" customHeight="1" x14ac:dyDescent="0.2">
      <c r="A23" s="26"/>
      <c r="B23" s="27"/>
      <c r="C23" s="26"/>
      <c r="D23" s="23" t="s">
        <v>27</v>
      </c>
      <c r="E23" s="26"/>
      <c r="G23" s="26"/>
      <c r="H23" s="26"/>
      <c r="I23" s="23" t="s">
        <v>22</v>
      </c>
      <c r="J23" s="159" t="s">
        <v>165</v>
      </c>
      <c r="K23" s="26"/>
      <c r="L23" s="3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52" s="2" customFormat="1" ht="18" customHeight="1" x14ac:dyDescent="0.2">
      <c r="A24" s="26"/>
      <c r="B24" s="27"/>
      <c r="C24" s="26"/>
      <c r="D24" s="26"/>
      <c r="E24" s="159" t="s">
        <v>167</v>
      </c>
      <c r="F24" s="26"/>
      <c r="G24" s="26"/>
      <c r="H24" s="26"/>
      <c r="I24" s="23" t="s">
        <v>23</v>
      </c>
      <c r="J24" s="159" t="s">
        <v>166</v>
      </c>
      <c r="K24" s="26"/>
      <c r="L24" s="3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52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7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52" s="2" customFormat="1" ht="12" customHeight="1" x14ac:dyDescent="0.2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52" s="8" customFormat="1" ht="16.5" customHeight="1" x14ac:dyDescent="0.2">
      <c r="A27" s="86"/>
      <c r="B27" s="87"/>
      <c r="C27" s="86"/>
      <c r="D27" s="86"/>
      <c r="E27" s="191" t="s">
        <v>1</v>
      </c>
      <c r="F27" s="191"/>
      <c r="G27" s="191"/>
      <c r="H27" s="191"/>
      <c r="I27" s="86"/>
      <c r="J27" s="86"/>
      <c r="K27" s="86"/>
      <c r="L27" s="88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52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52" s="2" customFormat="1" ht="6.95" customHeight="1" x14ac:dyDescent="0.2">
      <c r="A29" s="26"/>
      <c r="B29" s="27"/>
      <c r="C29" s="26"/>
      <c r="D29" s="61"/>
      <c r="E29" s="61"/>
      <c r="F29" s="61"/>
      <c r="G29" s="61"/>
      <c r="H29" s="61"/>
      <c r="I29" s="61"/>
      <c r="J29" s="61"/>
      <c r="K29" s="61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s="2" customFormat="1" ht="25.35" customHeight="1" x14ac:dyDescent="0.2">
      <c r="A30" s="26"/>
      <c r="B30" s="27"/>
      <c r="C30" s="26"/>
      <c r="D30" s="91" t="s">
        <v>29</v>
      </c>
      <c r="E30" s="26"/>
      <c r="F30" s="26"/>
      <c r="G30" s="26"/>
      <c r="H30" s="26"/>
      <c r="I30" s="26"/>
      <c r="J30" s="66">
        <f>ROUND(J122, 2)</f>
        <v>0</v>
      </c>
      <c r="K30" s="26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s="2" customFormat="1" ht="6.95" customHeight="1" x14ac:dyDescent="0.2">
      <c r="A31" s="26"/>
      <c r="B31" s="27"/>
      <c r="C31" s="26"/>
      <c r="D31" s="61"/>
      <c r="E31" s="61"/>
      <c r="F31" s="61"/>
      <c r="G31" s="61"/>
      <c r="H31" s="61"/>
      <c r="I31" s="61"/>
      <c r="J31" s="61"/>
      <c r="K31" s="61"/>
      <c r="L31" s="3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52" s="2" customFormat="1" ht="14.45" customHeight="1" x14ac:dyDescent="0.2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52" s="2" customFormat="1" ht="14.45" customHeight="1" x14ac:dyDescent="0.2">
      <c r="A33" s="26"/>
      <c r="B33" s="27"/>
      <c r="C33" s="26"/>
      <c r="D33" s="92" t="s">
        <v>33</v>
      </c>
      <c r="E33" s="32" t="s">
        <v>34</v>
      </c>
      <c r="F33" s="93">
        <f>ROUND((SUM(BE122:BE139)),  2)</f>
        <v>0</v>
      </c>
      <c r="G33" s="90"/>
      <c r="H33" s="90"/>
      <c r="I33" s="94">
        <v>0.2</v>
      </c>
      <c r="J33" s="93">
        <f>ROUND(((SUM(BE122:BE139))*I33),  2)</f>
        <v>0</v>
      </c>
      <c r="K33" s="26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s="2" customFormat="1" ht="14.45" customHeight="1" x14ac:dyDescent="0.2">
      <c r="A34" s="26"/>
      <c r="B34" s="27"/>
      <c r="C34" s="26"/>
      <c r="D34" s="26"/>
      <c r="E34" s="32" t="s">
        <v>35</v>
      </c>
      <c r="F34" s="95">
        <f>ROUND((SUM(BF122:BF139)),  2)</f>
        <v>0</v>
      </c>
      <c r="G34" s="26"/>
      <c r="H34" s="26"/>
      <c r="I34" s="96">
        <v>0.2</v>
      </c>
      <c r="J34" s="95">
        <f>ROUND(((SUM(BF122:BF139))*I34),  2)</f>
        <v>0</v>
      </c>
      <c r="K34" s="26"/>
      <c r="L34" s="3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52" s="2" customFormat="1" ht="14.45" hidden="1" customHeight="1" x14ac:dyDescent="0.2">
      <c r="A35" s="26"/>
      <c r="B35" s="27"/>
      <c r="C35" s="26"/>
      <c r="D35" s="26"/>
      <c r="E35" s="23" t="s">
        <v>36</v>
      </c>
      <c r="F35" s="95">
        <f>ROUND((SUM(BG122:BG139)),  2)</f>
        <v>0</v>
      </c>
      <c r="G35" s="26"/>
      <c r="H35" s="26"/>
      <c r="I35" s="96">
        <v>0.2</v>
      </c>
      <c r="J35" s="95">
        <f>0</f>
        <v>0</v>
      </c>
      <c r="K35" s="26"/>
      <c r="L35" s="37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52" s="2" customFormat="1" ht="14.45" hidden="1" customHeight="1" x14ac:dyDescent="0.2">
      <c r="A36" s="26"/>
      <c r="B36" s="27"/>
      <c r="C36" s="26"/>
      <c r="D36" s="26"/>
      <c r="E36" s="23" t="s">
        <v>37</v>
      </c>
      <c r="F36" s="95">
        <f>ROUND((SUM(BH122:BH139)),  2)</f>
        <v>0</v>
      </c>
      <c r="G36" s="26"/>
      <c r="H36" s="26"/>
      <c r="I36" s="96">
        <v>0.2</v>
      </c>
      <c r="J36" s="95">
        <f>0</f>
        <v>0</v>
      </c>
      <c r="K36" s="26"/>
      <c r="L36" s="37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52" s="2" customFormat="1" ht="14.45" hidden="1" customHeight="1" x14ac:dyDescent="0.2">
      <c r="A37" s="26"/>
      <c r="B37" s="27"/>
      <c r="C37" s="26"/>
      <c r="D37" s="26"/>
      <c r="E37" s="32" t="s">
        <v>38</v>
      </c>
      <c r="F37" s="93">
        <f>ROUND((SUM(BI122:BI139)),  2)</f>
        <v>0</v>
      </c>
      <c r="G37" s="90"/>
      <c r="H37" s="90"/>
      <c r="I37" s="94">
        <v>0</v>
      </c>
      <c r="J37" s="93">
        <f>0</f>
        <v>0</v>
      </c>
      <c r="K37" s="26"/>
      <c r="L37" s="37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52" s="2" customFormat="1" ht="6.9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52" s="2" customFormat="1" ht="25.35" customHeight="1" x14ac:dyDescent="0.2">
      <c r="A39" s="26"/>
      <c r="B39" s="27"/>
      <c r="C39" s="97"/>
      <c r="D39" s="98" t="s">
        <v>39</v>
      </c>
      <c r="E39" s="55"/>
      <c r="F39" s="55"/>
      <c r="G39" s="99" t="s">
        <v>40</v>
      </c>
      <c r="H39" s="100" t="s">
        <v>41</v>
      </c>
      <c r="I39" s="55"/>
      <c r="J39" s="101">
        <f>SUM(J30:J37)</f>
        <v>0</v>
      </c>
      <c r="K39" s="102"/>
      <c r="L39" s="37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52" s="2" customFormat="1" ht="14.4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7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52" s="1" customFormat="1" ht="14.45" customHeight="1" x14ac:dyDescent="0.2">
      <c r="B41" s="17"/>
      <c r="L41" s="17"/>
    </row>
    <row r="42" spans="1:52" s="1" customFormat="1" ht="14.45" customHeight="1" x14ac:dyDescent="0.2">
      <c r="B42" s="17"/>
      <c r="L42" s="17"/>
    </row>
    <row r="43" spans="1:52" s="1" customFormat="1" ht="14.45" customHeight="1" x14ac:dyDescent="0.2">
      <c r="B43" s="17"/>
      <c r="L43" s="17"/>
    </row>
    <row r="44" spans="1:52" s="1" customFormat="1" ht="14.45" customHeight="1" x14ac:dyDescent="0.2">
      <c r="B44" s="17"/>
      <c r="L44" s="17"/>
    </row>
    <row r="45" spans="1:52" s="1" customFormat="1" ht="14.45" customHeight="1" x14ac:dyDescent="0.2">
      <c r="B45" s="17"/>
      <c r="L45" s="17"/>
    </row>
    <row r="46" spans="1:52" s="1" customFormat="1" ht="14.45" customHeight="1" x14ac:dyDescent="0.2">
      <c r="B46" s="17"/>
      <c r="L46" s="17"/>
    </row>
    <row r="47" spans="1:52" s="1" customFormat="1" ht="14.45" customHeight="1" x14ac:dyDescent="0.2">
      <c r="B47" s="17"/>
      <c r="L47" s="17"/>
    </row>
    <row r="48" spans="1:52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7"/>
      <c r="D50" s="38" t="s">
        <v>42</v>
      </c>
      <c r="E50" s="39"/>
      <c r="F50" s="39"/>
      <c r="G50" s="38" t="s">
        <v>43</v>
      </c>
      <c r="H50" s="39"/>
      <c r="I50" s="39"/>
      <c r="J50" s="39"/>
      <c r="K50" s="39"/>
      <c r="L50" s="37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40" t="s">
        <v>44</v>
      </c>
      <c r="E61" s="29"/>
      <c r="F61" s="103" t="s">
        <v>45</v>
      </c>
      <c r="G61" s="40" t="s">
        <v>44</v>
      </c>
      <c r="H61" s="29"/>
      <c r="I61" s="158">
        <v>44594</v>
      </c>
      <c r="J61" s="104" t="s">
        <v>45</v>
      </c>
      <c r="K61" s="29"/>
      <c r="L61" s="3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8" t="s">
        <v>46</v>
      </c>
      <c r="E65" s="41"/>
      <c r="F65" s="41"/>
      <c r="G65" s="38" t="s">
        <v>47</v>
      </c>
      <c r="H65" s="41"/>
      <c r="I65" s="41"/>
      <c r="J65" s="41"/>
      <c r="K65" s="41"/>
      <c r="L65" s="37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F75" s="157">
        <v>44595</v>
      </c>
      <c r="L75" s="17"/>
    </row>
    <row r="76" spans="1:31" s="2" customFormat="1" ht="12.75" x14ac:dyDescent="0.2">
      <c r="A76" s="26"/>
      <c r="B76" s="27"/>
      <c r="C76" s="26"/>
      <c r="D76" s="40" t="s">
        <v>44</v>
      </c>
      <c r="E76" s="29"/>
      <c r="F76" s="103" t="s">
        <v>45</v>
      </c>
      <c r="G76" s="40" t="s">
        <v>44</v>
      </c>
      <c r="H76" s="29"/>
      <c r="I76" s="29"/>
      <c r="J76" s="104" t="s">
        <v>45</v>
      </c>
      <c r="K76" s="29"/>
      <c r="L76" s="37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80</v>
      </c>
      <c r="D82" s="26"/>
      <c r="E82" s="26"/>
      <c r="F82" s="26"/>
      <c r="G82" s="26"/>
      <c r="H82" s="26"/>
      <c r="I82" s="26"/>
      <c r="J82" s="26"/>
      <c r="K82" s="26"/>
      <c r="L82" s="37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7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7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 x14ac:dyDescent="0.2">
      <c r="A85" s="26"/>
      <c r="B85" s="27"/>
      <c r="C85" s="26"/>
      <c r="D85" s="26"/>
      <c r="E85" s="196">
        <f>E7</f>
        <v>0</v>
      </c>
      <c r="F85" s="197"/>
      <c r="G85" s="197"/>
      <c r="H85" s="197"/>
      <c r="I85" s="26"/>
      <c r="J85" s="26"/>
      <c r="K85" s="26"/>
      <c r="L85" s="37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79</v>
      </c>
      <c r="D86" s="26"/>
      <c r="E86" s="26"/>
      <c r="F86" s="26"/>
      <c r="G86" s="26"/>
      <c r="H86" s="26"/>
      <c r="I86" s="26"/>
      <c r="J86" s="26"/>
      <c r="K86" s="26"/>
      <c r="L86" s="37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30" customHeight="1" x14ac:dyDescent="0.2">
      <c r="A87" s="26"/>
      <c r="B87" s="27"/>
      <c r="C87" s="26"/>
      <c r="D87" s="26"/>
      <c r="E87" s="195" t="str">
        <f>E9</f>
        <v>Výkaz výmer - 1 - Oprava cesty a chodníkov okolo bytových domov 903 a 904                          na Ul. Svitavská</v>
      </c>
      <c r="F87" s="195"/>
      <c r="G87" s="195"/>
      <c r="H87" s="195"/>
      <c r="I87" s="195"/>
      <c r="J87" s="26"/>
      <c r="K87" s="26"/>
      <c r="L87" s="37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7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17</v>
      </c>
      <c r="D89" s="26"/>
      <c r="E89" s="26"/>
      <c r="F89" s="160" t="s">
        <v>161</v>
      </c>
      <c r="G89" s="26"/>
      <c r="H89" s="26"/>
      <c r="I89" s="23" t="s">
        <v>19</v>
      </c>
      <c r="J89" s="50">
        <f>IF(J12="","",J12)</f>
        <v>44594</v>
      </c>
      <c r="K89" s="26"/>
      <c r="L89" s="37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7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 x14ac:dyDescent="0.2">
      <c r="A91" s="26"/>
      <c r="B91" s="27"/>
      <c r="C91" s="23" t="s">
        <v>21</v>
      </c>
      <c r="D91" s="26"/>
      <c r="E91" s="26"/>
      <c r="F91" s="21" t="str">
        <f>E15</f>
        <v>Mesto Žiar nad Hronom, Ul. Š. Moysesa 46, 965 19 Žiar nad Hronom</v>
      </c>
      <c r="G91" s="26"/>
      <c r="H91" s="26"/>
      <c r="I91" s="23" t="s">
        <v>25</v>
      </c>
      <c r="J91" s="24" t="str">
        <f>E21</f>
        <v xml:space="preserve"> </v>
      </c>
      <c r="K91" s="26"/>
      <c r="L91" s="37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67.5" customHeight="1" x14ac:dyDescent="0.2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>Technické služby Žiar nad Hronom, spol. s r.o., Ul. A. Dubčeka 45, 965 01 Žiar nad Hronom</v>
      </c>
      <c r="K92" s="26"/>
      <c r="L92" s="37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5" t="s">
        <v>81</v>
      </c>
      <c r="D94" s="97"/>
      <c r="E94" s="97"/>
      <c r="F94" s="97"/>
      <c r="G94" s="97"/>
      <c r="H94" s="97"/>
      <c r="I94" s="97"/>
      <c r="J94" s="106" t="s">
        <v>82</v>
      </c>
      <c r="K94" s="97"/>
      <c r="L94" s="37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7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7" t="s">
        <v>83</v>
      </c>
      <c r="D96" s="26"/>
      <c r="E96" s="26"/>
      <c r="F96" s="26"/>
      <c r="G96" s="26"/>
      <c r="H96" s="26"/>
      <c r="I96" s="26"/>
      <c r="J96" s="66">
        <f>J122</f>
        <v>0</v>
      </c>
      <c r="K96" s="26"/>
      <c r="L96" s="37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84</v>
      </c>
    </row>
    <row r="97" spans="1:31" s="9" customFormat="1" ht="24.95" customHeight="1" x14ac:dyDescent="0.2">
      <c r="B97" s="108"/>
      <c r="D97" s="109" t="s">
        <v>85</v>
      </c>
      <c r="E97" s="110"/>
      <c r="F97" s="110"/>
      <c r="G97" s="110"/>
      <c r="H97" s="110"/>
      <c r="I97" s="110"/>
      <c r="J97" s="111">
        <f>J123</f>
        <v>0</v>
      </c>
      <c r="L97" s="108"/>
    </row>
    <row r="98" spans="1:31" s="10" customFormat="1" ht="19.899999999999999" customHeight="1" x14ac:dyDescent="0.2">
      <c r="B98" s="112"/>
      <c r="D98" s="113" t="s">
        <v>86</v>
      </c>
      <c r="E98" s="114"/>
      <c r="F98" s="114"/>
      <c r="G98" s="114"/>
      <c r="H98" s="114"/>
      <c r="I98" s="114"/>
      <c r="J98" s="115">
        <f>J124</f>
        <v>0</v>
      </c>
      <c r="L98" s="112"/>
    </row>
    <row r="99" spans="1:31" s="10" customFormat="1" ht="19.899999999999999" customHeight="1" x14ac:dyDescent="0.2">
      <c r="B99" s="112"/>
      <c r="D99" s="113" t="s">
        <v>87</v>
      </c>
      <c r="E99" s="114"/>
      <c r="F99" s="114"/>
      <c r="G99" s="114"/>
      <c r="H99" s="114"/>
      <c r="I99" s="114"/>
      <c r="J99" s="115">
        <f>J126</f>
        <v>0</v>
      </c>
      <c r="L99" s="112"/>
    </row>
    <row r="100" spans="1:31" s="10" customFormat="1" ht="19.899999999999999" customHeight="1" x14ac:dyDescent="0.2">
      <c r="B100" s="112"/>
      <c r="D100" s="113" t="s">
        <v>88</v>
      </c>
      <c r="E100" s="114"/>
      <c r="F100" s="114"/>
      <c r="G100" s="114"/>
      <c r="H100" s="114"/>
      <c r="I100" s="114"/>
      <c r="J100" s="115">
        <f>J130</f>
        <v>0</v>
      </c>
      <c r="L100" s="112"/>
    </row>
    <row r="101" spans="1:31" s="10" customFormat="1" ht="19.899999999999999" customHeight="1" x14ac:dyDescent="0.2">
      <c r="B101" s="112"/>
      <c r="D101" s="113" t="s">
        <v>89</v>
      </c>
      <c r="E101" s="114"/>
      <c r="F101" s="114"/>
      <c r="G101" s="114"/>
      <c r="H101" s="114"/>
      <c r="I101" s="114"/>
      <c r="J101" s="115">
        <f>J132</f>
        <v>0</v>
      </c>
      <c r="L101" s="112"/>
    </row>
    <row r="102" spans="1:31" s="10" customFormat="1" ht="19.899999999999999" customHeight="1" x14ac:dyDescent="0.2">
      <c r="B102" s="112"/>
      <c r="D102" s="113" t="s">
        <v>90</v>
      </c>
      <c r="E102" s="114"/>
      <c r="F102" s="114"/>
      <c r="G102" s="114"/>
      <c r="H102" s="114"/>
      <c r="I102" s="114"/>
      <c r="J102" s="115">
        <f>J137</f>
        <v>0</v>
      </c>
      <c r="L102" s="112"/>
    </row>
    <row r="103" spans="1:31" s="2" customFormat="1" ht="21.75" customHeight="1" x14ac:dyDescent="0.2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7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5" customHeight="1" x14ac:dyDescent="0.2">
      <c r="A104" s="26"/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37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5" customHeight="1" x14ac:dyDescent="0.2">
      <c r="A108" s="26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7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5" customHeight="1" x14ac:dyDescent="0.2">
      <c r="A109" s="26"/>
      <c r="B109" s="27"/>
      <c r="C109" s="18" t="s">
        <v>91</v>
      </c>
      <c r="D109" s="26"/>
      <c r="E109" s="26"/>
      <c r="F109" s="26"/>
      <c r="G109" s="26"/>
      <c r="H109" s="26"/>
      <c r="I109" s="26"/>
      <c r="J109" s="26"/>
      <c r="K109" s="26"/>
      <c r="L109" s="37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 x14ac:dyDescent="0.2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7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 x14ac:dyDescent="0.2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7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6.25" customHeight="1" x14ac:dyDescent="0.2">
      <c r="A112" s="26"/>
      <c r="B112" s="27"/>
      <c r="C112" s="26"/>
      <c r="D112" s="26"/>
      <c r="E112" s="196">
        <f>E7</f>
        <v>0</v>
      </c>
      <c r="F112" s="197"/>
      <c r="G112" s="197"/>
      <c r="H112" s="197"/>
      <c r="I112" s="26"/>
      <c r="J112" s="26"/>
      <c r="K112" s="26"/>
      <c r="L112" s="37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 x14ac:dyDescent="0.2">
      <c r="A113" s="26"/>
      <c r="B113" s="27"/>
      <c r="C113" s="23" t="s">
        <v>79</v>
      </c>
      <c r="D113" s="26"/>
      <c r="E113" s="26"/>
      <c r="F113" s="26"/>
      <c r="G113" s="26"/>
      <c r="H113" s="26"/>
      <c r="I113" s="26"/>
      <c r="J113" s="26"/>
      <c r="K113" s="26"/>
      <c r="L113" s="37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30" customHeight="1" x14ac:dyDescent="0.2">
      <c r="A114" s="26"/>
      <c r="B114" s="27"/>
      <c r="C114" s="26"/>
      <c r="D114" s="26"/>
      <c r="E114" s="195" t="str">
        <f>E9</f>
        <v>Výkaz výmer - 1 - Oprava cesty a chodníkov okolo bytových domov 903 a 904                          na Ul. Svitavská</v>
      </c>
      <c r="F114" s="195"/>
      <c r="G114" s="195"/>
      <c r="H114" s="195"/>
      <c r="I114" s="195"/>
      <c r="J114" s="26"/>
      <c r="K114" s="26"/>
      <c r="L114" s="37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 x14ac:dyDescent="0.2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7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 x14ac:dyDescent="0.2">
      <c r="A116" s="26"/>
      <c r="B116" s="27"/>
      <c r="C116" s="23" t="s">
        <v>17</v>
      </c>
      <c r="D116" s="26"/>
      <c r="E116" s="26"/>
      <c r="F116" s="160" t="s">
        <v>161</v>
      </c>
      <c r="G116" s="26"/>
      <c r="H116" s="26"/>
      <c r="I116" s="23" t="s">
        <v>19</v>
      </c>
      <c r="J116" s="50">
        <f>IF(J12="","",J12)</f>
        <v>44594</v>
      </c>
      <c r="K116" s="26"/>
      <c r="L116" s="37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 x14ac:dyDescent="0.2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7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 x14ac:dyDescent="0.2">
      <c r="A118" s="26"/>
      <c r="B118" s="27"/>
      <c r="C118" s="23" t="s">
        <v>21</v>
      </c>
      <c r="D118" s="26"/>
      <c r="E118" s="26"/>
      <c r="F118" s="21" t="str">
        <f>E15</f>
        <v>Mesto Žiar nad Hronom, Ul. Š. Moysesa 46, 965 19 Žiar nad Hronom</v>
      </c>
      <c r="G118" s="26"/>
      <c r="H118" s="26"/>
      <c r="I118" s="23" t="s">
        <v>25</v>
      </c>
      <c r="J118" s="24" t="str">
        <f>E21</f>
        <v xml:space="preserve"> </v>
      </c>
      <c r="K118" s="26"/>
      <c r="L118" s="37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3" customHeight="1" x14ac:dyDescent="0.2">
      <c r="A119" s="26"/>
      <c r="B119" s="27"/>
      <c r="C119" s="23" t="s">
        <v>24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27</v>
      </c>
      <c r="J119" s="24" t="str">
        <f>E24</f>
        <v>Technické služby Žiar nad Hronom, spol. s r.o., Ul. A. Dubčeka 45, 965 01 Žiar nad Hronom</v>
      </c>
      <c r="K119" s="26"/>
      <c r="L119" s="37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 x14ac:dyDescent="0.2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7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 x14ac:dyDescent="0.2">
      <c r="A121" s="116"/>
      <c r="B121" s="117"/>
      <c r="C121" s="118" t="s">
        <v>92</v>
      </c>
      <c r="D121" s="119" t="s">
        <v>54</v>
      </c>
      <c r="E121" s="119" t="s">
        <v>50</v>
      </c>
      <c r="F121" s="119" t="s">
        <v>51</v>
      </c>
      <c r="G121" s="119" t="s">
        <v>93</v>
      </c>
      <c r="H121" s="119" t="s">
        <v>94</v>
      </c>
      <c r="I121" s="119" t="s">
        <v>95</v>
      </c>
      <c r="J121" s="120" t="s">
        <v>82</v>
      </c>
      <c r="K121" s="121" t="s">
        <v>96</v>
      </c>
      <c r="L121" s="122"/>
      <c r="M121" s="57" t="s">
        <v>1</v>
      </c>
      <c r="N121" s="58" t="s">
        <v>33</v>
      </c>
      <c r="O121" s="58" t="s">
        <v>97</v>
      </c>
      <c r="P121" s="58" t="s">
        <v>98</v>
      </c>
      <c r="Q121" s="58" t="s">
        <v>99</v>
      </c>
      <c r="R121" s="58" t="s">
        <v>100</v>
      </c>
      <c r="S121" s="58" t="s">
        <v>101</v>
      </c>
      <c r="T121" s="59" t="s">
        <v>102</v>
      </c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</row>
    <row r="122" spans="1:65" s="2" customFormat="1" ht="22.9" customHeight="1" x14ac:dyDescent="0.25">
      <c r="A122" s="26"/>
      <c r="B122" s="27"/>
      <c r="C122" s="64" t="s">
        <v>83</v>
      </c>
      <c r="D122" s="26"/>
      <c r="E122" s="26"/>
      <c r="F122" s="26"/>
      <c r="G122" s="26"/>
      <c r="H122" s="26"/>
      <c r="I122" s="26"/>
      <c r="J122" s="123">
        <f>BK122</f>
        <v>0</v>
      </c>
      <c r="K122" s="26"/>
      <c r="L122" s="27"/>
      <c r="M122" s="60"/>
      <c r="N122" s="51"/>
      <c r="O122" s="61"/>
      <c r="P122" s="124">
        <f>P123</f>
        <v>182.87804800000001</v>
      </c>
      <c r="Q122" s="61"/>
      <c r="R122" s="124">
        <f>R123</f>
        <v>134.39529199999998</v>
      </c>
      <c r="S122" s="61"/>
      <c r="T122" s="125">
        <f>T123</f>
        <v>7.24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68</v>
      </c>
      <c r="AU122" s="14" t="s">
        <v>84</v>
      </c>
      <c r="BK122" s="126">
        <f>BK123</f>
        <v>0</v>
      </c>
    </row>
    <row r="123" spans="1:65" s="12" customFormat="1" ht="25.9" customHeight="1" x14ac:dyDescent="0.2">
      <c r="B123" s="127"/>
      <c r="D123" s="128" t="s">
        <v>68</v>
      </c>
      <c r="E123" s="129" t="s">
        <v>103</v>
      </c>
      <c r="F123" s="129" t="s">
        <v>104</v>
      </c>
      <c r="J123" s="130">
        <f>BK123</f>
        <v>0</v>
      </c>
      <c r="L123" s="127"/>
      <c r="M123" s="131"/>
      <c r="N123" s="132"/>
      <c r="O123" s="132"/>
      <c r="P123" s="133">
        <f>P124+P126+P130+P132+P137</f>
        <v>182.87804800000001</v>
      </c>
      <c r="Q123" s="132"/>
      <c r="R123" s="133">
        <f>R124+R126+R130+R132+R137</f>
        <v>134.39529199999998</v>
      </c>
      <c r="S123" s="132"/>
      <c r="T123" s="134">
        <f>T124+T126+T130+T132+T137</f>
        <v>7.24</v>
      </c>
      <c r="AR123" s="128" t="s">
        <v>76</v>
      </c>
      <c r="AT123" s="135" t="s">
        <v>68</v>
      </c>
      <c r="AU123" s="135" t="s">
        <v>69</v>
      </c>
      <c r="AY123" s="128" t="s">
        <v>105</v>
      </c>
      <c r="BK123" s="136">
        <f>BK124+BK126+BK130+BK132+BK137</f>
        <v>0</v>
      </c>
    </row>
    <row r="124" spans="1:65" s="12" customFormat="1" ht="22.9" customHeight="1" x14ac:dyDescent="0.2">
      <c r="B124" s="127"/>
      <c r="D124" s="128" t="s">
        <v>68</v>
      </c>
      <c r="E124" s="137" t="s">
        <v>76</v>
      </c>
      <c r="F124" s="137" t="s">
        <v>106</v>
      </c>
      <c r="J124" s="138">
        <f>BK124</f>
        <v>0</v>
      </c>
      <c r="L124" s="127"/>
      <c r="M124" s="131"/>
      <c r="N124" s="132"/>
      <c r="O124" s="132"/>
      <c r="P124" s="133">
        <f>P125</f>
        <v>14.2</v>
      </c>
      <c r="Q124" s="132"/>
      <c r="R124" s="133">
        <f>R125</f>
        <v>0</v>
      </c>
      <c r="S124" s="132"/>
      <c r="T124" s="134">
        <f>T125</f>
        <v>7.24</v>
      </c>
      <c r="AR124" s="128" t="s">
        <v>76</v>
      </c>
      <c r="AT124" s="135" t="s">
        <v>68</v>
      </c>
      <c r="AU124" s="135" t="s">
        <v>76</v>
      </c>
      <c r="AY124" s="128" t="s">
        <v>105</v>
      </c>
      <c r="BK124" s="136">
        <f>BK125</f>
        <v>0</v>
      </c>
    </row>
    <row r="125" spans="1:65" s="2" customFormat="1" ht="33" customHeight="1" x14ac:dyDescent="0.2">
      <c r="A125" s="26"/>
      <c r="B125" s="139"/>
      <c r="C125" s="140" t="s">
        <v>107</v>
      </c>
      <c r="D125" s="140" t="s">
        <v>108</v>
      </c>
      <c r="E125" s="141" t="s">
        <v>109</v>
      </c>
      <c r="F125" s="142" t="s">
        <v>110</v>
      </c>
      <c r="G125" s="143" t="s">
        <v>111</v>
      </c>
      <c r="H125" s="144">
        <v>40</v>
      </c>
      <c r="I125" s="145"/>
      <c r="J125" s="145">
        <f>ROUND(I125*H125,2)</f>
        <v>0</v>
      </c>
      <c r="K125" s="146"/>
      <c r="L125" s="27"/>
      <c r="M125" s="147" t="s">
        <v>1</v>
      </c>
      <c r="N125" s="148" t="s">
        <v>35</v>
      </c>
      <c r="O125" s="149">
        <v>0.35499999999999998</v>
      </c>
      <c r="P125" s="149">
        <f>O125*H125</f>
        <v>14.2</v>
      </c>
      <c r="Q125" s="149">
        <v>0</v>
      </c>
      <c r="R125" s="149">
        <f>Q125*H125</f>
        <v>0</v>
      </c>
      <c r="S125" s="149">
        <v>0.18099999999999999</v>
      </c>
      <c r="T125" s="150">
        <f>S125*H125</f>
        <v>7.24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1" t="s">
        <v>112</v>
      </c>
      <c r="AT125" s="151" t="s">
        <v>108</v>
      </c>
      <c r="AU125" s="151" t="s">
        <v>113</v>
      </c>
      <c r="AY125" s="14" t="s">
        <v>105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4" t="s">
        <v>113</v>
      </c>
      <c r="BK125" s="152">
        <f>ROUND(I125*H125,2)</f>
        <v>0</v>
      </c>
      <c r="BL125" s="14" t="s">
        <v>112</v>
      </c>
      <c r="BM125" s="151" t="s">
        <v>114</v>
      </c>
    </row>
    <row r="126" spans="1:65" s="12" customFormat="1" ht="22.9" customHeight="1" x14ac:dyDescent="0.2">
      <c r="B126" s="127"/>
      <c r="D126" s="128" t="s">
        <v>68</v>
      </c>
      <c r="E126" s="137" t="s">
        <v>115</v>
      </c>
      <c r="F126" s="137" t="s">
        <v>116</v>
      </c>
      <c r="J126" s="138">
        <f>BK126</f>
        <v>0</v>
      </c>
      <c r="L126" s="127"/>
      <c r="M126" s="131"/>
      <c r="N126" s="132"/>
      <c r="O126" s="132"/>
      <c r="P126" s="133">
        <f>SUM(P127:P129)</f>
        <v>102.084</v>
      </c>
      <c r="Q126" s="132"/>
      <c r="R126" s="133">
        <f>SUM(R127:R129)</f>
        <v>129.42441199999999</v>
      </c>
      <c r="S126" s="132"/>
      <c r="T126" s="134">
        <f>SUM(T127:T129)</f>
        <v>0</v>
      </c>
      <c r="AR126" s="128" t="s">
        <v>76</v>
      </c>
      <c r="AT126" s="135" t="s">
        <v>68</v>
      </c>
      <c r="AU126" s="135" t="s">
        <v>76</v>
      </c>
      <c r="AY126" s="128" t="s">
        <v>105</v>
      </c>
      <c r="BK126" s="136">
        <f>SUM(BK127:BK129)</f>
        <v>0</v>
      </c>
    </row>
    <row r="127" spans="1:65" s="2" customFormat="1" ht="37.9" customHeight="1" x14ac:dyDescent="0.2">
      <c r="A127" s="26"/>
      <c r="B127" s="139"/>
      <c r="C127" s="140" t="s">
        <v>117</v>
      </c>
      <c r="D127" s="140" t="s">
        <v>108</v>
      </c>
      <c r="E127" s="141" t="s">
        <v>118</v>
      </c>
      <c r="F127" s="142" t="s">
        <v>119</v>
      </c>
      <c r="G127" s="143" t="s">
        <v>111</v>
      </c>
      <c r="H127" s="144">
        <v>72.400000000000006</v>
      </c>
      <c r="I127" s="145"/>
      <c r="J127" s="145">
        <f>ROUND(I127*H127,2)</f>
        <v>0</v>
      </c>
      <c r="K127" s="146"/>
      <c r="L127" s="27"/>
      <c r="M127" s="147" t="s">
        <v>1</v>
      </c>
      <c r="N127" s="148" t="s">
        <v>35</v>
      </c>
      <c r="O127" s="149">
        <v>0.46200000000000002</v>
      </c>
      <c r="P127" s="149">
        <f>O127*H127</f>
        <v>33.448800000000006</v>
      </c>
      <c r="Q127" s="149">
        <v>0.22763</v>
      </c>
      <c r="R127" s="149">
        <f>Q127*H127</f>
        <v>16.480412000000001</v>
      </c>
      <c r="S127" s="149">
        <v>0</v>
      </c>
      <c r="T127" s="150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1" t="s">
        <v>112</v>
      </c>
      <c r="AT127" s="151" t="s">
        <v>108</v>
      </c>
      <c r="AU127" s="151" t="s">
        <v>113</v>
      </c>
      <c r="AY127" s="14" t="s">
        <v>105</v>
      </c>
      <c r="BE127" s="152">
        <f>IF(N127="základná",J127,0)</f>
        <v>0</v>
      </c>
      <c r="BF127" s="152">
        <f>IF(N127="znížená",J127,0)</f>
        <v>0</v>
      </c>
      <c r="BG127" s="152">
        <f>IF(N127="zákl. prenesená",J127,0)</f>
        <v>0</v>
      </c>
      <c r="BH127" s="152">
        <f>IF(N127="zníž. prenesená",J127,0)</f>
        <v>0</v>
      </c>
      <c r="BI127" s="152">
        <f>IF(N127="nulová",J127,0)</f>
        <v>0</v>
      </c>
      <c r="BJ127" s="14" t="s">
        <v>113</v>
      </c>
      <c r="BK127" s="152">
        <f>ROUND(I127*H127,2)</f>
        <v>0</v>
      </c>
      <c r="BL127" s="14" t="s">
        <v>112</v>
      </c>
      <c r="BM127" s="151" t="s">
        <v>120</v>
      </c>
    </row>
    <row r="128" spans="1:65" s="2" customFormat="1" ht="24.2" customHeight="1" x14ac:dyDescent="0.2">
      <c r="A128" s="26"/>
      <c r="B128" s="139"/>
      <c r="C128" s="140" t="s">
        <v>121</v>
      </c>
      <c r="D128" s="140" t="s">
        <v>108</v>
      </c>
      <c r="E128" s="141" t="s">
        <v>122</v>
      </c>
      <c r="F128" s="142" t="s">
        <v>123</v>
      </c>
      <c r="G128" s="143" t="s">
        <v>111</v>
      </c>
      <c r="H128" s="144">
        <v>868.8</v>
      </c>
      <c r="I128" s="145"/>
      <c r="J128" s="145">
        <f>ROUND(I128*H128,2)</f>
        <v>0</v>
      </c>
      <c r="K128" s="146"/>
      <c r="L128" s="27"/>
      <c r="M128" s="147" t="s">
        <v>1</v>
      </c>
      <c r="N128" s="148" t="s">
        <v>35</v>
      </c>
      <c r="O128" s="149">
        <v>8.0000000000000002E-3</v>
      </c>
      <c r="P128" s="149">
        <f>O128*H128</f>
        <v>6.9504000000000001</v>
      </c>
      <c r="Q128" s="149">
        <v>3.4000000000000002E-4</v>
      </c>
      <c r="R128" s="149">
        <f>Q128*H128</f>
        <v>0.29539199999999999</v>
      </c>
      <c r="S128" s="149">
        <v>0</v>
      </c>
      <c r="T128" s="150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1" t="s">
        <v>112</v>
      </c>
      <c r="AT128" s="151" t="s">
        <v>108</v>
      </c>
      <c r="AU128" s="151" t="s">
        <v>113</v>
      </c>
      <c r="AY128" s="14" t="s">
        <v>105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4" t="s">
        <v>113</v>
      </c>
      <c r="BK128" s="152">
        <f>ROUND(I128*H128,2)</f>
        <v>0</v>
      </c>
      <c r="BL128" s="14" t="s">
        <v>112</v>
      </c>
      <c r="BM128" s="151" t="s">
        <v>124</v>
      </c>
    </row>
    <row r="129" spans="1:65" s="2" customFormat="1" ht="33" customHeight="1" x14ac:dyDescent="0.2">
      <c r="A129" s="26"/>
      <c r="B129" s="139"/>
      <c r="C129" s="140" t="s">
        <v>125</v>
      </c>
      <c r="D129" s="140" t="s">
        <v>108</v>
      </c>
      <c r="E129" s="141" t="s">
        <v>126</v>
      </c>
      <c r="F129" s="142" t="s">
        <v>127</v>
      </c>
      <c r="G129" s="143" t="s">
        <v>111</v>
      </c>
      <c r="H129" s="144">
        <v>868.8</v>
      </c>
      <c r="I129" s="145"/>
      <c r="J129" s="145">
        <f>ROUND(I129*H129,2)</f>
        <v>0</v>
      </c>
      <c r="K129" s="146"/>
      <c r="L129" s="27"/>
      <c r="M129" s="147" t="s">
        <v>1</v>
      </c>
      <c r="N129" s="148" t="s">
        <v>35</v>
      </c>
      <c r="O129" s="149">
        <v>7.0999999999999994E-2</v>
      </c>
      <c r="P129" s="149">
        <f>O129*H129</f>
        <v>61.684799999999989</v>
      </c>
      <c r="Q129" s="149">
        <v>0.12966</v>
      </c>
      <c r="R129" s="149">
        <f>Q129*H129</f>
        <v>112.648608</v>
      </c>
      <c r="S129" s="149">
        <v>0</v>
      </c>
      <c r="T129" s="150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1" t="s">
        <v>112</v>
      </c>
      <c r="AT129" s="151" t="s">
        <v>108</v>
      </c>
      <c r="AU129" s="151" t="s">
        <v>113</v>
      </c>
      <c r="AY129" s="14" t="s">
        <v>105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4" t="s">
        <v>113</v>
      </c>
      <c r="BK129" s="152">
        <f>ROUND(I129*H129,2)</f>
        <v>0</v>
      </c>
      <c r="BL129" s="14" t="s">
        <v>112</v>
      </c>
      <c r="BM129" s="151" t="s">
        <v>128</v>
      </c>
    </row>
    <row r="130" spans="1:65" s="12" customFormat="1" ht="22.9" customHeight="1" x14ac:dyDescent="0.2">
      <c r="B130" s="127"/>
      <c r="D130" s="128" t="s">
        <v>68</v>
      </c>
      <c r="E130" s="137" t="s">
        <v>107</v>
      </c>
      <c r="F130" s="137" t="s">
        <v>129</v>
      </c>
      <c r="J130" s="138">
        <f>BK130</f>
        <v>0</v>
      </c>
      <c r="L130" s="127"/>
      <c r="M130" s="131"/>
      <c r="N130" s="132"/>
      <c r="O130" s="132"/>
      <c r="P130" s="133">
        <f>P131</f>
        <v>43.596000000000004</v>
      </c>
      <c r="Q130" s="132"/>
      <c r="R130" s="133">
        <f>R131</f>
        <v>4.9708800000000002</v>
      </c>
      <c r="S130" s="132"/>
      <c r="T130" s="134">
        <f>T131</f>
        <v>0</v>
      </c>
      <c r="AR130" s="128" t="s">
        <v>76</v>
      </c>
      <c r="AT130" s="135" t="s">
        <v>68</v>
      </c>
      <c r="AU130" s="135" t="s">
        <v>76</v>
      </c>
      <c r="AY130" s="128" t="s">
        <v>105</v>
      </c>
      <c r="BK130" s="136">
        <f>BK131</f>
        <v>0</v>
      </c>
    </row>
    <row r="131" spans="1:65" s="2" customFormat="1" ht="24.2" customHeight="1" x14ac:dyDescent="0.2">
      <c r="A131" s="26"/>
      <c r="B131" s="139"/>
      <c r="C131" s="140" t="s">
        <v>115</v>
      </c>
      <c r="D131" s="140" t="s">
        <v>108</v>
      </c>
      <c r="E131" s="141" t="s">
        <v>130</v>
      </c>
      <c r="F131" s="142" t="s">
        <v>131</v>
      </c>
      <c r="G131" s="143" t="s">
        <v>132</v>
      </c>
      <c r="H131" s="144">
        <v>12</v>
      </c>
      <c r="I131" s="145"/>
      <c r="J131" s="145">
        <f>ROUND(I131*H131,2)</f>
        <v>0</v>
      </c>
      <c r="K131" s="146"/>
      <c r="L131" s="27"/>
      <c r="M131" s="147" t="s">
        <v>1</v>
      </c>
      <c r="N131" s="148" t="s">
        <v>35</v>
      </c>
      <c r="O131" s="149">
        <v>3.633</v>
      </c>
      <c r="P131" s="149">
        <f>O131*H131</f>
        <v>43.596000000000004</v>
      </c>
      <c r="Q131" s="149">
        <v>0.41424</v>
      </c>
      <c r="R131" s="149">
        <f>Q131*H131</f>
        <v>4.9708800000000002</v>
      </c>
      <c r="S131" s="149">
        <v>0</v>
      </c>
      <c r="T131" s="150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1" t="s">
        <v>112</v>
      </c>
      <c r="AT131" s="151" t="s">
        <v>108</v>
      </c>
      <c r="AU131" s="151" t="s">
        <v>113</v>
      </c>
      <c r="AY131" s="14" t="s">
        <v>105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4" t="s">
        <v>113</v>
      </c>
      <c r="BK131" s="152">
        <f>ROUND(I131*H131,2)</f>
        <v>0</v>
      </c>
      <c r="BL131" s="14" t="s">
        <v>112</v>
      </c>
      <c r="BM131" s="151" t="s">
        <v>133</v>
      </c>
    </row>
    <row r="132" spans="1:65" s="12" customFormat="1" ht="22.9" customHeight="1" x14ac:dyDescent="0.2">
      <c r="B132" s="127"/>
      <c r="D132" s="128" t="s">
        <v>68</v>
      </c>
      <c r="E132" s="137" t="s">
        <v>134</v>
      </c>
      <c r="F132" s="137" t="s">
        <v>135</v>
      </c>
      <c r="J132" s="138">
        <f>BK132</f>
        <v>0</v>
      </c>
      <c r="L132" s="127"/>
      <c r="M132" s="131"/>
      <c r="N132" s="132"/>
      <c r="O132" s="132"/>
      <c r="P132" s="133">
        <f>SUM(P133:P136)</f>
        <v>3.8227199999999999</v>
      </c>
      <c r="Q132" s="132"/>
      <c r="R132" s="133">
        <f>SUM(R133:R136)</f>
        <v>0</v>
      </c>
      <c r="S132" s="132"/>
      <c r="T132" s="134">
        <f>SUM(T133:T136)</f>
        <v>0</v>
      </c>
      <c r="AR132" s="128" t="s">
        <v>76</v>
      </c>
      <c r="AT132" s="135" t="s">
        <v>68</v>
      </c>
      <c r="AU132" s="135" t="s">
        <v>76</v>
      </c>
      <c r="AY132" s="128" t="s">
        <v>105</v>
      </c>
      <c r="BK132" s="136">
        <f>SUM(BK133:BK136)</f>
        <v>0</v>
      </c>
    </row>
    <row r="133" spans="1:65" s="2" customFormat="1" ht="37.9" customHeight="1" x14ac:dyDescent="0.2">
      <c r="A133" s="26"/>
      <c r="B133" s="139"/>
      <c r="C133" s="140" t="s">
        <v>136</v>
      </c>
      <c r="D133" s="140" t="s">
        <v>108</v>
      </c>
      <c r="E133" s="141" t="s">
        <v>137</v>
      </c>
      <c r="F133" s="142" t="s">
        <v>138</v>
      </c>
      <c r="G133" s="143" t="s">
        <v>111</v>
      </c>
      <c r="H133" s="144">
        <v>868.8</v>
      </c>
      <c r="I133" s="145"/>
      <c r="J133" s="145">
        <f>ROUND(I133*H133,2)</f>
        <v>0</v>
      </c>
      <c r="K133" s="146"/>
      <c r="L133" s="27"/>
      <c r="M133" s="147" t="s">
        <v>1</v>
      </c>
      <c r="N133" s="148" t="s">
        <v>35</v>
      </c>
      <c r="O133" s="149">
        <v>2.3999999999999998E-3</v>
      </c>
      <c r="P133" s="149">
        <f>O133*H133</f>
        <v>2.0851199999999999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1" t="s">
        <v>112</v>
      </c>
      <c r="AT133" s="151" t="s">
        <v>108</v>
      </c>
      <c r="AU133" s="151" t="s">
        <v>113</v>
      </c>
      <c r="AY133" s="14" t="s">
        <v>105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4" t="s">
        <v>113</v>
      </c>
      <c r="BK133" s="152">
        <f>ROUND(I133*H133,2)</f>
        <v>0</v>
      </c>
      <c r="BL133" s="14" t="s">
        <v>112</v>
      </c>
      <c r="BM133" s="151" t="s">
        <v>139</v>
      </c>
    </row>
    <row r="134" spans="1:65" s="2" customFormat="1" ht="24.2" customHeight="1" x14ac:dyDescent="0.2">
      <c r="A134" s="26"/>
      <c r="B134" s="139"/>
      <c r="C134" s="140" t="s">
        <v>134</v>
      </c>
      <c r="D134" s="140" t="s">
        <v>108</v>
      </c>
      <c r="E134" s="141" t="s">
        <v>140</v>
      </c>
      <c r="F134" s="142" t="s">
        <v>141</v>
      </c>
      <c r="G134" s="143" t="s">
        <v>142</v>
      </c>
      <c r="H134" s="144">
        <v>7.24</v>
      </c>
      <c r="I134" s="145"/>
      <c r="J134" s="145">
        <f>ROUND(I134*H134,2)</f>
        <v>0</v>
      </c>
      <c r="K134" s="146"/>
      <c r="L134" s="27"/>
      <c r="M134" s="147" t="s">
        <v>1</v>
      </c>
      <c r="N134" s="148" t="s">
        <v>35</v>
      </c>
      <c r="O134" s="149">
        <v>3.1E-2</v>
      </c>
      <c r="P134" s="149">
        <f>O134*H134</f>
        <v>0.22444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1" t="s">
        <v>112</v>
      </c>
      <c r="AT134" s="151" t="s">
        <v>108</v>
      </c>
      <c r="AU134" s="151" t="s">
        <v>113</v>
      </c>
      <c r="AY134" s="14" t="s">
        <v>105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4" t="s">
        <v>113</v>
      </c>
      <c r="BK134" s="152">
        <f>ROUND(I134*H134,2)</f>
        <v>0</v>
      </c>
      <c r="BL134" s="14" t="s">
        <v>112</v>
      </c>
      <c r="BM134" s="151" t="s">
        <v>143</v>
      </c>
    </row>
    <row r="135" spans="1:65" s="2" customFormat="1" ht="33" customHeight="1" x14ac:dyDescent="0.2">
      <c r="A135" s="26"/>
      <c r="B135" s="139"/>
      <c r="C135" s="140" t="s">
        <v>144</v>
      </c>
      <c r="D135" s="140" t="s">
        <v>108</v>
      </c>
      <c r="E135" s="141" t="s">
        <v>145</v>
      </c>
      <c r="F135" s="142" t="s">
        <v>146</v>
      </c>
      <c r="G135" s="143" t="s">
        <v>142</v>
      </c>
      <c r="H135" s="144">
        <v>72.400000000000006</v>
      </c>
      <c r="I135" s="145"/>
      <c r="J135" s="145">
        <f>ROUND(I135*H135,2)</f>
        <v>0</v>
      </c>
      <c r="K135" s="146"/>
      <c r="L135" s="27"/>
      <c r="M135" s="147" t="s">
        <v>1</v>
      </c>
      <c r="N135" s="148" t="s">
        <v>35</v>
      </c>
      <c r="O135" s="149">
        <v>6.0000000000000001E-3</v>
      </c>
      <c r="P135" s="149">
        <f>O135*H135</f>
        <v>0.43440000000000006</v>
      </c>
      <c r="Q135" s="149">
        <v>0</v>
      </c>
      <c r="R135" s="149">
        <f>Q135*H135</f>
        <v>0</v>
      </c>
      <c r="S135" s="149">
        <v>0</v>
      </c>
      <c r="T135" s="150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1" t="s">
        <v>112</v>
      </c>
      <c r="AT135" s="151" t="s">
        <v>108</v>
      </c>
      <c r="AU135" s="151" t="s">
        <v>113</v>
      </c>
      <c r="AY135" s="14" t="s">
        <v>105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4" t="s">
        <v>113</v>
      </c>
      <c r="BK135" s="152">
        <f>ROUND(I135*H135,2)</f>
        <v>0</v>
      </c>
      <c r="BL135" s="14" t="s">
        <v>112</v>
      </c>
      <c r="BM135" s="151" t="s">
        <v>147</v>
      </c>
    </row>
    <row r="136" spans="1:65" s="2" customFormat="1" ht="24.2" customHeight="1" x14ac:dyDescent="0.2">
      <c r="A136" s="26"/>
      <c r="B136" s="139"/>
      <c r="C136" s="140" t="s">
        <v>148</v>
      </c>
      <c r="D136" s="140" t="s">
        <v>108</v>
      </c>
      <c r="E136" s="141" t="s">
        <v>149</v>
      </c>
      <c r="F136" s="142" t="s">
        <v>150</v>
      </c>
      <c r="G136" s="143" t="s">
        <v>142</v>
      </c>
      <c r="H136" s="144">
        <v>7.24</v>
      </c>
      <c r="I136" s="145"/>
      <c r="J136" s="145">
        <f>ROUND(I136*H136,2)</f>
        <v>0</v>
      </c>
      <c r="K136" s="146"/>
      <c r="L136" s="27"/>
      <c r="M136" s="147" t="s">
        <v>1</v>
      </c>
      <c r="N136" s="148" t="s">
        <v>35</v>
      </c>
      <c r="O136" s="149">
        <v>0.14899999999999999</v>
      </c>
      <c r="P136" s="149">
        <f>O136*H136</f>
        <v>1.0787599999999999</v>
      </c>
      <c r="Q136" s="149">
        <v>0</v>
      </c>
      <c r="R136" s="149">
        <f>Q136*H136</f>
        <v>0</v>
      </c>
      <c r="S136" s="149">
        <v>0</v>
      </c>
      <c r="T136" s="150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112</v>
      </c>
      <c r="AT136" s="151" t="s">
        <v>108</v>
      </c>
      <c r="AU136" s="151" t="s">
        <v>113</v>
      </c>
      <c r="AY136" s="14" t="s">
        <v>105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4" t="s">
        <v>113</v>
      </c>
      <c r="BK136" s="152">
        <f>ROUND(I136*H136,2)</f>
        <v>0</v>
      </c>
      <c r="BL136" s="14" t="s">
        <v>112</v>
      </c>
      <c r="BM136" s="151" t="s">
        <v>151</v>
      </c>
    </row>
    <row r="137" spans="1:65" s="12" customFormat="1" ht="22.9" customHeight="1" x14ac:dyDescent="0.2">
      <c r="B137" s="127"/>
      <c r="D137" s="128" t="s">
        <v>68</v>
      </c>
      <c r="E137" s="137" t="s">
        <v>152</v>
      </c>
      <c r="F137" s="137" t="s">
        <v>153</v>
      </c>
      <c r="J137" s="138">
        <f>BK137</f>
        <v>0</v>
      </c>
      <c r="L137" s="127"/>
      <c r="M137" s="131"/>
      <c r="N137" s="132"/>
      <c r="O137" s="132"/>
      <c r="P137" s="133">
        <f>SUM(P138:P139)</f>
        <v>19.175328</v>
      </c>
      <c r="Q137" s="132"/>
      <c r="R137" s="133">
        <f>SUM(R138:R139)</f>
        <v>0</v>
      </c>
      <c r="S137" s="132"/>
      <c r="T137" s="134">
        <f>SUM(T138:T139)</f>
        <v>0</v>
      </c>
      <c r="AR137" s="128" t="s">
        <v>76</v>
      </c>
      <c r="AT137" s="135" t="s">
        <v>68</v>
      </c>
      <c r="AU137" s="135" t="s">
        <v>76</v>
      </c>
      <c r="AY137" s="128" t="s">
        <v>105</v>
      </c>
      <c r="BK137" s="136">
        <f>SUM(BK138:BK139)</f>
        <v>0</v>
      </c>
    </row>
    <row r="138" spans="1:65" s="2" customFormat="1" ht="33" customHeight="1" x14ac:dyDescent="0.2">
      <c r="A138" s="26"/>
      <c r="B138" s="139"/>
      <c r="C138" s="140" t="s">
        <v>154</v>
      </c>
      <c r="D138" s="140" t="s">
        <v>108</v>
      </c>
      <c r="E138" s="141" t="s">
        <v>155</v>
      </c>
      <c r="F138" s="142" t="s">
        <v>156</v>
      </c>
      <c r="G138" s="143" t="s">
        <v>142</v>
      </c>
      <c r="H138" s="144">
        <v>133.15199999999999</v>
      </c>
      <c r="I138" s="145"/>
      <c r="J138" s="145">
        <f>ROUND(I138*H138,2)</f>
        <v>0</v>
      </c>
      <c r="K138" s="146"/>
      <c r="L138" s="27"/>
      <c r="M138" s="147" t="s">
        <v>1</v>
      </c>
      <c r="N138" s="148" t="s">
        <v>35</v>
      </c>
      <c r="O138" s="149">
        <v>0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1" t="s">
        <v>112</v>
      </c>
      <c r="AT138" s="151" t="s">
        <v>108</v>
      </c>
      <c r="AU138" s="151" t="s">
        <v>113</v>
      </c>
      <c r="AY138" s="14" t="s">
        <v>105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4" t="s">
        <v>113</v>
      </c>
      <c r="BK138" s="152">
        <f>ROUND(I138*H138,2)</f>
        <v>0</v>
      </c>
      <c r="BL138" s="14" t="s">
        <v>112</v>
      </c>
      <c r="BM138" s="151" t="s">
        <v>125</v>
      </c>
    </row>
    <row r="139" spans="1:65" s="2" customFormat="1" ht="33" customHeight="1" x14ac:dyDescent="0.2">
      <c r="A139" s="26"/>
      <c r="B139" s="139"/>
      <c r="C139" s="140" t="s">
        <v>157</v>
      </c>
      <c r="D139" s="140" t="s">
        <v>108</v>
      </c>
      <c r="E139" s="141" t="s">
        <v>158</v>
      </c>
      <c r="F139" s="142" t="s">
        <v>159</v>
      </c>
      <c r="G139" s="143" t="s">
        <v>142</v>
      </c>
      <c r="H139" s="144">
        <v>1065.296</v>
      </c>
      <c r="I139" s="145"/>
      <c r="J139" s="145">
        <f>ROUND(I139*H139,2)</f>
        <v>0</v>
      </c>
      <c r="K139" s="146"/>
      <c r="L139" s="27"/>
      <c r="M139" s="153" t="s">
        <v>1</v>
      </c>
      <c r="N139" s="154" t="s">
        <v>35</v>
      </c>
      <c r="O139" s="155">
        <v>1.7999999999999999E-2</v>
      </c>
      <c r="P139" s="155">
        <f>O139*H139</f>
        <v>19.175328</v>
      </c>
      <c r="Q139" s="155">
        <v>0</v>
      </c>
      <c r="R139" s="155">
        <f>Q139*H139</f>
        <v>0</v>
      </c>
      <c r="S139" s="155">
        <v>0</v>
      </c>
      <c r="T139" s="156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112</v>
      </c>
      <c r="AT139" s="151" t="s">
        <v>108</v>
      </c>
      <c r="AU139" s="151" t="s">
        <v>113</v>
      </c>
      <c r="AY139" s="14" t="s">
        <v>105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4" t="s">
        <v>113</v>
      </c>
      <c r="BK139" s="152">
        <f>ROUND(I139*H139,2)</f>
        <v>0</v>
      </c>
      <c r="BL139" s="14" t="s">
        <v>112</v>
      </c>
      <c r="BM139" s="151" t="s">
        <v>160</v>
      </c>
    </row>
    <row r="140" spans="1:65" s="2" customFormat="1" ht="6.95" customHeight="1" x14ac:dyDescent="0.2">
      <c r="A140" s="26"/>
      <c r="B140" s="42"/>
      <c r="C140" s="43"/>
      <c r="D140" s="43"/>
      <c r="E140" s="43"/>
      <c r="F140" s="43"/>
      <c r="G140" s="43"/>
      <c r="H140" s="43"/>
      <c r="I140" s="43"/>
      <c r="J140" s="43"/>
      <c r="K140" s="43"/>
      <c r="L140" s="27"/>
      <c r="M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</row>
  </sheetData>
  <autoFilter ref="C121:K139"/>
  <mergeCells count="9">
    <mergeCell ref="E114:I114"/>
    <mergeCell ref="E112:H112"/>
    <mergeCell ref="L2:V2"/>
    <mergeCell ref="E7:H7"/>
    <mergeCell ref="E18:H18"/>
    <mergeCell ref="E27:H27"/>
    <mergeCell ref="E85:H85"/>
    <mergeCell ref="E9:I9"/>
    <mergeCell ref="E87:I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MILO-04-2019 - Cesta a ch...</vt:lpstr>
      <vt:lpstr>'MILO-04-2019 - Cesta a ch...'!Názvy_tlače</vt:lpstr>
      <vt:lpstr>'Rekapitulácia stavby'!Názvy_tlače</vt:lpstr>
      <vt:lpstr>'MILO-04-2019 - Cesta a ch...'!Oblasť_tlače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Miloslav Baranec</cp:lastModifiedBy>
  <dcterms:created xsi:type="dcterms:W3CDTF">2022-02-03T10:18:10Z</dcterms:created>
  <dcterms:modified xsi:type="dcterms:W3CDTF">2022-02-07T08:31:26Z</dcterms:modified>
</cp:coreProperties>
</file>