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ina\Desktop\"/>
    </mc:Choice>
  </mc:AlternateContent>
  <bookViews>
    <workbookView xWindow="936" yWindow="0" windowWidth="22080" windowHeight="9192" activeTab="2"/>
  </bookViews>
  <sheets>
    <sheet name="Rekapitulácia stavby" sheetId="1" r:id="rId1"/>
    <sheet name="20200601_01 - Časť archit..." sheetId="2" r:id="rId2"/>
    <sheet name="20200601_z - Vodovodná a ..." sheetId="3" r:id="rId3"/>
    <sheet name="20200601_el - Časť Elektr..." sheetId="4" r:id="rId4"/>
    <sheet name="Zoznam figúr" sheetId="5" r:id="rId5"/>
  </sheets>
  <definedNames>
    <definedName name="_xlnm._FilterDatabase" localSheetId="1" hidden="1">'20200601_01 - Časť archit...'!$C$124:$K$196</definedName>
    <definedName name="_xlnm._FilterDatabase" localSheetId="3" hidden="1">'20200601_el - Časť Elektr...'!$C$119:$K$156</definedName>
    <definedName name="_xlnm._FilterDatabase" localSheetId="2" hidden="1">'20200601_z - Vodovodná a ...'!$C$126:$K$201</definedName>
    <definedName name="_xlnm.Print_Titles" localSheetId="1">'20200601_01 - Časť archit...'!$124:$124</definedName>
    <definedName name="_xlnm.Print_Titles" localSheetId="3">'20200601_el - Časť Elektr...'!$119:$119</definedName>
    <definedName name="_xlnm.Print_Titles" localSheetId="2">'20200601_z - Vodovodná a ...'!$126:$126</definedName>
    <definedName name="_xlnm.Print_Titles" localSheetId="0">'Rekapitulácia stavby'!$92:$92</definedName>
    <definedName name="_xlnm.Print_Titles" localSheetId="4">'Zoznam figúr'!$9:$9</definedName>
    <definedName name="_xlnm.Print_Area" localSheetId="1">'20200601_01 - Časť archit...'!$C$4:$J$76,'20200601_01 - Časť archit...'!$C$112:$J$196</definedName>
    <definedName name="_xlnm.Print_Area" localSheetId="3">'20200601_el - Časť Elektr...'!$C$4:$J$76,'20200601_el - Časť Elektr...'!$C$107:$J$156</definedName>
    <definedName name="_xlnm.Print_Area" localSheetId="2">'20200601_z - Vodovodná a ...'!$C$4:$J$76,'20200601_z - Vodovodná a ...'!$C$114:$J$201</definedName>
    <definedName name="_xlnm.Print_Area" localSheetId="0">'Rekapitulácia stavby'!$D$4:$AO$76,'Rekapitulácia stavby'!$C$82:$AQ$98</definedName>
    <definedName name="_xlnm.Print_Area" localSheetId="4">'Zoznam figúr'!$C$4:$G$13</definedName>
  </definedNames>
  <calcPr calcId="162913"/>
</workbook>
</file>

<file path=xl/calcChain.xml><?xml version="1.0" encoding="utf-8"?>
<calcChain xmlns="http://schemas.openxmlformats.org/spreadsheetml/2006/main">
  <c r="D7" i="5" l="1"/>
  <c r="J37" i="4"/>
  <c r="J36" i="4"/>
  <c r="AY97" i="1"/>
  <c r="J35" i="4"/>
  <c r="AX97" i="1" s="1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J117" i="4"/>
  <c r="J116" i="4"/>
  <c r="F116" i="4"/>
  <c r="F114" i="4"/>
  <c r="E112" i="4"/>
  <c r="J92" i="4"/>
  <c r="J91" i="4"/>
  <c r="F91" i="4"/>
  <c r="F89" i="4"/>
  <c r="E87" i="4"/>
  <c r="J18" i="4"/>
  <c r="E18" i="4"/>
  <c r="F117" i="4"/>
  <c r="J17" i="4"/>
  <c r="J12" i="4"/>
  <c r="J114" i="4" s="1"/>
  <c r="E7" i="4"/>
  <c r="E85" i="4" s="1"/>
  <c r="J37" i="3"/>
  <c r="J36" i="3"/>
  <c r="AY96" i="1"/>
  <c r="J35" i="3"/>
  <c r="AX96" i="1" s="1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0" i="3"/>
  <c r="BH140" i="3"/>
  <c r="BG140" i="3"/>
  <c r="BE140" i="3"/>
  <c r="T140" i="3"/>
  <c r="T139" i="3"/>
  <c r="R140" i="3"/>
  <c r="R139" i="3" s="1"/>
  <c r="P140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J124" i="3"/>
  <c r="J123" i="3"/>
  <c r="F123" i="3"/>
  <c r="F121" i="3"/>
  <c r="E119" i="3"/>
  <c r="J92" i="3"/>
  <c r="J91" i="3"/>
  <c r="F91" i="3"/>
  <c r="F89" i="3"/>
  <c r="E87" i="3"/>
  <c r="J18" i="3"/>
  <c r="E18" i="3"/>
  <c r="F124" i="3"/>
  <c r="J17" i="3"/>
  <c r="J12" i="3"/>
  <c r="J89" i="3" s="1"/>
  <c r="E7" i="3"/>
  <c r="E85" i="3"/>
  <c r="J142" i="2"/>
  <c r="J37" i="2"/>
  <c r="J36" i="2"/>
  <c r="AY95" i="1"/>
  <c r="J35" i="2"/>
  <c r="AX95" i="1" s="1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0" i="2"/>
  <c r="BH190" i="2"/>
  <c r="BG190" i="2"/>
  <c r="BE190" i="2"/>
  <c r="T190" i="2"/>
  <c r="T189" i="2"/>
  <c r="R190" i="2"/>
  <c r="R189" i="2" s="1"/>
  <c r="P190" i="2"/>
  <c r="P189" i="2"/>
  <c r="BI188" i="2"/>
  <c r="BH188" i="2"/>
  <c r="BG188" i="2"/>
  <c r="BE188" i="2"/>
  <c r="T188" i="2"/>
  <c r="T187" i="2" s="1"/>
  <c r="R188" i="2"/>
  <c r="R187" i="2"/>
  <c r="P188" i="2"/>
  <c r="P187" i="2" s="1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J100" i="2"/>
  <c r="BI138" i="2"/>
  <c r="BH138" i="2"/>
  <c r="BG138" i="2"/>
  <c r="BE138" i="2"/>
  <c r="T138" i="2"/>
  <c r="T137" i="2" s="1"/>
  <c r="R138" i="2"/>
  <c r="R137" i="2"/>
  <c r="P138" i="2"/>
  <c r="P137" i="2" s="1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J122" i="2"/>
  <c r="J121" i="2"/>
  <c r="F121" i="2"/>
  <c r="F119" i="2"/>
  <c r="E117" i="2"/>
  <c r="J92" i="2"/>
  <c r="J91" i="2"/>
  <c r="F91" i="2"/>
  <c r="F89" i="2"/>
  <c r="E87" i="2"/>
  <c r="J18" i="2"/>
  <c r="E18" i="2"/>
  <c r="F122" i="2"/>
  <c r="J17" i="2"/>
  <c r="J12" i="2"/>
  <c r="J119" i="2"/>
  <c r="E7" i="2"/>
  <c r="E115" i="2" s="1"/>
  <c r="L90" i="1"/>
  <c r="AM90" i="1"/>
  <c r="AM89" i="1"/>
  <c r="L89" i="1"/>
  <c r="AM87" i="1"/>
  <c r="L87" i="1"/>
  <c r="L85" i="1"/>
  <c r="L84" i="1"/>
  <c r="J195" i="2"/>
  <c r="BK193" i="2"/>
  <c r="J190" i="2"/>
  <c r="J186" i="2"/>
  <c r="J182" i="2"/>
  <c r="BK175" i="2"/>
  <c r="BK171" i="2"/>
  <c r="BK169" i="2"/>
  <c r="BK163" i="2"/>
  <c r="J157" i="2"/>
  <c r="J154" i="2"/>
  <c r="BK144" i="2"/>
  <c r="J135" i="2"/>
  <c r="BK131" i="2"/>
  <c r="J33" i="2"/>
  <c r="BK154" i="3"/>
  <c r="BK200" i="3"/>
  <c r="BK183" i="3"/>
  <c r="J163" i="3"/>
  <c r="BK147" i="3"/>
  <c r="J169" i="3"/>
  <c r="BK151" i="3"/>
  <c r="BK134" i="3"/>
  <c r="J181" i="3"/>
  <c r="BK173" i="3"/>
  <c r="J146" i="3"/>
  <c r="BK146" i="4"/>
  <c r="J124" i="4"/>
  <c r="BK145" i="4"/>
  <c r="J128" i="4"/>
  <c r="J144" i="4"/>
  <c r="J122" i="4"/>
  <c r="BK124" i="4"/>
  <c r="BK149" i="4"/>
  <c r="BK122" i="4"/>
  <c r="BK196" i="2"/>
  <c r="BK194" i="2"/>
  <c r="J193" i="2"/>
  <c r="BK188" i="2"/>
  <c r="J183" i="2"/>
  <c r="J181" i="2"/>
  <c r="J175" i="2"/>
  <c r="J171" i="2"/>
  <c r="J169" i="2"/>
  <c r="J163" i="2"/>
  <c r="BK152" i="2"/>
  <c r="J144" i="2"/>
  <c r="J134" i="2"/>
  <c r="J132" i="2"/>
  <c r="BK128" i="2"/>
  <c r="BK186" i="3"/>
  <c r="J200" i="3"/>
  <c r="BK146" i="3"/>
  <c r="J192" i="3"/>
  <c r="BK177" i="3"/>
  <c r="BK161" i="3"/>
  <c r="J136" i="3"/>
  <c r="BK190" i="3"/>
  <c r="BK167" i="3"/>
  <c r="BK152" i="3"/>
  <c r="J179" i="3"/>
  <c r="BK150" i="3"/>
  <c r="BK172" i="3"/>
  <c r="BK157" i="3"/>
  <c r="BK148" i="4"/>
  <c r="J140" i="4"/>
  <c r="J151" i="4"/>
  <c r="BK131" i="4"/>
  <c r="BK150" i="4"/>
  <c r="BK127" i="4"/>
  <c r="BK132" i="4"/>
  <c r="J131" i="4"/>
  <c r="J132" i="4"/>
  <c r="J131" i="2"/>
  <c r="J193" i="3"/>
  <c r="J159" i="3"/>
  <c r="BK170" i="3"/>
  <c r="J164" i="3"/>
  <c r="J156" i="3"/>
  <c r="BK135" i="3"/>
  <c r="J132" i="3"/>
  <c r="J194" i="3"/>
  <c r="J188" i="3"/>
  <c r="BK182" i="3"/>
  <c r="BK169" i="3"/>
  <c r="BK160" i="3"/>
  <c r="J150" i="3"/>
  <c r="BK142" i="3"/>
  <c r="BK136" i="3"/>
  <c r="BK198" i="3"/>
  <c r="BK193" i="3"/>
  <c r="BK171" i="3"/>
  <c r="J167" i="3"/>
  <c r="BK163" i="3"/>
  <c r="J153" i="3"/>
  <c r="BK138" i="3"/>
  <c r="J190" i="3"/>
  <c r="J176" i="3"/>
  <c r="J148" i="3"/>
  <c r="J130" i="3"/>
  <c r="J174" i="3"/>
  <c r="BK156" i="3"/>
  <c r="J140" i="3"/>
  <c r="J186" i="3"/>
  <c r="J154" i="3"/>
  <c r="J182" i="3"/>
  <c r="J161" i="3"/>
  <c r="J150" i="4"/>
  <c r="J138" i="4"/>
  <c r="BK153" i="4"/>
  <c r="J156" i="4"/>
  <c r="J125" i="4"/>
  <c r="J133" i="4"/>
  <c r="J154" i="4"/>
  <c r="BK126" i="4"/>
  <c r="BK140" i="4"/>
  <c r="BK144" i="4"/>
  <c r="J196" i="2"/>
  <c r="BK190" i="2"/>
  <c r="BK186" i="2"/>
  <c r="J185" i="2"/>
  <c r="BK182" i="2"/>
  <c r="BK179" i="2"/>
  <c r="BK173" i="2"/>
  <c r="BK167" i="2"/>
  <c r="BK157" i="2"/>
  <c r="BK154" i="2"/>
  <c r="BK148" i="2"/>
  <c r="BK138" i="2"/>
  <c r="J133" i="2"/>
  <c r="J128" i="2"/>
  <c r="J183" i="3"/>
  <c r="BK149" i="3"/>
  <c r="J172" i="3"/>
  <c r="J158" i="3"/>
  <c r="BK130" i="3"/>
  <c r="BK188" i="3"/>
  <c r="J189" i="3"/>
  <c r="J144" i="3"/>
  <c r="BK194" i="3"/>
  <c r="J160" i="3"/>
  <c r="J149" i="3"/>
  <c r="J171" i="3"/>
  <c r="BK155" i="4"/>
  <c r="J121" i="4"/>
  <c r="J139" i="4"/>
  <c r="J147" i="4"/>
  <c r="J149" i="4"/>
  <c r="BK133" i="4"/>
  <c r="J134" i="4"/>
  <c r="J130" i="4"/>
  <c r="BK195" i="2"/>
  <c r="J194" i="2"/>
  <c r="J188" i="2"/>
  <c r="BK185" i="2"/>
  <c r="BK183" i="2"/>
  <c r="BK181" i="2"/>
  <c r="J179" i="2"/>
  <c r="J173" i="2"/>
  <c r="J167" i="2"/>
  <c r="BK159" i="2"/>
  <c r="J156" i="2"/>
  <c r="BK149" i="2"/>
  <c r="J146" i="2"/>
  <c r="J138" i="2"/>
  <c r="BK130" i="2"/>
  <c r="J198" i="3"/>
  <c r="BK164" i="3"/>
  <c r="BK137" i="3"/>
  <c r="BK179" i="3"/>
  <c r="BK178" i="3"/>
  <c r="J134" i="3"/>
  <c r="J178" i="3"/>
  <c r="BK165" i="3"/>
  <c r="J135" i="3"/>
  <c r="J180" i="3"/>
  <c r="J152" i="3"/>
  <c r="J162" i="3"/>
  <c r="BK132" i="3"/>
  <c r="J137" i="4"/>
  <c r="J145" i="4"/>
  <c r="BK154" i="4"/>
  <c r="J136" i="4"/>
  <c r="J155" i="4"/>
  <c r="BK139" i="4"/>
  <c r="BK121" i="4"/>
  <c r="BK134" i="4"/>
  <c r="BK138" i="4"/>
  <c r="BK130" i="4"/>
  <c r="F33" i="2"/>
  <c r="BK161" i="2"/>
  <c r="BK156" i="2"/>
  <c r="BK151" i="2"/>
  <c r="J148" i="2"/>
  <c r="BK133" i="2"/>
  <c r="J130" i="2"/>
  <c r="F35" i="2"/>
  <c r="BK153" i="3"/>
  <c r="J201" i="3"/>
  <c r="BK155" i="3"/>
  <c r="BK201" i="3"/>
  <c r="J155" i="3"/>
  <c r="BK136" i="4"/>
  <c r="J152" i="4"/>
  <c r="J153" i="4"/>
  <c r="BK152" i="4"/>
  <c r="BK137" i="4"/>
  <c r="BK147" i="4"/>
  <c r="J127" i="4"/>
  <c r="J126" i="4"/>
  <c r="F36" i="2"/>
  <c r="J159" i="2"/>
  <c r="J152" i="2"/>
  <c r="BK146" i="2"/>
  <c r="BK135" i="2"/>
  <c r="BK192" i="3"/>
  <c r="J173" i="3"/>
  <c r="BK140" i="3"/>
  <c r="BK176" i="3"/>
  <c r="F37" i="2"/>
  <c r="J161" i="2"/>
  <c r="J151" i="2"/>
  <c r="J149" i="2"/>
  <c r="BK134" i="2"/>
  <c r="BK132" i="2"/>
  <c r="AS94" i="1"/>
  <c r="J142" i="3"/>
  <c r="J197" i="3"/>
  <c r="BK166" i="3"/>
  <c r="J165" i="3"/>
  <c r="J138" i="3"/>
  <c r="BK133" i="3"/>
  <c r="J131" i="3"/>
  <c r="BK191" i="3"/>
  <c r="BK187" i="3"/>
  <c r="BK181" i="3"/>
  <c r="BK168" i="3"/>
  <c r="J157" i="3"/>
  <c r="BK148" i="3"/>
  <c r="J137" i="3"/>
  <c r="J133" i="3"/>
  <c r="BK197" i="3"/>
  <c r="BK180" i="3"/>
  <c r="J170" i="3"/>
  <c r="J166" i="3"/>
  <c r="BK159" i="3"/>
  <c r="J151" i="3"/>
  <c r="BK143" i="3"/>
  <c r="J191" i="3"/>
  <c r="BK174" i="3"/>
  <c r="BK158" i="3"/>
  <c r="BK131" i="3"/>
  <c r="J187" i="3"/>
  <c r="BK162" i="3"/>
  <c r="J143" i="3"/>
  <c r="BK189" i="3"/>
  <c r="J177" i="3"/>
  <c r="J147" i="3"/>
  <c r="J168" i="3"/>
  <c r="BK144" i="3"/>
  <c r="J143" i="4"/>
  <c r="BK128" i="4"/>
  <c r="J142" i="4"/>
  <c r="BK156" i="4"/>
  <c r="BK143" i="4"/>
  <c r="BK125" i="4"/>
  <c r="BK142" i="4"/>
  <c r="J148" i="4"/>
  <c r="J146" i="4"/>
  <c r="BK151" i="4"/>
  <c r="P127" i="2" l="1"/>
  <c r="T143" i="2"/>
  <c r="P192" i="2"/>
  <c r="R129" i="3"/>
  <c r="R141" i="3"/>
  <c r="R175" i="3"/>
  <c r="BK196" i="3"/>
  <c r="J196" i="3"/>
  <c r="J106" i="3" s="1"/>
  <c r="T199" i="3"/>
  <c r="T129" i="4"/>
  <c r="BK155" i="2"/>
  <c r="J155" i="2" s="1"/>
  <c r="J102" i="2" s="1"/>
  <c r="T129" i="3"/>
  <c r="T141" i="3"/>
  <c r="BK185" i="3"/>
  <c r="J185" i="3" s="1"/>
  <c r="J104" i="3" s="1"/>
  <c r="P123" i="4"/>
  <c r="P120" i="4" s="1"/>
  <c r="AU97" i="1" s="1"/>
  <c r="R135" i="4"/>
  <c r="R143" i="2"/>
  <c r="R192" i="2"/>
  <c r="P145" i="3"/>
  <c r="P185" i="3"/>
  <c r="P184" i="3"/>
  <c r="T196" i="3"/>
  <c r="T195" i="3" s="1"/>
  <c r="BK135" i="4"/>
  <c r="J135" i="4"/>
  <c r="J99" i="4" s="1"/>
  <c r="T135" i="4"/>
  <c r="P155" i="2"/>
  <c r="BK192" i="2"/>
  <c r="J192" i="2" s="1"/>
  <c r="J105" i="2" s="1"/>
  <c r="BK129" i="3"/>
  <c r="J129" i="3"/>
  <c r="J98" i="3" s="1"/>
  <c r="P141" i="3"/>
  <c r="BK175" i="3"/>
  <c r="J175" i="3"/>
  <c r="J102" i="3" s="1"/>
  <c r="R196" i="3"/>
  <c r="T123" i="4"/>
  <c r="BK141" i="4"/>
  <c r="J141" i="4" s="1"/>
  <c r="J100" i="4" s="1"/>
  <c r="R127" i="2"/>
  <c r="BK143" i="2"/>
  <c r="J143" i="2" s="1"/>
  <c r="J101" i="2" s="1"/>
  <c r="P129" i="3"/>
  <c r="P128" i="3" s="1"/>
  <c r="BK141" i="3"/>
  <c r="J141" i="3"/>
  <c r="J100" i="3"/>
  <c r="P175" i="3"/>
  <c r="BK199" i="3"/>
  <c r="J199" i="3"/>
  <c r="J107" i="3"/>
  <c r="R123" i="4"/>
  <c r="R120" i="4" s="1"/>
  <c r="P135" i="4"/>
  <c r="T127" i="2"/>
  <c r="P143" i="2"/>
  <c r="T192" i="2"/>
  <c r="T145" i="3"/>
  <c r="T185" i="3"/>
  <c r="T184" i="3" s="1"/>
  <c r="R199" i="3"/>
  <c r="BK129" i="4"/>
  <c r="J129" i="4"/>
  <c r="J98" i="4" s="1"/>
  <c r="R141" i="4"/>
  <c r="BK127" i="2"/>
  <c r="J127" i="2"/>
  <c r="J98" i="2" s="1"/>
  <c r="R155" i="2"/>
  <c r="R145" i="3"/>
  <c r="R185" i="3"/>
  <c r="R184" i="3" s="1"/>
  <c r="P129" i="4"/>
  <c r="T141" i="4"/>
  <c r="T120" i="4" s="1"/>
  <c r="T155" i="2"/>
  <c r="BK145" i="3"/>
  <c r="J145" i="3" s="1"/>
  <c r="J101" i="3" s="1"/>
  <c r="T175" i="3"/>
  <c r="P196" i="3"/>
  <c r="P195" i="3" s="1"/>
  <c r="P199" i="3"/>
  <c r="BK123" i="4"/>
  <c r="J123" i="4" s="1"/>
  <c r="J97" i="4" s="1"/>
  <c r="R129" i="4"/>
  <c r="P141" i="4"/>
  <c r="BK187" i="2"/>
  <c r="J187" i="2" s="1"/>
  <c r="J103" i="2" s="1"/>
  <c r="BK120" i="4"/>
  <c r="J120" i="4" s="1"/>
  <c r="J96" i="4" s="1"/>
  <c r="BK139" i="3"/>
  <c r="J139" i="3"/>
  <c r="J99" i="3" s="1"/>
  <c r="BK189" i="2"/>
  <c r="J189" i="2"/>
  <c r="J104" i="2"/>
  <c r="BK137" i="2"/>
  <c r="J137" i="2" s="1"/>
  <c r="J99" i="2" s="1"/>
  <c r="BF124" i="4"/>
  <c r="BF127" i="4"/>
  <c r="BF134" i="4"/>
  <c r="BF137" i="4"/>
  <c r="BF138" i="4"/>
  <c r="BF140" i="4"/>
  <c r="BF148" i="4"/>
  <c r="BF151" i="4"/>
  <c r="BF143" i="4"/>
  <c r="BF153" i="4"/>
  <c r="J89" i="4"/>
  <c r="E110" i="4"/>
  <c r="BF130" i="4"/>
  <c r="BF139" i="4"/>
  <c r="BF152" i="4"/>
  <c r="BF145" i="4"/>
  <c r="BF154" i="4"/>
  <c r="BF156" i="4"/>
  <c r="BF121" i="4"/>
  <c r="BF122" i="4"/>
  <c r="BF126" i="4"/>
  <c r="BF132" i="4"/>
  <c r="BF133" i="4"/>
  <c r="BF149" i="4"/>
  <c r="BK195" i="3"/>
  <c r="J195" i="3" s="1"/>
  <c r="J105" i="3" s="1"/>
  <c r="F92" i="4"/>
  <c r="BF125" i="4"/>
  <c r="BF136" i="4"/>
  <c r="BF142" i="4"/>
  <c r="BF146" i="4"/>
  <c r="BF147" i="4"/>
  <c r="BF150" i="4"/>
  <c r="BF155" i="4"/>
  <c r="BK184" i="3"/>
  <c r="J184" i="3" s="1"/>
  <c r="J103" i="3" s="1"/>
  <c r="BF128" i="4"/>
  <c r="BF131" i="4"/>
  <c r="BF144" i="4"/>
  <c r="BK126" i="2"/>
  <c r="J126" i="2"/>
  <c r="J97" i="2" s="1"/>
  <c r="J121" i="3"/>
  <c r="BF136" i="3"/>
  <c r="BF140" i="3"/>
  <c r="BF152" i="3"/>
  <c r="BF153" i="3"/>
  <c r="BF168" i="3"/>
  <c r="BF178" i="3"/>
  <c r="BF188" i="3"/>
  <c r="BF190" i="3"/>
  <c r="BF191" i="3"/>
  <c r="BF197" i="3"/>
  <c r="BF198" i="3"/>
  <c r="BF130" i="3"/>
  <c r="BF165" i="3"/>
  <c r="BF167" i="3"/>
  <c r="BF173" i="3"/>
  <c r="BF182" i="3"/>
  <c r="BF137" i="3"/>
  <c r="BF146" i="3"/>
  <c r="BF148" i="3"/>
  <c r="BF160" i="3"/>
  <c r="BF172" i="3"/>
  <c r="BF183" i="3"/>
  <c r="BF194" i="3"/>
  <c r="BF201" i="3"/>
  <c r="F92" i="3"/>
  <c r="BF132" i="3"/>
  <c r="BF143" i="3"/>
  <c r="BF144" i="3"/>
  <c r="BF166" i="3"/>
  <c r="BF169" i="3"/>
  <c r="BF131" i="3"/>
  <c r="BF133" i="3"/>
  <c r="BF134" i="3"/>
  <c r="BF135" i="3"/>
  <c r="BF149" i="3"/>
  <c r="BF155" i="3"/>
  <c r="BF156" i="3"/>
  <c r="BF159" i="3"/>
  <c r="BF162" i="3"/>
  <c r="BF174" i="3"/>
  <c r="BF200" i="3"/>
  <c r="BF138" i="3"/>
  <c r="BF161" i="3"/>
  <c r="BF163" i="3"/>
  <c r="BF164" i="3"/>
  <c r="BF170" i="3"/>
  <c r="BF179" i="3"/>
  <c r="E117" i="3"/>
  <c r="BF142" i="3"/>
  <c r="BF154" i="3"/>
  <c r="BF158" i="3"/>
  <c r="BF180" i="3"/>
  <c r="BF181" i="3"/>
  <c r="BF186" i="3"/>
  <c r="BF189" i="3"/>
  <c r="BF192" i="3"/>
  <c r="BF193" i="3"/>
  <c r="BF147" i="3"/>
  <c r="BF150" i="3"/>
  <c r="BF151" i="3"/>
  <c r="BF157" i="3"/>
  <c r="BF171" i="3"/>
  <c r="BF176" i="3"/>
  <c r="BF177" i="3"/>
  <c r="BF187" i="3"/>
  <c r="AV95" i="1"/>
  <c r="BB95" i="1"/>
  <c r="BC95" i="1"/>
  <c r="E85" i="2"/>
  <c r="J89" i="2"/>
  <c r="F92" i="2"/>
  <c r="BF128" i="2"/>
  <c r="BF130" i="2"/>
  <c r="BF131" i="2"/>
  <c r="BF132" i="2"/>
  <c r="BF133" i="2"/>
  <c r="BF134" i="2"/>
  <c r="BF135" i="2"/>
  <c r="BF138" i="2"/>
  <c r="BF144" i="2"/>
  <c r="BF146" i="2"/>
  <c r="BF148" i="2"/>
  <c r="BF149" i="2"/>
  <c r="BF151" i="2"/>
  <c r="BF152" i="2"/>
  <c r="BF154" i="2"/>
  <c r="BF156" i="2"/>
  <c r="BF157" i="2"/>
  <c r="BF159" i="2"/>
  <c r="BF161" i="2"/>
  <c r="BF163" i="2"/>
  <c r="BF167" i="2"/>
  <c r="BF169" i="2"/>
  <c r="BF171" i="2"/>
  <c r="BF173" i="2"/>
  <c r="BF175" i="2"/>
  <c r="BF179" i="2"/>
  <c r="BF181" i="2"/>
  <c r="BF182" i="2"/>
  <c r="BF183" i="2"/>
  <c r="BF185" i="2"/>
  <c r="BF186" i="2"/>
  <c r="BF188" i="2"/>
  <c r="BF190" i="2"/>
  <c r="BF193" i="2"/>
  <c r="BF194" i="2"/>
  <c r="BF195" i="2"/>
  <c r="BF196" i="2"/>
  <c r="AZ95" i="1"/>
  <c r="BD95" i="1"/>
  <c r="F37" i="3"/>
  <c r="BD96" i="1" s="1"/>
  <c r="F35" i="3"/>
  <c r="BB96" i="1"/>
  <c r="F33" i="4"/>
  <c r="AZ97" i="1" s="1"/>
  <c r="F36" i="4"/>
  <c r="BC97" i="1"/>
  <c r="J33" i="3"/>
  <c r="AV96" i="1" s="1"/>
  <c r="F35" i="4"/>
  <c r="BB97" i="1"/>
  <c r="J33" i="4"/>
  <c r="AV97" i="1" s="1"/>
  <c r="F37" i="4"/>
  <c r="BD97" i="1"/>
  <c r="F33" i="3"/>
  <c r="AZ96" i="1" s="1"/>
  <c r="F36" i="3"/>
  <c r="BC96" i="1"/>
  <c r="R126" i="2" l="1"/>
  <c r="R125" i="2"/>
  <c r="R195" i="3"/>
  <c r="P127" i="3"/>
  <c r="AU96" i="1" s="1"/>
  <c r="T128" i="3"/>
  <c r="T127" i="3"/>
  <c r="P126" i="2"/>
  <c r="P125" i="2" s="1"/>
  <c r="AU95" i="1" s="1"/>
  <c r="T126" i="2"/>
  <c r="T125" i="2"/>
  <c r="R128" i="3"/>
  <c r="R127" i="3"/>
  <c r="BK128" i="3"/>
  <c r="J128" i="3" s="1"/>
  <c r="J97" i="3" s="1"/>
  <c r="BK125" i="2"/>
  <c r="J125" i="2"/>
  <c r="J96" i="2"/>
  <c r="BD94" i="1"/>
  <c r="W33" i="1" s="1"/>
  <c r="BC94" i="1"/>
  <c r="W32" i="1" s="1"/>
  <c r="F34" i="4"/>
  <c r="BA97" i="1" s="1"/>
  <c r="J30" i="4"/>
  <c r="AG97" i="1" s="1"/>
  <c r="F34" i="2"/>
  <c r="BA95" i="1" s="1"/>
  <c r="J34" i="3"/>
  <c r="AW96" i="1" s="1"/>
  <c r="AT96" i="1" s="1"/>
  <c r="BB94" i="1"/>
  <c r="W31" i="1"/>
  <c r="J34" i="4"/>
  <c r="AW97" i="1" s="1"/>
  <c r="AT97" i="1" s="1"/>
  <c r="J34" i="2"/>
  <c r="AW95" i="1" s="1"/>
  <c r="AT95" i="1" s="1"/>
  <c r="AZ94" i="1"/>
  <c r="W29" i="1"/>
  <c r="F34" i="3"/>
  <c r="BA96" i="1" s="1"/>
  <c r="AN97" i="1" l="1"/>
  <c r="BK127" i="3"/>
  <c r="J127" i="3"/>
  <c r="J39" i="4"/>
  <c r="AU94" i="1"/>
  <c r="AY94" i="1"/>
  <c r="J30" i="3"/>
  <c r="AG96" i="1"/>
  <c r="AN96" i="1" s="1"/>
  <c r="AX94" i="1"/>
  <c r="J30" i="2"/>
  <c r="AG95" i="1"/>
  <c r="AV94" i="1"/>
  <c r="AK29" i="1" s="1"/>
  <c r="BA94" i="1"/>
  <c r="W30" i="1"/>
  <c r="J96" i="3" l="1"/>
  <c r="J39" i="3"/>
  <c r="J39" i="2"/>
  <c r="AN95" i="1"/>
  <c r="AG94" i="1"/>
  <c r="AK26" i="1" s="1"/>
  <c r="AK35" i="1" s="1"/>
  <c r="AW94" i="1"/>
  <c r="AK30" i="1"/>
  <c r="AT94" i="1" l="1"/>
  <c r="AN94" i="1" s="1"/>
</calcChain>
</file>

<file path=xl/sharedStrings.xml><?xml version="1.0" encoding="utf-8"?>
<sst xmlns="http://schemas.openxmlformats.org/spreadsheetml/2006/main" count="2761" uniqueCount="614">
  <si>
    <t>Export Komplet</t>
  </si>
  <si>
    <t/>
  </si>
  <si>
    <t>2.0</t>
  </si>
  <si>
    <t>False</t>
  </si>
  <si>
    <t>{097a7034-014e-4a45-89fc-14daed7aa91d}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</si>
  <si>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</si>
  <si>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</si>
  <si>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</si>
  <si>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</si>
  <si>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</si>
  <si>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</si>
  <si>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</si>
  <si>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</si>
  <si>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20220907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</si>
  <si>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</si>
  <si>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</si>
  <si>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Sociálne zariadenie vodičov MHD Slávičie údolie</t>
  </si>
  <si>
    <t>JKSO:</t>
  </si>
  <si>
    <t>KS:</t>
  </si>
  <si>
    <t>Miesto:</t>
  </si>
  <si>
    <t>Parkovisko cintorína Slávičie údolie</t>
  </si>
  <si>
    <t>Dátum:</t>
  </si>
  <si>
    <t>26. 9. 2022</t>
  </si>
  <si>
    <t>Objednávateľ:</t>
  </si>
  <si>
    <t>IČO:</t>
  </si>
  <si>
    <t>Dopravný podnik Bratislava, a.s., Olejkárska 1, BA</t>
  </si>
  <si>
    <t>IČ DPH:</t>
  </si>
  <si>
    <t>Zhotoviteľ:</t>
  </si>
  <si>
    <t>Vyplň údaj</t>
  </si>
  <si>
    <t>Projektant:</t>
  </si>
  <si>
    <t>mfarch, s.r.o., Bratislava</t>
  </si>
  <si>
    <t>True</t>
  </si>
  <si>
    <t>Spracovateľ:</t>
  </si>
  <si>
    <t>Ing. Natália Voltmannová</t>
  </si>
  <si>
    <t>Poznámka:</t>
  </si>
  <si>
    <t xml:space="preserve">Ide len o orientačný rozpočet k projektu. K  správnemu naceneniu výkazu výmer je potrebné naštudovanie PD a obhliadka  stavby. Naceniť je potrebné výkaz výmer podľa pokynov tendrového  zadávateľa, resp. zmluvy o dielo. Rozdiely uviesť pod čiaru._x000D_
Zmeny,  opravy VV a návrhy na možné zníženie stav. nákladov dodávateľ nacení rovnako  pod čiaru a priloží k ponukovému rozpočtu. 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</si>
  <si>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</si>
  <si>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</si>
  <si>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</si>
  <si>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</si>
  <si>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</si>
  <si>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</si>
  <si>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</si>
  <si>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</si>
  <si>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</si>
  <si>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</si>
  <si>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</si>
  <si>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</si>
  <si>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</si>
  <si>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</si>
  <si>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</si>
  <si>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</si>
  <si>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</si>
  <si>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</si>
  <si>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</si>
  <si>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</si>
  <si>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</si>
  <si>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</si>
  <si>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</si>
  <si>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</si>
  <si>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</si>
  <si>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</si>
  <si>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</si>
  <si>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</si>
  <si>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</si>
  <si>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</si>
  <si>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</si>
  <si>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</si>
  <si>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</si>
  <si>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</si>
  <si>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</si>
  <si>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</si>
  <si>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</si>
  <si>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</si>
  <si>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</si>
  <si>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</si>
  <si>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</si>
  <si>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</si>
  <si>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</si>
  <si>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</si>
  <si>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</si>
  <si>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20200601_01</t>
  </si>
  <si>
    <t>Časť architektonicko-konštrukčná</t>
  </si>
  <si>
    <t>STA</t>
  </si>
  <si>
    <t>1</t>
  </si>
  <si>
    <t>{a8ba291a-a3b6-4076-a7bf-a228554d1520}</t>
  </si>
  <si>
    <t>20200601_z</t>
  </si>
  <si>
    <t>Vodovodná a kanalizačná prípojka</t>
  </si>
  <si>
    <t>{0e7bfeec-473d-4f69-af82-0aeb305d02a5}</t>
  </si>
  <si>
    <t xml:space="preserve"> </t>
  </si>
  <si>
    <t>20200601_el</t>
  </si>
  <si>
    <t>Časť Elektroinštalácie - Príojka NN a uzemnenie</t>
  </si>
  <si>
    <t>{321c6f68-26c9-4688-9b14-f696e03cb74a}</t>
  </si>
  <si>
    <t>KRYCÍ LIST ROZPOČTU</t>
  </si>
  <si>
    <t>Objekt:</t>
  </si>
  <si>
    <t>20200601_01 - Časť architektonicko-konštrukčná</t>
  </si>
  <si>
    <t>Bratislava</t>
  </si>
  <si>
    <t>Ide len o orientačný rozpočet k projektu. K  správnemu naceneniu výkazu výmer je potrebné naštudovanie PD a obhliadka  stavby. Naceniť je potrebné výkaz výmer podľa pokynov tendrového  zadávateľa, resp. zmluvy o dielo. Rozdiely uviesť pod čiaru.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</si>
  <si>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</si>
  <si>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</si>
  <si>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</si>
  <si>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</si>
  <si>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</si>
  <si>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</si>
  <si>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</si>
  <si>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</si>
  <si>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</si>
  <si>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</si>
  <si>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</si>
  <si>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</si>
  <si>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</si>
  <si>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</si>
  <si>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</si>
  <si>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</si>
  <si>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</si>
  <si>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</si>
  <si>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</si>
  <si>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</si>
  <si>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</si>
  <si>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</si>
  <si>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</si>
  <si>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</si>
  <si>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</si>
  <si>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</si>
  <si>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</si>
  <si>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</si>
  <si>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</si>
  <si>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</si>
  <si>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</si>
  <si>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132211101.S</t>
  </si>
  <si>
    <t>Hĺbenie rýh šírky do 600 mm v  hornine tr.3 súdržných - ručným náradím</t>
  </si>
  <si>
    <t>m3</t>
  </si>
  <si>
    <t>4</t>
  </si>
  <si>
    <t>2</t>
  </si>
  <si>
    <t>1248875304</t>
  </si>
  <si>
    <t>VV</t>
  </si>
  <si>
    <t>"bet zaklad patky doprav znacky" 0,8*0,5*0,5</t>
  </si>
  <si>
    <t>132211119.S</t>
  </si>
  <si>
    <t>Príplatok za lepivosť pri hĺbení rýh š do 600 mm ručným náradím v hornine tr. 3</t>
  </si>
  <si>
    <t>335470480</t>
  </si>
  <si>
    <t>3</t>
  </si>
  <si>
    <t>162201101.S</t>
  </si>
  <si>
    <t>Vodorovné premiestnenie výkopku z horniny 1-4 do 20m</t>
  </si>
  <si>
    <t>-37463791</t>
  </si>
  <si>
    <t>171201201.S</t>
  </si>
  <si>
    <t>Uloženie sypaniny na skládky do 100 m3</t>
  </si>
  <si>
    <t>-913932892</t>
  </si>
  <si>
    <t>5</t>
  </si>
  <si>
    <t>174101001.S</t>
  </si>
  <si>
    <t>Zásyp sypaninou so zhutnením jám, šachiet, rýh, zárezov alebo okolo objektov do 100 m3</t>
  </si>
  <si>
    <t>353800475</t>
  </si>
  <si>
    <t>6</t>
  </si>
  <si>
    <t>180402111.S</t>
  </si>
  <si>
    <t>Založenie trávnika parkového výsevom v rovine do 1:5</t>
  </si>
  <si>
    <t>m2</t>
  </si>
  <si>
    <t>-701753864</t>
  </si>
  <si>
    <t>7</t>
  </si>
  <si>
    <t>M</t>
  </si>
  <si>
    <t>005720001400.S</t>
  </si>
  <si>
    <t>Osivá tráv - semená parkovej zmesi</t>
  </si>
  <si>
    <t>kg</t>
  </si>
  <si>
    <t>8</t>
  </si>
  <si>
    <t>-1348324438</t>
  </si>
  <si>
    <t>20*0,0309 'Prepočítané koeficientom množstva</t>
  </si>
  <si>
    <t>Zakladanie</t>
  </si>
  <si>
    <t>275313611.S</t>
  </si>
  <si>
    <t>Betón základových pätiek, prostý tr. C 16/20</t>
  </si>
  <si>
    <t>-1023678295</t>
  </si>
  <si>
    <t>"+3,5%stratne" 0,035*0,2</t>
  </si>
  <si>
    <t>Súčet</t>
  </si>
  <si>
    <t>Zvislé a kompletné konštrukcie</t>
  </si>
  <si>
    <t>Úpravy povrchov, podlahy, osadenie</t>
  </si>
  <si>
    <t>9</t>
  </si>
  <si>
    <t>631316013.S</t>
  </si>
  <si>
    <t>Mazanina z betónu s polypropylénovými vláknami  (m3) tr.C25/30 hr. nad 50 do 80 mm</t>
  </si>
  <si>
    <t>-1586256407</t>
  </si>
  <si>
    <t>"ulozny bod P1" 0,4*0,4*8*0,05</t>
  </si>
  <si>
    <t>10</t>
  </si>
  <si>
    <t>631319151.S</t>
  </si>
  <si>
    <t>Príplatok za prehlad. povrchu betónovej mazaniny min. tr.C 8/10 oceľ. hlad. hr. 50-80 mm</t>
  </si>
  <si>
    <t>-776021695</t>
  </si>
  <si>
    <t>11</t>
  </si>
  <si>
    <t>631319171.S</t>
  </si>
  <si>
    <t>Príplatok za strhnutie povrchu mazaniny latou pre hr. obidvoch vrstiev mazaniny nad 50 do 80 mm</t>
  </si>
  <si>
    <t>-287252825</t>
  </si>
  <si>
    <t>12</t>
  </si>
  <si>
    <t>631351101.S</t>
  </si>
  <si>
    <t>Debnenie stien, rýh a otvorov v podlahách zhotovenie</t>
  </si>
  <si>
    <t>1650257683</t>
  </si>
  <si>
    <t>"ulozny bod P1" 0,4*0,05*4*8</t>
  </si>
  <si>
    <t>13</t>
  </si>
  <si>
    <t>631351102.S</t>
  </si>
  <si>
    <t>Debnenie stien, rýh a otvorov v podlahách odstránenie</t>
  </si>
  <si>
    <t>300063216</t>
  </si>
  <si>
    <t>14</t>
  </si>
  <si>
    <t>632001051.S</t>
  </si>
  <si>
    <t>Zhotovenie jednonásobného penetračného náteru pre potery a stierky</t>
  </si>
  <si>
    <t>-1727236633</t>
  </si>
  <si>
    <t>"ulozny bod P1" 0,4*0,4*8</t>
  </si>
  <si>
    <t>15</t>
  </si>
  <si>
    <t>585520008700.S</t>
  </si>
  <si>
    <t>Penetračný náter na nasiakavé podklady pod potery, samonivelizačné hmoty a stavebné lepidlá</t>
  </si>
  <si>
    <t>-1837102727</t>
  </si>
  <si>
    <t>Ostatné konštrukcie a práce-búranie</t>
  </si>
  <si>
    <t>16</t>
  </si>
  <si>
    <t>914001111.S</t>
  </si>
  <si>
    <t>Osadenie a montáž cestnej zvislej dopravnej značky na stĺpik, stĺp, konzolu alebo objekt</t>
  </si>
  <si>
    <t>ks</t>
  </si>
  <si>
    <t>777336659</t>
  </si>
  <si>
    <t>17</t>
  </si>
  <si>
    <t>404490008500.S</t>
  </si>
  <si>
    <t>Stĺpik Zn, rozmer 40x40 mm, dĺžka 2 m, (červeno - biely reflexný polep), pre dopravné značky</t>
  </si>
  <si>
    <t>899577273</t>
  </si>
  <si>
    <t>100*0,01 'Prepočítané koeficientom množstva</t>
  </si>
  <si>
    <t>18</t>
  </si>
  <si>
    <t>404440000200.S</t>
  </si>
  <si>
    <t>Úchyt na stĺpik, d 40x40 mm</t>
  </si>
  <si>
    <t>570272912</t>
  </si>
  <si>
    <t>200*0,01 'Prepočítané koeficientom množstva</t>
  </si>
  <si>
    <t>19</t>
  </si>
  <si>
    <t>404490008700.S</t>
  </si>
  <si>
    <t>Krytka stĺpika, 40x40 mm</t>
  </si>
  <si>
    <t>-54903630</t>
  </si>
  <si>
    <t>915711212.S</t>
  </si>
  <si>
    <t>Vodorovné dopravné značenie striekané farbou deliacich čiar súvislých šírky 125 mm biela retroreflexná</t>
  </si>
  <si>
    <t>m</t>
  </si>
  <si>
    <t>150864675</t>
  </si>
  <si>
    <t>"nove 1 parkovacie miesto" 5+2*3,6*2</t>
  </si>
  <si>
    <t>"stare miesta preznacenie" 5*2+3,6*2</t>
  </si>
  <si>
    <t>21</t>
  </si>
  <si>
    <t>915721212.S</t>
  </si>
  <si>
    <t>Vodorovné dopravné značenie striekané farbou prechodov pre chodcov, šípky, symboly a pod., biela retroreflexná</t>
  </si>
  <si>
    <t>-826057549</t>
  </si>
  <si>
    <t>"parkovacie miesta" 0,5*0,5*2</t>
  </si>
  <si>
    <t>22</t>
  </si>
  <si>
    <t>919732111.S</t>
  </si>
  <si>
    <t>Úprava povrchu cementobetónového krytu brúsením, hr. do 2 mm</t>
  </si>
  <si>
    <t>761375836</t>
  </si>
  <si>
    <t>23</t>
  </si>
  <si>
    <t>919748111.S</t>
  </si>
  <si>
    <t>Vykonanie postreku, príp. zdrsnenie povrchu ochrannou emulziou</t>
  </si>
  <si>
    <t>-23360083</t>
  </si>
  <si>
    <t>24</t>
  </si>
  <si>
    <t>111630000300.S</t>
  </si>
  <si>
    <t>Asfaltová emulzia katiónaktívna v železničnej cisterne</t>
  </si>
  <si>
    <t>t</t>
  </si>
  <si>
    <t>-1686253194</t>
  </si>
  <si>
    <t>1,28*0,00101 'Prepočítané koeficientom množstva</t>
  </si>
  <si>
    <t>25</t>
  </si>
  <si>
    <t>938908401.S</t>
  </si>
  <si>
    <t>Očistenie povrchu chodníkov ručne zametaním</t>
  </si>
  <si>
    <t>1748326515</t>
  </si>
  <si>
    <t>8*4</t>
  </si>
  <si>
    <t>"parking" 12*6</t>
  </si>
  <si>
    <t>26</t>
  </si>
  <si>
    <t>938908411.S</t>
  </si>
  <si>
    <t>Očistenie povrchu krytu alebo podkladu asfaltového, betónového alebo dláždeného tlakom vody</t>
  </si>
  <si>
    <t>1473617503</t>
  </si>
  <si>
    <t>"ulozny bod P1" 1*1*8</t>
  </si>
  <si>
    <t>27</t>
  </si>
  <si>
    <t>966006132.S</t>
  </si>
  <si>
    <t>Odstránenie značky, len stĺpiky s bet. pätkami,  -0,08200t</t>
  </si>
  <si>
    <t>-1459758568</t>
  </si>
  <si>
    <t>28</t>
  </si>
  <si>
    <t>966006211x</t>
  </si>
  <si>
    <t>Odstránenie (demontáž) zvislej dopravnej značky zo stĺpov, stĺpikov alebo konzol, pre opätovnú montáž</t>
  </si>
  <si>
    <t>-1683638809</t>
  </si>
  <si>
    <t>29</t>
  </si>
  <si>
    <t>966083411.S</t>
  </si>
  <si>
    <t>Odstránenie vodorovného dopravného značenia vodným lúčom čiar šírky 250 mm</t>
  </si>
  <si>
    <t>-1356370056</t>
  </si>
  <si>
    <t>"odstranenie 1 parkovacieho miesta" 5+2*3,6</t>
  </si>
  <si>
    <t>30</t>
  </si>
  <si>
    <t>979082111</t>
  </si>
  <si>
    <t>Vnútrostavenisková doprava sutiny a vybúraných hmôt do 10 m</t>
  </si>
  <si>
    <t>1300877219</t>
  </si>
  <si>
    <t>31</t>
  </si>
  <si>
    <t>979089713</t>
  </si>
  <si>
    <t>Prenájom kontajneru 7 m3</t>
  </si>
  <si>
    <t>1893070071</t>
  </si>
  <si>
    <t>99</t>
  </si>
  <si>
    <t>Presun hmôt HSV</t>
  </si>
  <si>
    <t>38</t>
  </si>
  <si>
    <t>999281111.S</t>
  </si>
  <si>
    <t>Presun hmôt pre opravy a údržbu objektov vrátane vonkajších plášťov výšky do 25 m</t>
  </si>
  <si>
    <t>2051077663</t>
  </si>
  <si>
    <t>PSV</t>
  </si>
  <si>
    <t>Práce a dodávky PSV</t>
  </si>
  <si>
    <t>33</t>
  </si>
  <si>
    <t>776990105</t>
  </si>
  <si>
    <t>Vysávanie podkladu</t>
  </si>
  <si>
    <t>-1281688314</t>
  </si>
  <si>
    <t>VRN</t>
  </si>
  <si>
    <t>Vedľajšie rozpočtové náklady</t>
  </si>
  <si>
    <t>34</t>
  </si>
  <si>
    <t>000300014.S</t>
  </si>
  <si>
    <t>kmpl</t>
  </si>
  <si>
    <t>1024</t>
  </si>
  <si>
    <t>2083840804</t>
  </si>
  <si>
    <t>35</t>
  </si>
  <si>
    <t>000300016.S</t>
  </si>
  <si>
    <t>505903403</t>
  </si>
  <si>
    <t>36</t>
  </si>
  <si>
    <t>000300031.S</t>
  </si>
  <si>
    <t>Geodetické práce - vykonávané po výstavbe zameranie skutočného vyhotovenia stavby</t>
  </si>
  <si>
    <t>1660497002</t>
  </si>
  <si>
    <t>37</t>
  </si>
  <si>
    <t>0003000x</t>
  </si>
  <si>
    <t>Vklad do digitálnej mapy mesta</t>
  </si>
  <si>
    <t>1605906165</t>
  </si>
  <si>
    <t>20200601_z - Vodovodná a kanalizačná prípojka</t>
  </si>
  <si>
    <t xml:space="preserve">Ing. Švec    </t>
  </si>
  <si>
    <t xml:space="preserve">Ing. Švec                                         </t>
  </si>
  <si>
    <t>D1 - PRÁCE A DODÁVKY HSV</t>
  </si>
  <si>
    <t xml:space="preserve">    1 - ZEMNE PRÁCE</t>
  </si>
  <si>
    <t xml:space="preserve">    4 - VODOROVNÉ KONŠTRUKCIE</t>
  </si>
  <si>
    <t xml:space="preserve">    5 - KOMUNIKÁCIE</t>
  </si>
  <si>
    <t xml:space="preserve">    8 - RÚROVÉ VEDENIA</t>
  </si>
  <si>
    <t xml:space="preserve">    9 - OSTATNÉ KONŠTRUKCIE A PRÁCE</t>
  </si>
  <si>
    <t>D2 - PRÁCE A DODÁVKY PSV</t>
  </si>
  <si>
    <t xml:space="preserve">    722 - Vnútorný vodovod</t>
  </si>
  <si>
    <t>D3 - PRÁCE A DODÁVKY M</t>
  </si>
  <si>
    <t xml:space="preserve">    272 - Vedenia rúrové vonkajšie - plynovody</t>
  </si>
  <si>
    <t xml:space="preserve">    999 - MCE ostatné</t>
  </si>
  <si>
    <t>D1</t>
  </si>
  <si>
    <t>PRÁCE A DODÁVKY HSV</t>
  </si>
  <si>
    <t>ZEMNE PRÁCE</t>
  </si>
  <si>
    <t>11001-1010</t>
  </si>
  <si>
    <t>Vytýčenie trasy vodovodu, kanalizácie v rovine</t>
  </si>
  <si>
    <t>km</t>
  </si>
  <si>
    <t>13220-1201</t>
  </si>
  <si>
    <t>Hĺbenie rýh šírka do 2 m v horn. tr. 3 do 100 m3</t>
  </si>
  <si>
    <t>13220-2509</t>
  </si>
  <si>
    <t>Príplatok za lepivosť horniny tr.3</t>
  </si>
  <si>
    <t>16110-1101</t>
  </si>
  <si>
    <t>Zvislé premiestnenie výkopu horn. tr. 1-4 nad 1 m do 2,5 m</t>
  </si>
  <si>
    <t>16270-1105</t>
  </si>
  <si>
    <t>Vodorovné premiestnenie výkopu do 10000 m horn. tr. 1-4</t>
  </si>
  <si>
    <t>16710-1101</t>
  </si>
  <si>
    <t>Nakladanie výkopku do 100 m3 v horn. tr. 1-4</t>
  </si>
  <si>
    <t>16710-1103</t>
  </si>
  <si>
    <t>Skladanie alebo prekladanie výkopu v horn. tr. 1-4</t>
  </si>
  <si>
    <t>17510-1101</t>
  </si>
  <si>
    <t>Obsyp potrubia bez prehodenia sypaniny</t>
  </si>
  <si>
    <t>17510-1109</t>
  </si>
  <si>
    <t>Obsyp potrubia príplatok za prehodenie sypaniny</t>
  </si>
  <si>
    <t>VODOROVNÉ KONŠTRUKCIE</t>
  </si>
  <si>
    <t>45154-1111</t>
  </si>
  <si>
    <t>Lôžko pod potrubie, zásyp potrubia, stoky v otvorenom výkope zo štrkodrvy</t>
  </si>
  <si>
    <t>KOMUNIKÁCIE</t>
  </si>
  <si>
    <t>56660-1113</t>
  </si>
  <si>
    <t>Úprava doterajš. krytu z kameniva drv. s dopln. kamen. drv. hr. 15 cm</t>
  </si>
  <si>
    <t>56690-5123</t>
  </si>
  <si>
    <t>Vysprav. podkl. po prekopoch podkladným betónom hr. 20 cm</t>
  </si>
  <si>
    <t>57295-2122</t>
  </si>
  <si>
    <t>Vyspravenie krytov vozov. po prekopoch asfaltobetónom hr. 70 mm</t>
  </si>
  <si>
    <t>RÚROVÉ VEDENIA</t>
  </si>
  <si>
    <t>83126-3195</t>
  </si>
  <si>
    <t>Príplatok za zhotovenie kanalizačnej prípojky DN 100-300</t>
  </si>
  <si>
    <t>kus</t>
  </si>
  <si>
    <t>422 240500</t>
  </si>
  <si>
    <t>Posúvač domovej prípojky DN25</t>
  </si>
  <si>
    <t>422 435030</t>
  </si>
  <si>
    <t>Pásy navrtávacie</t>
  </si>
  <si>
    <t>32</t>
  </si>
  <si>
    <t>422 911100</t>
  </si>
  <si>
    <t>Súprava zemná ventilová Y1021 DN 25</t>
  </si>
  <si>
    <t>87116-1121</t>
  </si>
  <si>
    <t>Montáž potrubia z tlakových rúrok polyetylénových d 32</t>
  </si>
  <si>
    <t>286 138400</t>
  </si>
  <si>
    <t>Rúrka PVC tlaková ťažká LPE d 32x 2,9x6000 voda</t>
  </si>
  <si>
    <t>87131-3121</t>
  </si>
  <si>
    <t>Montáž potrubia z kanalizačných rúr z PVC v otvorenom výkope do 20% DN 150, tesnenie gum. krúžkami</t>
  </si>
  <si>
    <t>40</t>
  </si>
  <si>
    <t>286 110200</t>
  </si>
  <si>
    <t>Rúrka PVC kanalizačná spoj gum. krúžkom 160x4,7x5000</t>
  </si>
  <si>
    <t>42</t>
  </si>
  <si>
    <t>87917-2199</t>
  </si>
  <si>
    <t>Príplatok za montáž vodovodných prípojok DN 32-80</t>
  </si>
  <si>
    <t>44</t>
  </si>
  <si>
    <t>108 543000</t>
  </si>
  <si>
    <t>Hasiaci prístroj, 6kg - v zmysle požiadavky PO</t>
  </si>
  <si>
    <t>46</t>
  </si>
  <si>
    <t>89116-3111</t>
  </si>
  <si>
    <t>Montáž vodovodných ventilov hlavných pre prípojky DN 25</t>
  </si>
  <si>
    <t>48</t>
  </si>
  <si>
    <t>89210-1111</t>
  </si>
  <si>
    <t>Skúška tesnosti kanalizačného potrubia DN do 200 vodou</t>
  </si>
  <si>
    <t>50</t>
  </si>
  <si>
    <t>89223-3111</t>
  </si>
  <si>
    <t>Preplachovanie a dezinfekcia vodovodného potrubia DN 40-70</t>
  </si>
  <si>
    <t>52</t>
  </si>
  <si>
    <t>89224-1111</t>
  </si>
  <si>
    <t>Tlaková skúška vodovodného potrubia DN do 80</t>
  </si>
  <si>
    <t>54</t>
  </si>
  <si>
    <t>89331-2111</t>
  </si>
  <si>
    <t>Šachty armatúrne železobetónové, strop z dielcov, vnútorná plocha do 1.5 m2</t>
  </si>
  <si>
    <t>56</t>
  </si>
  <si>
    <t>552 421500</t>
  </si>
  <si>
    <t>Poklop vstupný-nosnosť 15T 60x60</t>
  </si>
  <si>
    <t>58</t>
  </si>
  <si>
    <t>89442-1121</t>
  </si>
  <si>
    <t>Osadenie prefabrikovaných šachiet 4 - 10 t</t>
  </si>
  <si>
    <t>60</t>
  </si>
  <si>
    <t>89480-8015</t>
  </si>
  <si>
    <t>Montáž revíznej šachty z PVC, DN šachty 600, DN potrubia 160, hl. do 1500 mm</t>
  </si>
  <si>
    <t>62</t>
  </si>
  <si>
    <t>286 5A2303</t>
  </si>
  <si>
    <t>TEGRA 600 - dno šachtové - 600/160x0° - RF110000</t>
  </si>
  <si>
    <t>64</t>
  </si>
  <si>
    <t>286 5A2405</t>
  </si>
  <si>
    <t>TEGRA 600 - rúra šachtová vlnovcová s hrdlom ID600x3650 - RP365000</t>
  </si>
  <si>
    <t>66</t>
  </si>
  <si>
    <t>286 5A2451</t>
  </si>
  <si>
    <t>TEGRA 600 - tesnenie šacht. rúry 600 - RF999900</t>
  </si>
  <si>
    <t>68</t>
  </si>
  <si>
    <t>286 5A2472</t>
  </si>
  <si>
    <t>TEGRA 600 - prstenec roznášací betónový - 1100/680/150 - RF600000</t>
  </si>
  <si>
    <t>70</t>
  </si>
  <si>
    <t>286 5A2504</t>
  </si>
  <si>
    <t>TEGRA 600 - poklop liatinový D600 WAVIN D600- MF730000</t>
  </si>
  <si>
    <t>72</t>
  </si>
  <si>
    <t>89910-1111</t>
  </si>
  <si>
    <t>Osadenie poklopov liatinových, oceľových s rámom do 50 kg</t>
  </si>
  <si>
    <t>74</t>
  </si>
  <si>
    <t>89940-1111</t>
  </si>
  <si>
    <t>Osadenie poklopov liatinových ventilových</t>
  </si>
  <si>
    <t>76</t>
  </si>
  <si>
    <t>39</t>
  </si>
  <si>
    <t>89962-3111</t>
  </si>
  <si>
    <t>Betónové dosky pod šachty</t>
  </si>
  <si>
    <t>78</t>
  </si>
  <si>
    <t>89973-1101</t>
  </si>
  <si>
    <t>Uloženie výstražná PVC fólia-biela vodovod hr.0,3mm, š.200 mm na obsyp</t>
  </si>
  <si>
    <t>80</t>
  </si>
  <si>
    <t>41</t>
  </si>
  <si>
    <t>283 2F0508</t>
  </si>
  <si>
    <t>Fólia výstražná Biela, šír.300, hr.0,075 mm - 84 30 65</t>
  </si>
  <si>
    <t>82</t>
  </si>
  <si>
    <t>89973-9101</t>
  </si>
  <si>
    <t>Montáž výstražnej PVC fólie-biela vodovod hr.0,2-0,3 mm, š.200 do 300 mm na obsyp</t>
  </si>
  <si>
    <t>84</t>
  </si>
  <si>
    <t>OSTATNÉ KONŠTRUKCIE A PRÁCE</t>
  </si>
  <si>
    <t>43</t>
  </si>
  <si>
    <t>97404-2577</t>
  </si>
  <si>
    <t>Vysekanie rýh v betón. dlažbe hl. do 20 cm š. do 30 cm</t>
  </si>
  <si>
    <t>86</t>
  </si>
  <si>
    <t>97908-1111</t>
  </si>
  <si>
    <t>Odvoz sute a vybúraných hmôt na skládku do 1 km</t>
  </si>
  <si>
    <t>88</t>
  </si>
  <si>
    <t>45</t>
  </si>
  <si>
    <t>97908-1121</t>
  </si>
  <si>
    <t>Odvoz sute a vybúraných hmôt na skládku každý ďalší 1 km</t>
  </si>
  <si>
    <t>90</t>
  </si>
  <si>
    <t>97908-2111</t>
  </si>
  <si>
    <t>Vnútrostavenisková doprava sute a vybúraných hmôt do 10 m</t>
  </si>
  <si>
    <t>92</t>
  </si>
  <si>
    <t>47</t>
  </si>
  <si>
    <t>97908-7212</t>
  </si>
  <si>
    <t>Nakladanie sute na dopravný prostriedok</t>
  </si>
  <si>
    <t>94</t>
  </si>
  <si>
    <t>97913-1410</t>
  </si>
  <si>
    <t>Poplatok za ulož.a znešk.stav.sute na urč.sklád. -z demol.vozoviek "O"-ost.odpad</t>
  </si>
  <si>
    <t>96</t>
  </si>
  <si>
    <t>49</t>
  </si>
  <si>
    <t>97913-1413</t>
  </si>
  <si>
    <t>Poplatok za ulož.a znešk.stav.odp na urč.sklád.-hlušina a kamenivo "O"-ost.odpad</t>
  </si>
  <si>
    <t>98</t>
  </si>
  <si>
    <t>99827-1101</t>
  </si>
  <si>
    <t>Presun hmôt pre lôžko a obsyp vonkajšieho vodovodného a kanalizačného potrubia</t>
  </si>
  <si>
    <t>100</t>
  </si>
  <si>
    <t>D2</t>
  </si>
  <si>
    <t>PRÁCE A DODÁVKY PSV</t>
  </si>
  <si>
    <t>722</t>
  </si>
  <si>
    <t>Vnútorný vodovod</t>
  </si>
  <si>
    <t>51</t>
  </si>
  <si>
    <t>72223-0103</t>
  </si>
  <si>
    <t>Armat. vodov. s 2 závitmi, ventil priamy KE 83 T G 1</t>
  </si>
  <si>
    <t>102</t>
  </si>
  <si>
    <t>72223-1063</t>
  </si>
  <si>
    <t>Armat. vodov. s 2 závitmi, ventil spätný VE 3030 G 1</t>
  </si>
  <si>
    <t>104</t>
  </si>
  <si>
    <t>53</t>
  </si>
  <si>
    <t>72223-9102</t>
  </si>
  <si>
    <t>Montáž vodov. armatúr s 2 závitmi G 3/4</t>
  </si>
  <si>
    <t>106</t>
  </si>
  <si>
    <t>422 607330</t>
  </si>
  <si>
    <t>Filter závitový mosadz, závit vnútorný-vnútorný PN16 typ 08412 3/4"</t>
  </si>
  <si>
    <t>108</t>
  </si>
  <si>
    <t>55</t>
  </si>
  <si>
    <t>72223-9103</t>
  </si>
  <si>
    <t>Montáž vodov. armatúr s 2 závitmi G 1</t>
  </si>
  <si>
    <t>110</t>
  </si>
  <si>
    <t>72226-2201</t>
  </si>
  <si>
    <t>Montáž vodomera pre vodu do 30° C závitového G 3/4</t>
  </si>
  <si>
    <t>112</t>
  </si>
  <si>
    <t>57</t>
  </si>
  <si>
    <t>72226-2211</t>
  </si>
  <si>
    <t>Vodomer pre vodu do 30° C závitový G 3/4 VM 3-5V</t>
  </si>
  <si>
    <t>114</t>
  </si>
  <si>
    <t>72299-9904</t>
  </si>
  <si>
    <t>Vnútorný vodovod HZS T4</t>
  </si>
  <si>
    <t>hod</t>
  </si>
  <si>
    <t>116</t>
  </si>
  <si>
    <t>59</t>
  </si>
  <si>
    <t>99872-2101</t>
  </si>
  <si>
    <t>Presun hmôt pre vnút. vodovod v objektoch výšky do 6 m</t>
  </si>
  <si>
    <t>118</t>
  </si>
  <si>
    <t>D3</t>
  </si>
  <si>
    <t>PRÁCE A DODÁVKY M</t>
  </si>
  <si>
    <t>272</t>
  </si>
  <si>
    <t>Vedenia rúrové vonkajšie - plynovody</t>
  </si>
  <si>
    <t>80322-1010</t>
  </si>
  <si>
    <t>Vyhľadávací vodič na potrubí z PE D do 150</t>
  </si>
  <si>
    <t>120</t>
  </si>
  <si>
    <t>61</t>
  </si>
  <si>
    <t>422 914020</t>
  </si>
  <si>
    <t>Príklop Y4510-ventilový</t>
  </si>
  <si>
    <t>122</t>
  </si>
  <si>
    <t>999</t>
  </si>
  <si>
    <t>MCE ostatné</t>
  </si>
  <si>
    <t>99088-0010</t>
  </si>
  <si>
    <t>Presun hmôt pre montáž potrubia do 1000 m</t>
  </si>
  <si>
    <t>124</t>
  </si>
  <si>
    <t>63</t>
  </si>
  <si>
    <t>286 532530</t>
  </si>
  <si>
    <t>Prechodka LDPE tlaková (rPE) d 32/G 1</t>
  </si>
  <si>
    <t>126</t>
  </si>
  <si>
    <t>20200601_el - Časť Elektroinštalácie - Príojka NN a uzemnenie</t>
  </si>
  <si>
    <t>Ing. Rastislav Švec</t>
  </si>
  <si>
    <t>PRONES s.r.o.</t>
  </si>
  <si>
    <t>D1 - Prípojka NN</t>
  </si>
  <si>
    <t>D2 - Zemné práce</t>
  </si>
  <si>
    <t>D3 - Uzemnenie</t>
  </si>
  <si>
    <t>D4 - HZS , Ostatné</t>
  </si>
  <si>
    <t>Pol33</t>
  </si>
  <si>
    <t>Elektromerový rozvádzač RE (podľa výkresu E1), dodávka, napojenie a montáž vrátane vodorovnej a zvislej dopravy, drobného spojovacieho materálu, odvozu a likvidácie odpadu, zaústenia a zapojenia káblov a všetkých prác súvisiacich s realizovaním danej polo</t>
  </si>
  <si>
    <t>Pol34</t>
  </si>
  <si>
    <t>Prípojková skriňa SR5 (podľa výkresu E1), dodávka, napojenie a montáž vrátane vodorovnej a zvislej dopravy, drobného spojovacieho materálu, odvozu a likvidácie odpadu, zaústenia a zapojenia káblov a všetkých prác súvisiacich s realizovaním danej položky.</t>
  </si>
  <si>
    <t>Prípojka NN</t>
  </si>
  <si>
    <t>Pol35</t>
  </si>
  <si>
    <t>Kábel NAYY-J 3x240 + 120mm²</t>
  </si>
  <si>
    <t>Pol36</t>
  </si>
  <si>
    <t>Kábel NAYY-J 4x25mm²</t>
  </si>
  <si>
    <t>Pol37</t>
  </si>
  <si>
    <t>Kábel CYKY-J 5x6</t>
  </si>
  <si>
    <t>Pol38</t>
  </si>
  <si>
    <t>Káblová spojka NN, 150-240mm, typ POLJ-0,1/4X 150-240</t>
  </si>
  <si>
    <t>Pol39</t>
  </si>
  <si>
    <t>Káblová prechodka do 35mm</t>
  </si>
  <si>
    <t>Pol40</t>
  </si>
  <si>
    <t>Výkop v chodníku do hĺbky 80 cm v dlažbe (asfalte), odvoz sutiny na skládku, pokládka kábla, fólia, piesok, pokládka guľatiny (pásiku), pokládka novej dlažby (asfaltu + podkladu), uvedenie do pôvodného stavu</t>
  </si>
  <si>
    <t>Pol41</t>
  </si>
  <si>
    <t>Rezanie betónovej plochy, drážka 50x50mm + vysprávka pevnostou maltou</t>
  </si>
  <si>
    <t>Pol42</t>
  </si>
  <si>
    <t>Základ z prostého betónu s dopravou zmesi a betonážou do prírodnej zeminy bez debnenia</t>
  </si>
  <si>
    <t>Pol43</t>
  </si>
  <si>
    <t>Fólia červená-blesk, šírka 300mm, balenie  250m</t>
  </si>
  <si>
    <t>Pol44</t>
  </si>
  <si>
    <t>Chránička FXKVR DN110</t>
  </si>
  <si>
    <t>Uzemnenie</t>
  </si>
  <si>
    <t>Pol45</t>
  </si>
  <si>
    <t>Práškova hmota na vylepšenie odporu uzemnenia OEC 25, balenie 25 kg (OBO Bettermann)</t>
  </si>
  <si>
    <t>Pol46</t>
  </si>
  <si>
    <t>Svorka spájacia/krížová 255 A-FL30 FT, pásik-pásik, FT (OBO Bettermann)</t>
  </si>
  <si>
    <t>Pol47</t>
  </si>
  <si>
    <t>Rúrkovy uzemňovač 219 20 ST FT, dĺžka 1m, nadstaviteľný, FT (OBO Bettermann)</t>
  </si>
  <si>
    <t>Pol48</t>
  </si>
  <si>
    <t>Prijovovacia a ukončovacia sada pre rúrkový uzemňovač 1819 20BP+2760 20 FT, (OBO Bettermann)</t>
  </si>
  <si>
    <t>Pol49</t>
  </si>
  <si>
    <t>Uzemňovacie vedenie 5052 DIN 30x3,5, so zaoblenou hranou, uložené v zemi, rozmer 30x3,5mm, FT (OBO Bettermann)</t>
  </si>
  <si>
    <t>D4</t>
  </si>
  <si>
    <t>HZS , Ostatné</t>
  </si>
  <si>
    <t>Pol50</t>
  </si>
  <si>
    <t>Nepredvídané práce</t>
  </si>
  <si>
    <t>kpl</t>
  </si>
  <si>
    <t>Pol51</t>
  </si>
  <si>
    <t>Zaistenie vypnutého stavu</t>
  </si>
  <si>
    <t>Pol52</t>
  </si>
  <si>
    <t>Funkčné skúšky, zaškolenie obsluhy</t>
  </si>
  <si>
    <t>Pol53</t>
  </si>
  <si>
    <t>Murárska výpomoc</t>
  </si>
  <si>
    <t>Pol54</t>
  </si>
  <si>
    <t>Revízia a vypracovanie revíznej správy</t>
  </si>
  <si>
    <t>Pol55</t>
  </si>
  <si>
    <t>Podruž. mat / WAGO-svorky,sádra,klince,štítky, pásky, natlkacie skrut.,.... /  (percentuálny podiel bez rozvádzačov a svietidiel)</t>
  </si>
  <si>
    <t>%</t>
  </si>
  <si>
    <t>Pol56</t>
  </si>
  <si>
    <t>Podiel pridružných výkonov</t>
  </si>
  <si>
    <t>Pol57</t>
  </si>
  <si>
    <t>Naloženie zeminy, odvoz do 1 km a zloženie na skládke a jazda späť</t>
  </si>
  <si>
    <t>Pol58</t>
  </si>
  <si>
    <t>Zaizolovanie prestupu káblov proti vode</t>
  </si>
  <si>
    <t>Pol59</t>
  </si>
  <si>
    <t>Páska sťahovacia  100x2,5 prírodná</t>
  </si>
  <si>
    <t>Pol60</t>
  </si>
  <si>
    <t>Doprava (do 20km)</t>
  </si>
  <si>
    <t>Pol61</t>
  </si>
  <si>
    <t>Projektová dokumentácia (projekt skutočného vyhotovenia)</t>
  </si>
  <si>
    <t>Pol62</t>
  </si>
  <si>
    <t>Polohopisné a výškopisné ( geodetické )zameranie</t>
  </si>
  <si>
    <t>Pol63</t>
  </si>
  <si>
    <t>Inžiniering + konzultácie na rozvodných závodoch ZSDIS a.s.</t>
  </si>
  <si>
    <t>Pol64</t>
  </si>
  <si>
    <t>Pollatok u dodávateľa el. energie za navýšenie spotreby (konzultovať s investorom) - 57,62 €/kW</t>
  </si>
  <si>
    <t>kW</t>
  </si>
  <si>
    <t>ZOZNAM FIGÚR</t>
  </si>
  <si>
    <t>Výmera</t>
  </si>
  <si>
    <t xml:space="preserve"> 20200601_01</t>
  </si>
  <si>
    <t>DV1</t>
  </si>
  <si>
    <t>V1</t>
  </si>
  <si>
    <t>výkop</t>
  </si>
  <si>
    <t>Geodetické práce - vykonávané pred výstavbou zameranie existujúceho objektu, vytýčenie inžinierskych sieti</t>
  </si>
  <si>
    <t>Dokumentácia skutočného vyhotovenia stavby, projekt organizácie dopravy počas výstavby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</si>
</sst>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6" fillId="3" borderId="19" xfId="0" applyFont="1" applyFill="1" applyBorder="1" applyAlignment="1" applyProtection="1">
      <alignment horizontal="left" vertical="center"/>
      <protection locked="0"/>
    </xf>
    <xf numFmtId="0" fontId="36" fillId="0" borderId="20" xfId="0" applyFont="1" applyBorder="1" applyAlignment="1">
      <alignment horizontal="center"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opLeftCell="A34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" customHeight="1">
      <c r="AR2" s="246" t="s">
        <v>5</v>
      </c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S2" s="16" t="s">
        <v>6</v>
      </c>
      <c r="BT2" s="16" t="s">
        <v>7</v>
      </c>
    </row>
    <row r="3" spans="1:74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s="1" customFormat="1" ht="12" customHeight="1">
      <c r="B5" s="19"/>
      <c r="D5" s="23" t="s">
        <v>12</v>
      </c>
      <c r="K5" s="208" t="s">
        <v>13</v>
      </c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R5" s="19"/>
      <c r="BE5" s="205" t="s">
        <v>14</v>
      </c>
      <c r="BS5" s="16" t="s">
        <v>6</v>
      </c>
    </row>
    <row r="6" spans="1:74" s="1" customFormat="1" ht="36.9" customHeight="1">
      <c r="B6" s="19"/>
      <c r="D6" s="25" t="s">
        <v>15</v>
      </c>
      <c r="K6" s="210" t="s">
        <v>16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R6" s="19"/>
      <c r="BE6" s="206"/>
      <c r="BS6" s="16" t="s">
        <v>6</v>
      </c>
    </row>
    <row r="7" spans="1:74" s="1" customFormat="1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06"/>
      <c r="BS7" s="16" t="s">
        <v>6</v>
      </c>
    </row>
    <row r="8" spans="1:74" s="1" customFormat="1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06"/>
      <c r="BS8" s="16" t="s">
        <v>6</v>
      </c>
    </row>
    <row r="9" spans="1:74" s="1" customFormat="1" ht="14.4" customHeight="1">
      <c r="B9" s="19"/>
      <c r="AR9" s="19"/>
      <c r="BE9" s="206"/>
      <c r="BS9" s="16" t="s">
        <v>6</v>
      </c>
    </row>
    <row r="10" spans="1:74" s="1" customFormat="1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06"/>
      <c r="BS10" s="16" t="s">
        <v>6</v>
      </c>
    </row>
    <row r="11" spans="1:74" s="1" customFormat="1" ht="18.45" customHeight="1">
      <c r="B11" s="19"/>
      <c r="E11" s="24" t="s">
        <v>25</v>
      </c>
      <c r="AK11" s="26" t="s">
        <v>26</v>
      </c>
      <c r="AN11" s="24" t="s">
        <v>1</v>
      </c>
      <c r="AR11" s="19"/>
      <c r="BE11" s="206"/>
      <c r="BS11" s="16" t="s">
        <v>6</v>
      </c>
    </row>
    <row r="12" spans="1:74" s="1" customFormat="1" ht="6.9" customHeight="1">
      <c r="B12" s="19"/>
      <c r="AR12" s="19"/>
      <c r="BE12" s="206"/>
      <c r="BS12" s="16" t="s">
        <v>6</v>
      </c>
    </row>
    <row r="13" spans="1:74" s="1" customFormat="1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06"/>
      <c r="BS13" s="16" t="s">
        <v>6</v>
      </c>
    </row>
    <row r="14" spans="1:74" ht="13.2">
      <c r="B14" s="19"/>
      <c r="E14" s="211" t="s">
        <v>28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6" t="s">
        <v>26</v>
      </c>
      <c r="AN14" s="28" t="s">
        <v>28</v>
      </c>
      <c r="AR14" s="19"/>
      <c r="BE14" s="206"/>
      <c r="BS14" s="16" t="s">
        <v>6</v>
      </c>
    </row>
    <row r="15" spans="1:74" s="1" customFormat="1" ht="6.9" customHeight="1">
      <c r="B15" s="19"/>
      <c r="AR15" s="19"/>
      <c r="BE15" s="206"/>
      <c r="BS15" s="16" t="s">
        <v>3</v>
      </c>
    </row>
    <row r="16" spans="1:74" s="1" customFormat="1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06"/>
      <c r="BS16" s="16" t="s">
        <v>3</v>
      </c>
    </row>
    <row r="17" spans="1:71" s="1" customFormat="1" ht="18.45" customHeight="1">
      <c r="B17" s="19"/>
      <c r="E17" s="24" t="s">
        <v>30</v>
      </c>
      <c r="AK17" s="26" t="s">
        <v>26</v>
      </c>
      <c r="AN17" s="24" t="s">
        <v>1</v>
      </c>
      <c r="AR17" s="19"/>
      <c r="BE17" s="206"/>
      <c r="BS17" s="16" t="s">
        <v>31</v>
      </c>
    </row>
    <row r="18" spans="1:71" s="1" customFormat="1" ht="6.9" customHeight="1">
      <c r="B18" s="19"/>
      <c r="AR18" s="19"/>
      <c r="BE18" s="206"/>
      <c r="BS18" s="16" t="s">
        <v>6</v>
      </c>
    </row>
    <row r="19" spans="1:71" s="1" customFormat="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06"/>
      <c r="BS19" s="16" t="s">
        <v>6</v>
      </c>
    </row>
    <row r="20" spans="1:71" s="1" customFormat="1" ht="18.45" customHeight="1">
      <c r="B20" s="19"/>
      <c r="E20" s="24" t="s">
        <v>33</v>
      </c>
      <c r="AK20" s="26" t="s">
        <v>26</v>
      </c>
      <c r="AN20" s="24" t="s">
        <v>1</v>
      </c>
      <c r="AR20" s="19"/>
      <c r="BE20" s="206"/>
      <c r="BS20" s="16" t="s">
        <v>31</v>
      </c>
    </row>
    <row r="21" spans="1:71" s="1" customFormat="1" ht="6.9" customHeight="1">
      <c r="B21" s="19"/>
      <c r="AR21" s="19"/>
      <c r="BE21" s="206"/>
    </row>
    <row r="22" spans="1:71" s="1" customFormat="1" ht="12" customHeight="1">
      <c r="B22" s="19"/>
      <c r="D22" s="26" t="s">
        <v>34</v>
      </c>
      <c r="AR22" s="19"/>
      <c r="BE22" s="206"/>
    </row>
    <row r="23" spans="1:71" s="1" customFormat="1" ht="72" customHeight="1">
      <c r="B23" s="19"/>
      <c r="E23" s="213" t="s">
        <v>35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19"/>
      <c r="BE23" s="206"/>
    </row>
    <row r="24" spans="1:71" s="1" customFormat="1" ht="6.9" customHeight="1">
      <c r="B24" s="19"/>
      <c r="AR24" s="19"/>
      <c r="BE24" s="206"/>
    </row>
    <row r="25" spans="1:71" s="1" customFormat="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6"/>
    </row>
    <row r="26" spans="1:71" s="2" customFormat="1" ht="25.95" customHeight="1">
      <c r="A26" s="31"/>
      <c r="B26" s="32"/>
      <c r="C26" s="31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14">
        <f>ROUND(AG94,2)</f>
        <v>0</v>
      </c>
      <c r="AL26" s="215"/>
      <c r="AM26" s="215"/>
      <c r="AN26" s="215"/>
      <c r="AO26" s="215"/>
      <c r="AP26" s="31"/>
      <c r="AQ26" s="31"/>
      <c r="AR26" s="32"/>
      <c r="BE26" s="206"/>
    </row>
    <row r="27" spans="1:71" s="2" customFormat="1" ht="6.9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06"/>
    </row>
    <row r="28" spans="1:71" s="2" customFormat="1" ht="13.2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16" t="s">
        <v>37</v>
      </c>
      <c r="M28" s="216"/>
      <c r="N28" s="216"/>
      <c r="O28" s="216"/>
      <c r="P28" s="216"/>
      <c r="Q28" s="31"/>
      <c r="R28" s="31"/>
      <c r="S28" s="31"/>
      <c r="T28" s="31"/>
      <c r="U28" s="31"/>
      <c r="V28" s="31"/>
      <c r="W28" s="216" t="s">
        <v>38</v>
      </c>
      <c r="X28" s="216"/>
      <c r="Y28" s="216"/>
      <c r="Z28" s="216"/>
      <c r="AA28" s="216"/>
      <c r="AB28" s="216"/>
      <c r="AC28" s="216"/>
      <c r="AD28" s="216"/>
      <c r="AE28" s="216"/>
      <c r="AF28" s="31"/>
      <c r="AG28" s="31"/>
      <c r="AH28" s="31"/>
      <c r="AI28" s="31"/>
      <c r="AJ28" s="31"/>
      <c r="AK28" s="216" t="s">
        <v>39</v>
      </c>
      <c r="AL28" s="216"/>
      <c r="AM28" s="216"/>
      <c r="AN28" s="216"/>
      <c r="AO28" s="216"/>
      <c r="AP28" s="31"/>
      <c r="AQ28" s="31"/>
      <c r="AR28" s="32"/>
      <c r="BE28" s="206"/>
    </row>
    <row r="29" spans="1:71" s="3" customFormat="1" ht="14.4" customHeight="1">
      <c r="B29" s="36"/>
      <c r="D29" s="26" t="s">
        <v>40</v>
      </c>
      <c r="F29" s="37" t="s">
        <v>41</v>
      </c>
      <c r="L29" s="219">
        <v>0.2</v>
      </c>
      <c r="M29" s="218"/>
      <c r="N29" s="218"/>
      <c r="O29" s="218"/>
      <c r="P29" s="218"/>
      <c r="Q29" s="38"/>
      <c r="R29" s="38"/>
      <c r="S29" s="38"/>
      <c r="T29" s="38"/>
      <c r="U29" s="38"/>
      <c r="V29" s="38"/>
      <c r="W29" s="217">
        <f>ROUND(AZ94, 2)</f>
        <v>0</v>
      </c>
      <c r="X29" s="218"/>
      <c r="Y29" s="218"/>
      <c r="Z29" s="218"/>
      <c r="AA29" s="218"/>
      <c r="AB29" s="218"/>
      <c r="AC29" s="218"/>
      <c r="AD29" s="218"/>
      <c r="AE29" s="218"/>
      <c r="AF29" s="38"/>
      <c r="AG29" s="38"/>
      <c r="AH29" s="38"/>
      <c r="AI29" s="38"/>
      <c r="AJ29" s="38"/>
      <c r="AK29" s="217">
        <f>ROUND(AV94, 2)</f>
        <v>0</v>
      </c>
      <c r="AL29" s="218"/>
      <c r="AM29" s="218"/>
      <c r="AN29" s="218"/>
      <c r="AO29" s="218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07"/>
    </row>
    <row r="30" spans="1:71" s="3" customFormat="1" ht="14.4" customHeight="1">
      <c r="B30" s="36"/>
      <c r="F30" s="37" t="s">
        <v>42</v>
      </c>
      <c r="L30" s="219">
        <v>0.2</v>
      </c>
      <c r="M30" s="218"/>
      <c r="N30" s="218"/>
      <c r="O30" s="218"/>
      <c r="P30" s="218"/>
      <c r="Q30" s="38"/>
      <c r="R30" s="38"/>
      <c r="S30" s="38"/>
      <c r="T30" s="38"/>
      <c r="U30" s="38"/>
      <c r="V30" s="38"/>
      <c r="W30" s="217">
        <f>ROUND(BA94, 2)</f>
        <v>0</v>
      </c>
      <c r="X30" s="218"/>
      <c r="Y30" s="218"/>
      <c r="Z30" s="218"/>
      <c r="AA30" s="218"/>
      <c r="AB30" s="218"/>
      <c r="AC30" s="218"/>
      <c r="AD30" s="218"/>
      <c r="AE30" s="218"/>
      <c r="AF30" s="38"/>
      <c r="AG30" s="38"/>
      <c r="AH30" s="38"/>
      <c r="AI30" s="38"/>
      <c r="AJ30" s="38"/>
      <c r="AK30" s="217">
        <f>ROUND(AW94, 2)</f>
        <v>0</v>
      </c>
      <c r="AL30" s="218"/>
      <c r="AM30" s="218"/>
      <c r="AN30" s="218"/>
      <c r="AO30" s="218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07"/>
    </row>
    <row r="31" spans="1:71" s="3" customFormat="1" ht="14.4" hidden="1" customHeight="1">
      <c r="B31" s="36"/>
      <c r="F31" s="26" t="s">
        <v>43</v>
      </c>
      <c r="L31" s="222">
        <v>0.2</v>
      </c>
      <c r="M31" s="221"/>
      <c r="N31" s="221"/>
      <c r="O31" s="221"/>
      <c r="P31" s="221"/>
      <c r="W31" s="220">
        <f>ROUND(BB94, 2)</f>
        <v>0</v>
      </c>
      <c r="X31" s="221"/>
      <c r="Y31" s="221"/>
      <c r="Z31" s="221"/>
      <c r="AA31" s="221"/>
      <c r="AB31" s="221"/>
      <c r="AC31" s="221"/>
      <c r="AD31" s="221"/>
      <c r="AE31" s="221"/>
      <c r="AK31" s="220">
        <v>0</v>
      </c>
      <c r="AL31" s="221"/>
      <c r="AM31" s="221"/>
      <c r="AN31" s="221"/>
      <c r="AO31" s="221"/>
      <c r="AR31" s="36"/>
      <c r="BE31" s="207"/>
    </row>
    <row r="32" spans="1:71" s="3" customFormat="1" ht="14.4" hidden="1" customHeight="1">
      <c r="B32" s="36"/>
      <c r="F32" s="26" t="s">
        <v>44</v>
      </c>
      <c r="L32" s="222">
        <v>0.2</v>
      </c>
      <c r="M32" s="221"/>
      <c r="N32" s="221"/>
      <c r="O32" s="221"/>
      <c r="P32" s="221"/>
      <c r="W32" s="220">
        <f>ROUND(BC94, 2)</f>
        <v>0</v>
      </c>
      <c r="X32" s="221"/>
      <c r="Y32" s="221"/>
      <c r="Z32" s="221"/>
      <c r="AA32" s="221"/>
      <c r="AB32" s="221"/>
      <c r="AC32" s="221"/>
      <c r="AD32" s="221"/>
      <c r="AE32" s="221"/>
      <c r="AK32" s="220">
        <v>0</v>
      </c>
      <c r="AL32" s="221"/>
      <c r="AM32" s="221"/>
      <c r="AN32" s="221"/>
      <c r="AO32" s="221"/>
      <c r="AR32" s="36"/>
      <c r="BE32" s="207"/>
    </row>
    <row r="33" spans="1:57" s="3" customFormat="1" ht="14.4" hidden="1" customHeight="1">
      <c r="B33" s="36"/>
      <c r="F33" s="37" t="s">
        <v>45</v>
      </c>
      <c r="L33" s="219">
        <v>0</v>
      </c>
      <c r="M33" s="218"/>
      <c r="N33" s="218"/>
      <c r="O33" s="218"/>
      <c r="P33" s="218"/>
      <c r="Q33" s="38"/>
      <c r="R33" s="38"/>
      <c r="S33" s="38"/>
      <c r="T33" s="38"/>
      <c r="U33" s="38"/>
      <c r="V33" s="38"/>
      <c r="W33" s="217">
        <f>ROUND(BD94, 2)</f>
        <v>0</v>
      </c>
      <c r="X33" s="218"/>
      <c r="Y33" s="218"/>
      <c r="Z33" s="218"/>
      <c r="AA33" s="218"/>
      <c r="AB33" s="218"/>
      <c r="AC33" s="218"/>
      <c r="AD33" s="218"/>
      <c r="AE33" s="218"/>
      <c r="AF33" s="38"/>
      <c r="AG33" s="38"/>
      <c r="AH33" s="38"/>
      <c r="AI33" s="38"/>
      <c r="AJ33" s="38"/>
      <c r="AK33" s="217">
        <v>0</v>
      </c>
      <c r="AL33" s="218"/>
      <c r="AM33" s="218"/>
      <c r="AN33" s="218"/>
      <c r="AO33" s="218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07"/>
    </row>
    <row r="34" spans="1:57" s="2" customFormat="1" ht="6.9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06"/>
    </row>
    <row r="35" spans="1:57" s="2" customFormat="1" ht="25.95" customHeight="1">
      <c r="A35" s="31"/>
      <c r="B35" s="32"/>
      <c r="C35" s="40"/>
      <c r="D35" s="41" t="s">
        <v>46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47</v>
      </c>
      <c r="U35" s="42"/>
      <c r="V35" s="42"/>
      <c r="W35" s="42"/>
      <c r="X35" s="223" t="s">
        <v>48</v>
      </c>
      <c r="Y35" s="224"/>
      <c r="Z35" s="224"/>
      <c r="AA35" s="224"/>
      <c r="AB35" s="224"/>
      <c r="AC35" s="42"/>
      <c r="AD35" s="42"/>
      <c r="AE35" s="42"/>
      <c r="AF35" s="42"/>
      <c r="AG35" s="42"/>
      <c r="AH35" s="42"/>
      <c r="AI35" s="42"/>
      <c r="AJ35" s="42"/>
      <c r="AK35" s="225">
        <f>SUM(AK26:AK33)</f>
        <v>0</v>
      </c>
      <c r="AL35" s="224"/>
      <c r="AM35" s="224"/>
      <c r="AN35" s="224"/>
      <c r="AO35" s="226"/>
      <c r="AP35" s="40"/>
      <c r="AQ35" s="40"/>
      <c r="AR35" s="32"/>
      <c r="BE35" s="31"/>
    </row>
    <row r="36" spans="1:57" s="2" customFormat="1" ht="6.9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" customHeight="1">
      <c r="B38" s="19"/>
      <c r="AR38" s="19"/>
    </row>
    <row r="39" spans="1:57" s="1" customFormat="1" ht="14.4" customHeight="1">
      <c r="B39" s="19"/>
      <c r="AR39" s="19"/>
    </row>
    <row r="40" spans="1:57" s="1" customFormat="1" ht="14.4" customHeight="1">
      <c r="B40" s="19"/>
      <c r="AR40" s="19"/>
    </row>
    <row r="41" spans="1:57" s="1" customFormat="1" ht="14.4" customHeight="1">
      <c r="B41" s="19"/>
      <c r="AR41" s="19"/>
    </row>
    <row r="42" spans="1:57" s="1" customFormat="1" ht="14.4" customHeight="1">
      <c r="B42" s="19"/>
      <c r="AR42" s="19"/>
    </row>
    <row r="43" spans="1:57" s="1" customFormat="1" ht="14.4" customHeight="1">
      <c r="B43" s="19"/>
      <c r="AR43" s="19"/>
    </row>
    <row r="44" spans="1:57" s="1" customFormat="1" ht="14.4" customHeight="1">
      <c r="B44" s="19"/>
      <c r="AR44" s="19"/>
    </row>
    <row r="45" spans="1:57" s="1" customFormat="1" ht="14.4" customHeight="1">
      <c r="B45" s="19"/>
      <c r="AR45" s="19"/>
    </row>
    <row r="46" spans="1:57" s="1" customFormat="1" ht="14.4" customHeight="1">
      <c r="B46" s="19"/>
      <c r="AR46" s="19"/>
    </row>
    <row r="47" spans="1:57" s="1" customFormat="1" ht="14.4" customHeight="1">
      <c r="B47" s="19"/>
      <c r="AR47" s="19"/>
    </row>
    <row r="48" spans="1:57" s="1" customFormat="1" ht="14.4" customHeight="1">
      <c r="B48" s="19"/>
      <c r="AR48" s="19"/>
    </row>
    <row r="49" spans="1:57" s="2" customFormat="1" ht="14.4" customHeight="1">
      <c r="B49" s="44"/>
      <c r="D49" s="45" t="s">
        <v>49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50</v>
      </c>
      <c r="AI49" s="46"/>
      <c r="AJ49" s="46"/>
      <c r="AK49" s="46"/>
      <c r="AL49" s="46"/>
      <c r="AM49" s="46"/>
      <c r="AN49" s="46"/>
      <c r="AO49" s="46"/>
      <c r="AR49" s="44"/>
    </row>
    <row r="50" spans="1:57" ht="10.199999999999999">
      <c r="B50" s="19"/>
      <c r="AR50" s="19"/>
    </row>
    <row r="51" spans="1:57" ht="10.199999999999999">
      <c r="B51" s="19"/>
      <c r="AR51" s="19"/>
    </row>
    <row r="52" spans="1:57" ht="10.199999999999999">
      <c r="B52" s="19"/>
      <c r="AR52" s="19"/>
    </row>
    <row r="53" spans="1:57" ht="10.199999999999999">
      <c r="B53" s="19"/>
      <c r="AR53" s="19"/>
    </row>
    <row r="54" spans="1:57" ht="10.199999999999999">
      <c r="B54" s="19"/>
      <c r="AR54" s="19"/>
    </row>
    <row r="55" spans="1:57" ht="10.199999999999999">
      <c r="B55" s="19"/>
      <c r="AR55" s="19"/>
    </row>
    <row r="56" spans="1:57" ht="10.199999999999999">
      <c r="B56" s="19"/>
      <c r="AR56" s="19"/>
    </row>
    <row r="57" spans="1:57" ht="10.199999999999999">
      <c r="B57" s="19"/>
      <c r="AR57" s="19"/>
    </row>
    <row r="58" spans="1:57" ht="10.199999999999999">
      <c r="B58" s="19"/>
      <c r="AR58" s="19"/>
    </row>
    <row r="59" spans="1:57" ht="10.199999999999999">
      <c r="B59" s="19"/>
      <c r="AR59" s="19"/>
    </row>
    <row r="60" spans="1:57" s="2" customFormat="1" ht="13.2">
      <c r="A60" s="31"/>
      <c r="B60" s="32"/>
      <c r="C60" s="31"/>
      <c r="D60" s="47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7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7" t="s">
        <v>51</v>
      </c>
      <c r="AI60" s="34"/>
      <c r="AJ60" s="34"/>
      <c r="AK60" s="34"/>
      <c r="AL60" s="34"/>
      <c r="AM60" s="47" t="s">
        <v>52</v>
      </c>
      <c r="AN60" s="34"/>
      <c r="AO60" s="34"/>
      <c r="AP60" s="31"/>
      <c r="AQ60" s="31"/>
      <c r="AR60" s="32"/>
      <c r="BE60" s="31"/>
    </row>
    <row r="61" spans="1:57" ht="10.199999999999999">
      <c r="B61" s="19"/>
      <c r="AR61" s="19"/>
    </row>
    <row r="62" spans="1:57" ht="10.199999999999999">
      <c r="B62" s="19"/>
      <c r="AR62" s="19"/>
    </row>
    <row r="63" spans="1:57" ht="10.199999999999999">
      <c r="B63" s="19"/>
      <c r="AR63" s="19"/>
    </row>
    <row r="64" spans="1:57" s="2" customFormat="1" ht="13.2">
      <c r="A64" s="31"/>
      <c r="B64" s="32"/>
      <c r="C64" s="31"/>
      <c r="D64" s="45" t="s">
        <v>53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54</v>
      </c>
      <c r="AI64" s="48"/>
      <c r="AJ64" s="48"/>
      <c r="AK64" s="48"/>
      <c r="AL64" s="48"/>
      <c r="AM64" s="48"/>
      <c r="AN64" s="48"/>
      <c r="AO64" s="48"/>
      <c r="AP64" s="31"/>
      <c r="AQ64" s="31"/>
      <c r="AR64" s="32"/>
      <c r="BE64" s="31"/>
    </row>
    <row r="65" spans="1:57" ht="10.199999999999999">
      <c r="B65" s="19"/>
      <c r="AR65" s="19"/>
    </row>
    <row r="66" spans="1:57" ht="10.199999999999999">
      <c r="B66" s="19"/>
      <c r="AR66" s="19"/>
    </row>
    <row r="67" spans="1:57" ht="10.199999999999999">
      <c r="B67" s="19"/>
      <c r="AR67" s="19"/>
    </row>
    <row r="68" spans="1:57" ht="10.199999999999999">
      <c r="B68" s="19"/>
      <c r="AR68" s="19"/>
    </row>
    <row r="69" spans="1:57" ht="10.199999999999999">
      <c r="B69" s="19"/>
      <c r="AR69" s="19"/>
    </row>
    <row r="70" spans="1:57" ht="10.199999999999999">
      <c r="B70" s="19"/>
      <c r="AR70" s="19"/>
    </row>
    <row r="71" spans="1:57" ht="10.199999999999999">
      <c r="B71" s="19"/>
      <c r="AR71" s="19"/>
    </row>
    <row r="72" spans="1:57" ht="10.199999999999999">
      <c r="B72" s="19"/>
      <c r="AR72" s="19"/>
    </row>
    <row r="73" spans="1:57" ht="10.199999999999999">
      <c r="B73" s="19"/>
      <c r="AR73" s="19"/>
    </row>
    <row r="74" spans="1:57" ht="10.199999999999999">
      <c r="B74" s="19"/>
      <c r="AR74" s="19"/>
    </row>
    <row r="75" spans="1:57" s="2" customFormat="1" ht="13.2">
      <c r="A75" s="31"/>
      <c r="B75" s="32"/>
      <c r="C75" s="31"/>
      <c r="D75" s="47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7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7" t="s">
        <v>51</v>
      </c>
      <c r="AI75" s="34"/>
      <c r="AJ75" s="34"/>
      <c r="AK75" s="34"/>
      <c r="AL75" s="34"/>
      <c r="AM75" s="47" t="s">
        <v>52</v>
      </c>
      <c r="AN75" s="34"/>
      <c r="AO75" s="34"/>
      <c r="AP75" s="31"/>
      <c r="AQ75" s="31"/>
      <c r="AR75" s="32"/>
      <c r="BE75" s="31"/>
    </row>
    <row r="76" spans="1:57" s="2" customFormat="1" ht="10.199999999999999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2"/>
      <c r="BE77" s="31"/>
    </row>
    <row r="81" spans="1:91" s="2" customFormat="1" ht="6.9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2"/>
      <c r="BE81" s="31"/>
    </row>
    <row r="82" spans="1:91" s="2" customFormat="1" ht="24.9" customHeight="1">
      <c r="A82" s="31"/>
      <c r="B82" s="32"/>
      <c r="C82" s="20" t="s">
        <v>55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3"/>
      <c r="C84" s="26" t="s">
        <v>12</v>
      </c>
      <c r="L84" s="4" t="str">
        <f>K5</f>
        <v>20220907</v>
      </c>
      <c r="AR84" s="53"/>
    </row>
    <row r="85" spans="1:91" s="5" customFormat="1" ht="36.9" customHeight="1">
      <c r="B85" s="54"/>
      <c r="C85" s="55" t="s">
        <v>15</v>
      </c>
      <c r="L85" s="227" t="str">
        <f>K6</f>
        <v>Sociálne zariadenie vodičov MHD Slávičie údolie</v>
      </c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228"/>
      <c r="AL85" s="228"/>
      <c r="AM85" s="228"/>
      <c r="AN85" s="228"/>
      <c r="AO85" s="228"/>
      <c r="AR85" s="54"/>
    </row>
    <row r="86" spans="1:91" s="2" customFormat="1" ht="6.9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19</v>
      </c>
      <c r="D87" s="31"/>
      <c r="E87" s="31"/>
      <c r="F87" s="31"/>
      <c r="G87" s="31"/>
      <c r="H87" s="31"/>
      <c r="I87" s="31"/>
      <c r="J87" s="31"/>
      <c r="K87" s="31"/>
      <c r="L87" s="56" t="str">
        <f>IF(K8="","",K8)</f>
        <v>Parkovisko cintorína Slávičie údolie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21</v>
      </c>
      <c r="AJ87" s="31"/>
      <c r="AK87" s="31"/>
      <c r="AL87" s="31"/>
      <c r="AM87" s="229" t="str">
        <f>IF(AN8= "","",AN8)</f>
        <v>26. 9. 2022</v>
      </c>
      <c r="AN87" s="229"/>
      <c r="AO87" s="31"/>
      <c r="AP87" s="31"/>
      <c r="AQ87" s="31"/>
      <c r="AR87" s="32"/>
      <c r="BE87" s="31"/>
    </row>
    <row r="88" spans="1:91" s="2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15" customHeight="1">
      <c r="A89" s="31"/>
      <c r="B89" s="32"/>
      <c r="C89" s="26" t="s">
        <v>23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Dopravný podnik Bratislava, a.s., Olejkárska 1, BA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29</v>
      </c>
      <c r="AJ89" s="31"/>
      <c r="AK89" s="31"/>
      <c r="AL89" s="31"/>
      <c r="AM89" s="230" t="str">
        <f>IF(E17="","",E17)</f>
        <v>mfarch, s.r.o., Bratislava</v>
      </c>
      <c r="AN89" s="231"/>
      <c r="AO89" s="231"/>
      <c r="AP89" s="231"/>
      <c r="AQ89" s="31"/>
      <c r="AR89" s="32"/>
      <c r="AS89" s="232" t="s">
        <v>56</v>
      </c>
      <c r="AT89" s="233"/>
      <c r="AU89" s="58"/>
      <c r="AV89" s="58"/>
      <c r="AW89" s="58"/>
      <c r="AX89" s="58"/>
      <c r="AY89" s="58"/>
      <c r="AZ89" s="58"/>
      <c r="BA89" s="58"/>
      <c r="BB89" s="58"/>
      <c r="BC89" s="58"/>
      <c r="BD89" s="59"/>
      <c r="BE89" s="31"/>
    </row>
    <row r="90" spans="1:91" s="2" customFormat="1" ht="15.15" customHeight="1">
      <c r="A90" s="31"/>
      <c r="B90" s="32"/>
      <c r="C90" s="26" t="s">
        <v>27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32</v>
      </c>
      <c r="AJ90" s="31"/>
      <c r="AK90" s="31"/>
      <c r="AL90" s="31"/>
      <c r="AM90" s="230" t="str">
        <f>IF(E20="","",E20)</f>
        <v>Ing. Natália Voltmannová</v>
      </c>
      <c r="AN90" s="231"/>
      <c r="AO90" s="231"/>
      <c r="AP90" s="231"/>
      <c r="AQ90" s="31"/>
      <c r="AR90" s="32"/>
      <c r="AS90" s="234"/>
      <c r="AT90" s="235"/>
      <c r="AU90" s="60"/>
      <c r="AV90" s="60"/>
      <c r="AW90" s="60"/>
      <c r="AX90" s="60"/>
      <c r="AY90" s="60"/>
      <c r="AZ90" s="60"/>
      <c r="BA90" s="60"/>
      <c r="BB90" s="60"/>
      <c r="BC90" s="60"/>
      <c r="BD90" s="61"/>
      <c r="BE90" s="31"/>
    </row>
    <row r="91" spans="1:91" s="2" customFormat="1" ht="10.8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34"/>
      <c r="AT91" s="235"/>
      <c r="AU91" s="60"/>
      <c r="AV91" s="60"/>
      <c r="AW91" s="60"/>
      <c r="AX91" s="60"/>
      <c r="AY91" s="60"/>
      <c r="AZ91" s="60"/>
      <c r="BA91" s="60"/>
      <c r="BB91" s="60"/>
      <c r="BC91" s="60"/>
      <c r="BD91" s="61"/>
      <c r="BE91" s="31"/>
    </row>
    <row r="92" spans="1:91" s="2" customFormat="1" ht="29.25" customHeight="1">
      <c r="A92" s="31"/>
      <c r="B92" s="32"/>
      <c r="C92" s="236" t="s">
        <v>57</v>
      </c>
      <c r="D92" s="237"/>
      <c r="E92" s="237"/>
      <c r="F92" s="237"/>
      <c r="G92" s="237"/>
      <c r="H92" s="62"/>
      <c r="I92" s="238" t="s">
        <v>58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9" t="s">
        <v>59</v>
      </c>
      <c r="AH92" s="237"/>
      <c r="AI92" s="237"/>
      <c r="AJ92" s="237"/>
      <c r="AK92" s="237"/>
      <c r="AL92" s="237"/>
      <c r="AM92" s="237"/>
      <c r="AN92" s="238" t="s">
        <v>60</v>
      </c>
      <c r="AO92" s="237"/>
      <c r="AP92" s="240"/>
      <c r="AQ92" s="63" t="s">
        <v>61</v>
      </c>
      <c r="AR92" s="32"/>
      <c r="AS92" s="64" t="s">
        <v>62</v>
      </c>
      <c r="AT92" s="65" t="s">
        <v>63</v>
      </c>
      <c r="AU92" s="65" t="s">
        <v>64</v>
      </c>
      <c r="AV92" s="65" t="s">
        <v>65</v>
      </c>
      <c r="AW92" s="65" t="s">
        <v>66</v>
      </c>
      <c r="AX92" s="65" t="s">
        <v>67</v>
      </c>
      <c r="AY92" s="65" t="s">
        <v>68</v>
      </c>
      <c r="AZ92" s="65" t="s">
        <v>69</v>
      </c>
      <c r="BA92" s="65" t="s">
        <v>70</v>
      </c>
      <c r="BB92" s="65" t="s">
        <v>71</v>
      </c>
      <c r="BC92" s="65" t="s">
        <v>72</v>
      </c>
      <c r="BD92" s="66" t="s">
        <v>73</v>
      </c>
      <c r="BE92" s="31"/>
    </row>
    <row r="93" spans="1:91" s="2" customFormat="1" ht="10.8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9"/>
      <c r="BE93" s="31"/>
    </row>
    <row r="94" spans="1:91" s="6" customFormat="1" ht="32.4" customHeight="1">
      <c r="B94" s="70"/>
      <c r="C94" s="71" t="s">
        <v>74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44">
        <f>ROUND(SUM(AG95:AG97),2)</f>
        <v>0</v>
      </c>
      <c r="AH94" s="244"/>
      <c r="AI94" s="244"/>
      <c r="AJ94" s="244"/>
      <c r="AK94" s="244"/>
      <c r="AL94" s="244"/>
      <c r="AM94" s="244"/>
      <c r="AN94" s="245">
        <f>SUM(AG94,AT94)</f>
        <v>0</v>
      </c>
      <c r="AO94" s="245"/>
      <c r="AP94" s="245"/>
      <c r="AQ94" s="74" t="s">
        <v>1</v>
      </c>
      <c r="AR94" s="70"/>
      <c r="AS94" s="75">
        <f>ROUND(SUM(AS95:AS97),2)</f>
        <v>0</v>
      </c>
      <c r="AT94" s="76">
        <f>ROUND(SUM(AV94:AW94),2)</f>
        <v>0</v>
      </c>
      <c r="AU94" s="77">
        <f>ROUND(SUM(AU95:AU97),5)</f>
        <v>0</v>
      </c>
      <c r="AV94" s="76">
        <f>ROUND(AZ94*L29,2)</f>
        <v>0</v>
      </c>
      <c r="AW94" s="76">
        <f>ROUND(BA94*L30,2)</f>
        <v>0</v>
      </c>
      <c r="AX94" s="76">
        <f>ROUND(BB94*L29,2)</f>
        <v>0</v>
      </c>
      <c r="AY94" s="76">
        <f>ROUND(BC94*L30,2)</f>
        <v>0</v>
      </c>
      <c r="AZ94" s="76">
        <f>ROUND(SUM(AZ95:AZ97),2)</f>
        <v>0</v>
      </c>
      <c r="BA94" s="76">
        <f>ROUND(SUM(BA95:BA97),2)</f>
        <v>0</v>
      </c>
      <c r="BB94" s="76">
        <f>ROUND(SUM(BB95:BB97),2)</f>
        <v>0</v>
      </c>
      <c r="BC94" s="76">
        <f>ROUND(SUM(BC95:BC97),2)</f>
        <v>0</v>
      </c>
      <c r="BD94" s="78">
        <f>ROUND(SUM(BD95:BD97),2)</f>
        <v>0</v>
      </c>
      <c r="BS94" s="79" t="s">
        <v>75</v>
      </c>
      <c r="BT94" s="79" t="s">
        <v>76</v>
      </c>
      <c r="BU94" s="80" t="s">
        <v>77</v>
      </c>
      <c r="BV94" s="79" t="s">
        <v>78</v>
      </c>
      <c r="BW94" s="79" t="s">
        <v>4</v>
      </c>
      <c r="BX94" s="79" t="s">
        <v>79</v>
      </c>
      <c r="CL94" s="79" t="s">
        <v>1</v>
      </c>
    </row>
    <row r="95" spans="1:91" s="7" customFormat="1" ht="24.75" customHeight="1">
      <c r="A95" s="81" t="s">
        <v>80</v>
      </c>
      <c r="B95" s="82"/>
      <c r="C95" s="83"/>
      <c r="D95" s="243" t="s">
        <v>81</v>
      </c>
      <c r="E95" s="243"/>
      <c r="F95" s="243"/>
      <c r="G95" s="243"/>
      <c r="H95" s="243"/>
      <c r="I95" s="84"/>
      <c r="J95" s="243" t="s">
        <v>82</v>
      </c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1">
        <f>'20200601_01 - Časť archit...'!J30</f>
        <v>0</v>
      </c>
      <c r="AH95" s="242"/>
      <c r="AI95" s="242"/>
      <c r="AJ95" s="242"/>
      <c r="AK95" s="242"/>
      <c r="AL95" s="242"/>
      <c r="AM95" s="242"/>
      <c r="AN95" s="241">
        <f>SUM(AG95,AT95)</f>
        <v>0</v>
      </c>
      <c r="AO95" s="242"/>
      <c r="AP95" s="242"/>
      <c r="AQ95" s="85" t="s">
        <v>83</v>
      </c>
      <c r="AR95" s="82"/>
      <c r="AS95" s="86">
        <v>0</v>
      </c>
      <c r="AT95" s="87">
        <f>ROUND(SUM(AV95:AW95),2)</f>
        <v>0</v>
      </c>
      <c r="AU95" s="88">
        <f>'20200601_01 - Časť archit...'!P125</f>
        <v>0</v>
      </c>
      <c r="AV95" s="87">
        <f>'20200601_01 - Časť archit...'!J33</f>
        <v>0</v>
      </c>
      <c r="AW95" s="87">
        <f>'20200601_01 - Časť archit...'!J34</f>
        <v>0</v>
      </c>
      <c r="AX95" s="87">
        <f>'20200601_01 - Časť archit...'!J35</f>
        <v>0</v>
      </c>
      <c r="AY95" s="87">
        <f>'20200601_01 - Časť archit...'!J36</f>
        <v>0</v>
      </c>
      <c r="AZ95" s="87">
        <f>'20200601_01 - Časť archit...'!F33</f>
        <v>0</v>
      </c>
      <c r="BA95" s="87">
        <f>'20200601_01 - Časť archit...'!F34</f>
        <v>0</v>
      </c>
      <c r="BB95" s="87">
        <f>'20200601_01 - Časť archit...'!F35</f>
        <v>0</v>
      </c>
      <c r="BC95" s="87">
        <f>'20200601_01 - Časť archit...'!F36</f>
        <v>0</v>
      </c>
      <c r="BD95" s="89">
        <f>'20200601_01 - Časť archit...'!F37</f>
        <v>0</v>
      </c>
      <c r="BT95" s="90" t="s">
        <v>84</v>
      </c>
      <c r="BV95" s="90" t="s">
        <v>78</v>
      </c>
      <c r="BW95" s="90" t="s">
        <v>85</v>
      </c>
      <c r="BX95" s="90" t="s">
        <v>4</v>
      </c>
      <c r="CL95" s="90" t="s">
        <v>1</v>
      </c>
      <c r="CM95" s="90" t="s">
        <v>76</v>
      </c>
    </row>
    <row r="96" spans="1:91" s="7" customFormat="1" ht="24.75" customHeight="1">
      <c r="A96" s="81" t="s">
        <v>80</v>
      </c>
      <c r="B96" s="82"/>
      <c r="C96" s="83"/>
      <c r="D96" s="243" t="s">
        <v>86</v>
      </c>
      <c r="E96" s="243"/>
      <c r="F96" s="243"/>
      <c r="G96" s="243"/>
      <c r="H96" s="243"/>
      <c r="I96" s="84"/>
      <c r="J96" s="243" t="s">
        <v>87</v>
      </c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  <c r="AG96" s="241">
        <f>'20200601_z - Vodovodná a ...'!J30</f>
        <v>0</v>
      </c>
      <c r="AH96" s="242"/>
      <c r="AI96" s="242"/>
      <c r="AJ96" s="242"/>
      <c r="AK96" s="242"/>
      <c r="AL96" s="242"/>
      <c r="AM96" s="242"/>
      <c r="AN96" s="241">
        <f>SUM(AG96,AT96)</f>
        <v>0</v>
      </c>
      <c r="AO96" s="242"/>
      <c r="AP96" s="242"/>
      <c r="AQ96" s="85" t="s">
        <v>83</v>
      </c>
      <c r="AR96" s="82"/>
      <c r="AS96" s="86">
        <v>0</v>
      </c>
      <c r="AT96" s="87">
        <f>ROUND(SUM(AV96:AW96),2)</f>
        <v>0</v>
      </c>
      <c r="AU96" s="88">
        <f>'20200601_z - Vodovodná a ...'!P127</f>
        <v>0</v>
      </c>
      <c r="AV96" s="87">
        <f>'20200601_z - Vodovodná a ...'!J33</f>
        <v>0</v>
      </c>
      <c r="AW96" s="87">
        <f>'20200601_z - Vodovodná a ...'!J34</f>
        <v>0</v>
      </c>
      <c r="AX96" s="87">
        <f>'20200601_z - Vodovodná a ...'!J35</f>
        <v>0</v>
      </c>
      <c r="AY96" s="87">
        <f>'20200601_z - Vodovodná a ...'!J36</f>
        <v>0</v>
      </c>
      <c r="AZ96" s="87">
        <f>'20200601_z - Vodovodná a ...'!F33</f>
        <v>0</v>
      </c>
      <c r="BA96" s="87">
        <f>'20200601_z - Vodovodná a ...'!F34</f>
        <v>0</v>
      </c>
      <c r="BB96" s="87">
        <f>'20200601_z - Vodovodná a ...'!F35</f>
        <v>0</v>
      </c>
      <c r="BC96" s="87">
        <f>'20200601_z - Vodovodná a ...'!F36</f>
        <v>0</v>
      </c>
      <c r="BD96" s="89">
        <f>'20200601_z - Vodovodná a ...'!F37</f>
        <v>0</v>
      </c>
      <c r="BT96" s="90" t="s">
        <v>84</v>
      </c>
      <c r="BV96" s="90" t="s">
        <v>78</v>
      </c>
      <c r="BW96" s="90" t="s">
        <v>88</v>
      </c>
      <c r="BX96" s="90" t="s">
        <v>4</v>
      </c>
      <c r="CL96" s="90" t="s">
        <v>89</v>
      </c>
      <c r="CM96" s="90" t="s">
        <v>76</v>
      </c>
    </row>
    <row r="97" spans="1:91" s="7" customFormat="1" ht="24.75" customHeight="1">
      <c r="A97" s="81" t="s">
        <v>80</v>
      </c>
      <c r="B97" s="82"/>
      <c r="C97" s="83"/>
      <c r="D97" s="243" t="s">
        <v>90</v>
      </c>
      <c r="E97" s="243"/>
      <c r="F97" s="243"/>
      <c r="G97" s="243"/>
      <c r="H97" s="243"/>
      <c r="I97" s="84"/>
      <c r="J97" s="243" t="s">
        <v>91</v>
      </c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1">
        <f>'20200601_el - Časť Elektr...'!J30</f>
        <v>0</v>
      </c>
      <c r="AH97" s="242"/>
      <c r="AI97" s="242"/>
      <c r="AJ97" s="242"/>
      <c r="AK97" s="242"/>
      <c r="AL97" s="242"/>
      <c r="AM97" s="242"/>
      <c r="AN97" s="241">
        <f>SUM(AG97,AT97)</f>
        <v>0</v>
      </c>
      <c r="AO97" s="242"/>
      <c r="AP97" s="242"/>
      <c r="AQ97" s="85" t="s">
        <v>83</v>
      </c>
      <c r="AR97" s="82"/>
      <c r="AS97" s="91">
        <v>0</v>
      </c>
      <c r="AT97" s="92">
        <f>ROUND(SUM(AV97:AW97),2)</f>
        <v>0</v>
      </c>
      <c r="AU97" s="93">
        <f>'20200601_el - Časť Elektr...'!P120</f>
        <v>0</v>
      </c>
      <c r="AV97" s="92">
        <f>'20200601_el - Časť Elektr...'!J33</f>
        <v>0</v>
      </c>
      <c r="AW97" s="92">
        <f>'20200601_el - Časť Elektr...'!J34</f>
        <v>0</v>
      </c>
      <c r="AX97" s="92">
        <f>'20200601_el - Časť Elektr...'!J35</f>
        <v>0</v>
      </c>
      <c r="AY97" s="92">
        <f>'20200601_el - Časť Elektr...'!J36</f>
        <v>0</v>
      </c>
      <c r="AZ97" s="92">
        <f>'20200601_el - Časť Elektr...'!F33</f>
        <v>0</v>
      </c>
      <c r="BA97" s="92">
        <f>'20200601_el - Časť Elektr...'!F34</f>
        <v>0</v>
      </c>
      <c r="BB97" s="92">
        <f>'20200601_el - Časť Elektr...'!F35</f>
        <v>0</v>
      </c>
      <c r="BC97" s="92">
        <f>'20200601_el - Časť Elektr...'!F36</f>
        <v>0</v>
      </c>
      <c r="BD97" s="94">
        <f>'20200601_el - Časť Elektr...'!F37</f>
        <v>0</v>
      </c>
      <c r="BT97" s="90" t="s">
        <v>84</v>
      </c>
      <c r="BV97" s="90" t="s">
        <v>78</v>
      </c>
      <c r="BW97" s="90" t="s">
        <v>92</v>
      </c>
      <c r="BX97" s="90" t="s">
        <v>4</v>
      </c>
      <c r="CL97" s="90" t="s">
        <v>1</v>
      </c>
      <c r="CM97" s="90" t="s">
        <v>76</v>
      </c>
    </row>
    <row r="98" spans="1:91" s="2" customFormat="1" ht="30" customHeight="1">
      <c r="A98" s="31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2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pans="1:91" s="2" customFormat="1" ht="6.9" customHeight="1">
      <c r="A99" s="31"/>
      <c r="B99" s="49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32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</sheetData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00601_01 - Časť archit...'!C2" display="/"/>
    <hyperlink ref="A96" location="'20200601_z - Vodovodná a ...'!C2" display="/"/>
    <hyperlink ref="A97" location="'20200601_el - Časť Elekt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7"/>
  <sheetViews>
    <sheetView showGridLines="0" topLeftCell="A186" workbookViewId="0">
      <selection activeCell="F195" sqref="F195"/>
    </sheetView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46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6" t="s">
        <v>85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1:46" s="1" customFormat="1" ht="24.9" customHeight="1">
      <c r="B4" s="19"/>
      <c r="D4" s="20" t="s">
        <v>93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15</v>
      </c>
      <c r="L6" s="19"/>
    </row>
    <row r="7" spans="1:46" s="1" customFormat="1" ht="16.5" customHeight="1">
      <c r="B7" s="19"/>
      <c r="E7" s="247" t="str">
        <f>'Rekapitulácia stavby'!K6</f>
        <v>Sociálne zariadenie vodičov MHD Slávičie údolie</v>
      </c>
      <c r="F7" s="248"/>
      <c r="G7" s="248"/>
      <c r="H7" s="248"/>
      <c r="L7" s="19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7" t="s">
        <v>95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17</v>
      </c>
      <c r="E11" s="31"/>
      <c r="F11" s="24" t="s">
        <v>1</v>
      </c>
      <c r="G11" s="31"/>
      <c r="H11" s="31"/>
      <c r="I11" s="26" t="s">
        <v>18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19</v>
      </c>
      <c r="E12" s="31"/>
      <c r="F12" s="24" t="s">
        <v>96</v>
      </c>
      <c r="G12" s="31"/>
      <c r="H12" s="31"/>
      <c r="I12" s="26" t="s">
        <v>21</v>
      </c>
      <c r="J12" s="57" t="str">
        <f>'Rekapitulácia stavby'!AN8</f>
        <v>26. 9. 2022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26" t="s">
        <v>24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25</v>
      </c>
      <c r="F15" s="31"/>
      <c r="G15" s="31"/>
      <c r="H15" s="31"/>
      <c r="I15" s="26" t="s">
        <v>26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27</v>
      </c>
      <c r="E17" s="31"/>
      <c r="F17" s="31"/>
      <c r="G17" s="31"/>
      <c r="H17" s="31"/>
      <c r="I17" s="26" t="s">
        <v>24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08"/>
      <c r="G18" s="208"/>
      <c r="H18" s="208"/>
      <c r="I18" s="26" t="s">
        <v>26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29</v>
      </c>
      <c r="E20" s="31"/>
      <c r="F20" s="31"/>
      <c r="G20" s="31"/>
      <c r="H20" s="31"/>
      <c r="I20" s="26" t="s">
        <v>24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30</v>
      </c>
      <c r="F21" s="31"/>
      <c r="G21" s="31"/>
      <c r="H21" s="31"/>
      <c r="I21" s="26" t="s">
        <v>26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26" t="s">
        <v>24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33</v>
      </c>
      <c r="F24" s="31"/>
      <c r="G24" s="31"/>
      <c r="H24" s="31"/>
      <c r="I24" s="26" t="s">
        <v>26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47.25" customHeight="1">
      <c r="A27" s="96"/>
      <c r="B27" s="97"/>
      <c r="C27" s="96"/>
      <c r="D27" s="96"/>
      <c r="E27" s="213" t="s">
        <v>97</v>
      </c>
      <c r="F27" s="213"/>
      <c r="G27" s="213"/>
      <c r="H27" s="213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36</v>
      </c>
      <c r="E30" s="31"/>
      <c r="F30" s="31"/>
      <c r="G30" s="31"/>
      <c r="H30" s="31"/>
      <c r="I30" s="31"/>
      <c r="J30" s="73">
        <f>ROUND(J125,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38</v>
      </c>
      <c r="G32" s="31"/>
      <c r="H32" s="31"/>
      <c r="I32" s="35" t="s">
        <v>37</v>
      </c>
      <c r="J32" s="35" t="s">
        <v>39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40</v>
      </c>
      <c r="E33" s="37" t="s">
        <v>41</v>
      </c>
      <c r="F33" s="101">
        <f>ROUND((SUM(BE125:BE196)),  2)</f>
        <v>0</v>
      </c>
      <c r="G33" s="102"/>
      <c r="H33" s="102"/>
      <c r="I33" s="103">
        <v>0.2</v>
      </c>
      <c r="J33" s="101">
        <f>ROUND(((SUM(BE125:BE196))*I33),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42</v>
      </c>
      <c r="F34" s="101">
        <f>ROUND((SUM(BF125:BF196)),  2)</f>
        <v>0</v>
      </c>
      <c r="G34" s="102"/>
      <c r="H34" s="102"/>
      <c r="I34" s="103">
        <v>0.2</v>
      </c>
      <c r="J34" s="101">
        <f>ROUND(((SUM(BF125:BF196))*I34),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43</v>
      </c>
      <c r="F35" s="104">
        <f>ROUND((SUM(BG125:BG196)),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44</v>
      </c>
      <c r="F36" s="104">
        <f>ROUND((SUM(BH125:BH196)),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45</v>
      </c>
      <c r="F37" s="101">
        <f>ROUND((SUM(BI125:BI196)),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46</v>
      </c>
      <c r="E39" s="62"/>
      <c r="F39" s="62"/>
      <c r="G39" s="108" t="s">
        <v>47</v>
      </c>
      <c r="H39" s="109" t="s">
        <v>48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49</v>
      </c>
      <c r="E50" s="46"/>
      <c r="F50" s="46"/>
      <c r="G50" s="45" t="s">
        <v>50</v>
      </c>
      <c r="H50" s="46"/>
      <c r="I50" s="46"/>
      <c r="J50" s="46"/>
      <c r="K50" s="46"/>
      <c r="L50" s="44"/>
    </row>
    <row r="51" spans="1:31" ht="10.199999999999999">
      <c r="B51" s="19"/>
      <c r="L51" s="19"/>
    </row>
    <row r="52" spans="1:31" ht="10.199999999999999">
      <c r="B52" s="19"/>
      <c r="L52" s="19"/>
    </row>
    <row r="53" spans="1:31" ht="10.199999999999999">
      <c r="B53" s="19"/>
      <c r="L53" s="19"/>
    </row>
    <row r="54" spans="1:31" ht="10.199999999999999">
      <c r="B54" s="19"/>
      <c r="L54" s="19"/>
    </row>
    <row r="55" spans="1:31" ht="10.199999999999999">
      <c r="B55" s="19"/>
      <c r="L55" s="19"/>
    </row>
    <row r="56" spans="1:31" ht="10.199999999999999">
      <c r="B56" s="19"/>
      <c r="L56" s="19"/>
    </row>
    <row r="57" spans="1:31" ht="10.199999999999999">
      <c r="B57" s="19"/>
      <c r="L57" s="19"/>
    </row>
    <row r="58" spans="1:31" ht="10.199999999999999">
      <c r="B58" s="19"/>
      <c r="L58" s="19"/>
    </row>
    <row r="59" spans="1:31" ht="10.199999999999999">
      <c r="B59" s="19"/>
      <c r="L59" s="19"/>
    </row>
    <row r="60" spans="1:31" ht="10.199999999999999">
      <c r="B60" s="19"/>
      <c r="L60" s="19"/>
    </row>
    <row r="61" spans="1:31" s="2" customFormat="1" ht="13.2">
      <c r="A61" s="31"/>
      <c r="B61" s="32"/>
      <c r="C61" s="31"/>
      <c r="D61" s="47" t="s">
        <v>51</v>
      </c>
      <c r="E61" s="34"/>
      <c r="F61" s="112" t="s">
        <v>52</v>
      </c>
      <c r="G61" s="47" t="s">
        <v>51</v>
      </c>
      <c r="H61" s="34"/>
      <c r="I61" s="34"/>
      <c r="J61" s="113" t="s">
        <v>52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>
      <c r="B62" s="19"/>
      <c r="L62" s="19"/>
    </row>
    <row r="63" spans="1:31" ht="10.199999999999999">
      <c r="B63" s="19"/>
      <c r="L63" s="19"/>
    </row>
    <row r="64" spans="1:31" ht="10.199999999999999">
      <c r="B64" s="19"/>
      <c r="L64" s="19"/>
    </row>
    <row r="65" spans="1:31" s="2" customFormat="1" ht="13.2">
      <c r="A65" s="31"/>
      <c r="B65" s="32"/>
      <c r="C65" s="31"/>
      <c r="D65" s="45" t="s">
        <v>53</v>
      </c>
      <c r="E65" s="48"/>
      <c r="F65" s="48"/>
      <c r="G65" s="45" t="s">
        <v>54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>
      <c r="B66" s="19"/>
      <c r="L66" s="19"/>
    </row>
    <row r="67" spans="1:31" ht="10.199999999999999">
      <c r="B67" s="19"/>
      <c r="L67" s="19"/>
    </row>
    <row r="68" spans="1:31" ht="10.199999999999999">
      <c r="B68" s="19"/>
      <c r="L68" s="19"/>
    </row>
    <row r="69" spans="1:31" ht="10.199999999999999">
      <c r="B69" s="19"/>
      <c r="L69" s="19"/>
    </row>
    <row r="70" spans="1:31" ht="10.199999999999999">
      <c r="B70" s="19"/>
      <c r="L70" s="19"/>
    </row>
    <row r="71" spans="1:31" ht="10.199999999999999">
      <c r="B71" s="19"/>
      <c r="L71" s="19"/>
    </row>
    <row r="72" spans="1:31" ht="10.199999999999999">
      <c r="B72" s="19"/>
      <c r="L72" s="19"/>
    </row>
    <row r="73" spans="1:31" ht="10.199999999999999">
      <c r="B73" s="19"/>
      <c r="L73" s="19"/>
    </row>
    <row r="74" spans="1:31" ht="10.199999999999999">
      <c r="B74" s="19"/>
      <c r="L74" s="19"/>
    </row>
    <row r="75" spans="1:31" ht="10.199999999999999">
      <c r="B75" s="19"/>
      <c r="L75" s="19"/>
    </row>
    <row r="76" spans="1:31" s="2" customFormat="1" ht="13.2">
      <c r="A76" s="31"/>
      <c r="B76" s="32"/>
      <c r="C76" s="31"/>
      <c r="D76" s="47" t="s">
        <v>51</v>
      </c>
      <c r="E76" s="34"/>
      <c r="F76" s="112" t="s">
        <v>52</v>
      </c>
      <c r="G76" s="47" t="s">
        <v>51</v>
      </c>
      <c r="H76" s="34"/>
      <c r="I76" s="34"/>
      <c r="J76" s="113" t="s">
        <v>52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98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47" t="str">
        <f>E7</f>
        <v>Sociálne zariadenie vodičov MHD Slávičie údolie</v>
      </c>
      <c r="F85" s="248"/>
      <c r="G85" s="248"/>
      <c r="H85" s="248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1"/>
      <c r="D87" s="31"/>
      <c r="E87" s="227" t="str">
        <f>E9</f>
        <v>20200601_01 - Časť architektonicko-konštrukčná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Bratislava</v>
      </c>
      <c r="G89" s="31"/>
      <c r="H89" s="31"/>
      <c r="I89" s="26" t="s">
        <v>21</v>
      </c>
      <c r="J89" s="57" t="str">
        <f>IF(J12="","",J12)</f>
        <v>26. 9. 2022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65" hidden="1" customHeight="1">
      <c r="A91" s="31"/>
      <c r="B91" s="32"/>
      <c r="C91" s="26" t="s">
        <v>23</v>
      </c>
      <c r="D91" s="31"/>
      <c r="E91" s="31"/>
      <c r="F91" s="24" t="str">
        <f>E15</f>
        <v>Dopravný podnik Bratislava, a.s., Olejkárska 1, BA</v>
      </c>
      <c r="G91" s="31"/>
      <c r="H91" s="31"/>
      <c r="I91" s="26" t="s">
        <v>29</v>
      </c>
      <c r="J91" s="29" t="str">
        <f>E21</f>
        <v>mfarch, s.r.o., Bratislava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27</v>
      </c>
      <c r="D92" s="31"/>
      <c r="E92" s="31"/>
      <c r="F92" s="24" t="str">
        <f>IF(E18="","",E18)</f>
        <v>Vyplň údaj</v>
      </c>
      <c r="G92" s="31"/>
      <c r="H92" s="31"/>
      <c r="I92" s="26" t="s">
        <v>32</v>
      </c>
      <c r="J92" s="29" t="str">
        <f>E24</f>
        <v>Ing. Natália Voltmannová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14" t="s">
        <v>99</v>
      </c>
      <c r="D94" s="106"/>
      <c r="E94" s="106"/>
      <c r="F94" s="106"/>
      <c r="G94" s="106"/>
      <c r="H94" s="106"/>
      <c r="I94" s="106"/>
      <c r="J94" s="115" t="s">
        <v>100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hidden="1" customHeight="1">
      <c r="A96" s="31"/>
      <c r="B96" s="32"/>
      <c r="C96" s="116" t="s">
        <v>101</v>
      </c>
      <c r="D96" s="31"/>
      <c r="E96" s="31"/>
      <c r="F96" s="31"/>
      <c r="G96" s="31"/>
      <c r="H96" s="31"/>
      <c r="I96" s="31"/>
      <c r="J96" s="73">
        <f>J125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102</v>
      </c>
    </row>
    <row r="97" spans="1:31" s="9" customFormat="1" ht="24.9" hidden="1" customHeight="1">
      <c r="B97" s="117"/>
      <c r="D97" s="118" t="s">
        <v>103</v>
      </c>
      <c r="E97" s="119"/>
      <c r="F97" s="119"/>
      <c r="G97" s="119"/>
      <c r="H97" s="119"/>
      <c r="I97" s="119"/>
      <c r="J97" s="120">
        <f>J126</f>
        <v>0</v>
      </c>
      <c r="L97" s="117"/>
    </row>
    <row r="98" spans="1:31" s="10" customFormat="1" ht="19.95" hidden="1" customHeight="1">
      <c r="B98" s="121"/>
      <c r="D98" s="122" t="s">
        <v>104</v>
      </c>
      <c r="E98" s="123"/>
      <c r="F98" s="123"/>
      <c r="G98" s="123"/>
      <c r="H98" s="123"/>
      <c r="I98" s="123"/>
      <c r="J98" s="124">
        <f>J127</f>
        <v>0</v>
      </c>
      <c r="L98" s="121"/>
    </row>
    <row r="99" spans="1:31" s="10" customFormat="1" ht="19.95" hidden="1" customHeight="1">
      <c r="B99" s="121"/>
      <c r="D99" s="122" t="s">
        <v>105</v>
      </c>
      <c r="E99" s="123"/>
      <c r="F99" s="123"/>
      <c r="G99" s="123"/>
      <c r="H99" s="123"/>
      <c r="I99" s="123"/>
      <c r="J99" s="124">
        <f>J137</f>
        <v>0</v>
      </c>
      <c r="L99" s="121"/>
    </row>
    <row r="100" spans="1:31" s="10" customFormat="1" ht="19.95" hidden="1" customHeight="1">
      <c r="B100" s="121"/>
      <c r="D100" s="122" t="s">
        <v>106</v>
      </c>
      <c r="E100" s="123"/>
      <c r="F100" s="123"/>
      <c r="G100" s="123"/>
      <c r="H100" s="123"/>
      <c r="I100" s="123"/>
      <c r="J100" s="124">
        <f>J142</f>
        <v>0</v>
      </c>
      <c r="L100" s="121"/>
    </row>
    <row r="101" spans="1:31" s="10" customFormat="1" ht="19.95" hidden="1" customHeight="1">
      <c r="B101" s="121"/>
      <c r="D101" s="122" t="s">
        <v>107</v>
      </c>
      <c r="E101" s="123"/>
      <c r="F101" s="123"/>
      <c r="G101" s="123"/>
      <c r="H101" s="123"/>
      <c r="I101" s="123"/>
      <c r="J101" s="124">
        <f>J143</f>
        <v>0</v>
      </c>
      <c r="L101" s="121"/>
    </row>
    <row r="102" spans="1:31" s="10" customFormat="1" ht="19.95" hidden="1" customHeight="1">
      <c r="B102" s="121"/>
      <c r="D102" s="122" t="s">
        <v>108</v>
      </c>
      <c r="E102" s="123"/>
      <c r="F102" s="123"/>
      <c r="G102" s="123"/>
      <c r="H102" s="123"/>
      <c r="I102" s="123"/>
      <c r="J102" s="124">
        <f>J155</f>
        <v>0</v>
      </c>
      <c r="L102" s="121"/>
    </row>
    <row r="103" spans="1:31" s="10" customFormat="1" ht="19.95" hidden="1" customHeight="1">
      <c r="B103" s="121"/>
      <c r="D103" s="122" t="s">
        <v>109</v>
      </c>
      <c r="E103" s="123"/>
      <c r="F103" s="123"/>
      <c r="G103" s="123"/>
      <c r="H103" s="123"/>
      <c r="I103" s="123"/>
      <c r="J103" s="124">
        <f>J187</f>
        <v>0</v>
      </c>
      <c r="L103" s="121"/>
    </row>
    <row r="104" spans="1:31" s="9" customFormat="1" ht="24.9" hidden="1" customHeight="1">
      <c r="B104" s="117"/>
      <c r="D104" s="118" t="s">
        <v>110</v>
      </c>
      <c r="E104" s="119"/>
      <c r="F104" s="119"/>
      <c r="G104" s="119"/>
      <c r="H104" s="119"/>
      <c r="I104" s="119"/>
      <c r="J104" s="120">
        <f>J189</f>
        <v>0</v>
      </c>
      <c r="L104" s="117"/>
    </row>
    <row r="105" spans="1:31" s="9" customFormat="1" ht="24.9" hidden="1" customHeight="1">
      <c r="B105" s="117"/>
      <c r="D105" s="118" t="s">
        <v>111</v>
      </c>
      <c r="E105" s="119"/>
      <c r="F105" s="119"/>
      <c r="G105" s="119"/>
      <c r="H105" s="119"/>
      <c r="I105" s="119"/>
      <c r="J105" s="120">
        <f>J192</f>
        <v>0</v>
      </c>
      <c r="L105" s="117"/>
    </row>
    <row r="106" spans="1:31" s="2" customFormat="1" ht="21.75" hidden="1" customHeight="1">
      <c r="A106" s="31"/>
      <c r="B106" s="32"/>
      <c r="C106" s="31"/>
      <c r="D106" s="31"/>
      <c r="E106" s="31"/>
      <c r="F106" s="31"/>
      <c r="G106" s="31"/>
      <c r="H106" s="31"/>
      <c r="I106" s="31"/>
      <c r="J106" s="31"/>
      <c r="K106" s="31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6.9" hidden="1" customHeight="1">
      <c r="A107" s="31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ht="10.199999999999999" hidden="1"/>
    <row r="109" spans="1:31" ht="10.199999999999999" hidden="1"/>
    <row r="110" spans="1:31" ht="10.199999999999999" hidden="1"/>
    <row r="111" spans="1:31" s="2" customFormat="1" ht="6.9" customHeight="1">
      <c r="A111" s="31"/>
      <c r="B111" s="51"/>
      <c r="C111" s="52"/>
      <c r="D111" s="52"/>
      <c r="E111" s="52"/>
      <c r="F111" s="52"/>
      <c r="G111" s="52"/>
      <c r="H111" s="52"/>
      <c r="I111" s="52"/>
      <c r="J111" s="52"/>
      <c r="K111" s="52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24.9" customHeight="1">
      <c r="A112" s="31"/>
      <c r="B112" s="32"/>
      <c r="C112" s="20" t="s">
        <v>112</v>
      </c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15</v>
      </c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1"/>
      <c r="D115" s="31"/>
      <c r="E115" s="247" t="str">
        <f>E7</f>
        <v>Sociálne zariadenie vodičov MHD Slávičie údolie</v>
      </c>
      <c r="F115" s="248"/>
      <c r="G115" s="248"/>
      <c r="H115" s="248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6" t="s">
        <v>94</v>
      </c>
      <c r="D116" s="31"/>
      <c r="E116" s="31"/>
      <c r="F116" s="31"/>
      <c r="G116" s="31"/>
      <c r="H116" s="31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6.5" customHeight="1">
      <c r="A117" s="31"/>
      <c r="B117" s="32"/>
      <c r="C117" s="31"/>
      <c r="D117" s="31"/>
      <c r="E117" s="227" t="str">
        <f>E9</f>
        <v>20200601_01 - Časť architektonicko-konštrukčná</v>
      </c>
      <c r="F117" s="249"/>
      <c r="G117" s="249"/>
      <c r="H117" s="249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2" customHeight="1">
      <c r="A119" s="31"/>
      <c r="B119" s="32"/>
      <c r="C119" s="26" t="s">
        <v>19</v>
      </c>
      <c r="D119" s="31"/>
      <c r="E119" s="31"/>
      <c r="F119" s="24" t="str">
        <f>F12</f>
        <v>Bratislava</v>
      </c>
      <c r="G119" s="31"/>
      <c r="H119" s="31"/>
      <c r="I119" s="26" t="s">
        <v>21</v>
      </c>
      <c r="J119" s="57" t="str">
        <f>IF(J12="","",J12)</f>
        <v>26. 9. 2022</v>
      </c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6.9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25.65" customHeight="1">
      <c r="A121" s="31"/>
      <c r="B121" s="32"/>
      <c r="C121" s="26" t="s">
        <v>23</v>
      </c>
      <c r="D121" s="31"/>
      <c r="E121" s="31"/>
      <c r="F121" s="24" t="str">
        <f>E15</f>
        <v>Dopravný podnik Bratislava, a.s., Olejkárska 1, BA</v>
      </c>
      <c r="G121" s="31"/>
      <c r="H121" s="31"/>
      <c r="I121" s="26" t="s">
        <v>29</v>
      </c>
      <c r="J121" s="29" t="str">
        <f>E21</f>
        <v>mfarch, s.r.o., Bratislava</v>
      </c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25.65" customHeight="1">
      <c r="A122" s="31"/>
      <c r="B122" s="32"/>
      <c r="C122" s="26" t="s">
        <v>27</v>
      </c>
      <c r="D122" s="31"/>
      <c r="E122" s="31"/>
      <c r="F122" s="24" t="str">
        <f>IF(E18="","",E18)</f>
        <v>Vyplň údaj</v>
      </c>
      <c r="G122" s="31"/>
      <c r="H122" s="31"/>
      <c r="I122" s="26" t="s">
        <v>32</v>
      </c>
      <c r="J122" s="29" t="str">
        <f>E24</f>
        <v>Ing. Natália Voltmannová</v>
      </c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2" customFormat="1" ht="10.35" customHeight="1">
      <c r="A123" s="31"/>
      <c r="B123" s="32"/>
      <c r="C123" s="31"/>
      <c r="D123" s="31"/>
      <c r="E123" s="31"/>
      <c r="F123" s="31"/>
      <c r="G123" s="31"/>
      <c r="H123" s="31"/>
      <c r="I123" s="31"/>
      <c r="J123" s="31"/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11" customFormat="1" ht="29.25" customHeight="1">
      <c r="A124" s="125"/>
      <c r="B124" s="126"/>
      <c r="C124" s="127" t="s">
        <v>113</v>
      </c>
      <c r="D124" s="128" t="s">
        <v>61</v>
      </c>
      <c r="E124" s="128" t="s">
        <v>57</v>
      </c>
      <c r="F124" s="128" t="s">
        <v>58</v>
      </c>
      <c r="G124" s="128" t="s">
        <v>114</v>
      </c>
      <c r="H124" s="128" t="s">
        <v>115</v>
      </c>
      <c r="I124" s="128" t="s">
        <v>116</v>
      </c>
      <c r="J124" s="129" t="s">
        <v>100</v>
      </c>
      <c r="K124" s="130" t="s">
        <v>117</v>
      </c>
      <c r="L124" s="131"/>
      <c r="M124" s="64" t="s">
        <v>1</v>
      </c>
      <c r="N124" s="65" t="s">
        <v>40</v>
      </c>
      <c r="O124" s="65" t="s">
        <v>118</v>
      </c>
      <c r="P124" s="65" t="s">
        <v>119</v>
      </c>
      <c r="Q124" s="65" t="s">
        <v>120</v>
      </c>
      <c r="R124" s="65" t="s">
        <v>121</v>
      </c>
      <c r="S124" s="65" t="s">
        <v>122</v>
      </c>
      <c r="T124" s="66" t="s">
        <v>123</v>
      </c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</row>
    <row r="125" spans="1:65" s="2" customFormat="1" ht="22.8" customHeight="1">
      <c r="A125" s="31"/>
      <c r="B125" s="32"/>
      <c r="C125" s="71" t="s">
        <v>101</v>
      </c>
      <c r="D125" s="31"/>
      <c r="E125" s="31"/>
      <c r="F125" s="31"/>
      <c r="G125" s="31"/>
      <c r="H125" s="31"/>
      <c r="I125" s="31"/>
      <c r="J125" s="132">
        <f>BK125</f>
        <v>0</v>
      </c>
      <c r="K125" s="31"/>
      <c r="L125" s="32"/>
      <c r="M125" s="67"/>
      <c r="N125" s="58"/>
      <c r="O125" s="68"/>
      <c r="P125" s="133">
        <f>P126+P189+P192</f>
        <v>0</v>
      </c>
      <c r="Q125" s="68"/>
      <c r="R125" s="133">
        <f>R126+R189+R192</f>
        <v>0.84499720999999994</v>
      </c>
      <c r="S125" s="68"/>
      <c r="T125" s="134">
        <f>T126+T189+T192</f>
        <v>8.2000000000000003E-2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6" t="s">
        <v>75</v>
      </c>
      <c r="AU125" s="16" t="s">
        <v>102</v>
      </c>
      <c r="BK125" s="135">
        <f>BK126+BK189+BK192</f>
        <v>0</v>
      </c>
    </row>
    <row r="126" spans="1:65" s="12" customFormat="1" ht="25.95" customHeight="1">
      <c r="B126" s="136"/>
      <c r="D126" s="137" t="s">
        <v>75</v>
      </c>
      <c r="E126" s="138" t="s">
        <v>124</v>
      </c>
      <c r="F126" s="138" t="s">
        <v>125</v>
      </c>
      <c r="I126" s="139"/>
      <c r="J126" s="140">
        <f>BK126</f>
        <v>0</v>
      </c>
      <c r="L126" s="136"/>
      <c r="M126" s="141"/>
      <c r="N126" s="142"/>
      <c r="O126" s="142"/>
      <c r="P126" s="143">
        <f>P127+P137+P142+P143+P155+P187</f>
        <v>0</v>
      </c>
      <c r="Q126" s="142"/>
      <c r="R126" s="143">
        <f>R127+R137+R142+R143+R155+R187</f>
        <v>0.84499720999999994</v>
      </c>
      <c r="S126" s="142"/>
      <c r="T126" s="144">
        <f>T127+T137+T142+T143+T155+T187</f>
        <v>8.2000000000000003E-2</v>
      </c>
      <c r="AR126" s="137" t="s">
        <v>84</v>
      </c>
      <c r="AT126" s="145" t="s">
        <v>75</v>
      </c>
      <c r="AU126" s="145" t="s">
        <v>76</v>
      </c>
      <c r="AY126" s="137" t="s">
        <v>126</v>
      </c>
      <c r="BK126" s="146">
        <f>BK127+BK137+BK142+BK143+BK155+BK187</f>
        <v>0</v>
      </c>
    </row>
    <row r="127" spans="1:65" s="12" customFormat="1" ht="22.8" customHeight="1">
      <c r="B127" s="136"/>
      <c r="D127" s="137" t="s">
        <v>75</v>
      </c>
      <c r="E127" s="147" t="s">
        <v>84</v>
      </c>
      <c r="F127" s="147" t="s">
        <v>127</v>
      </c>
      <c r="I127" s="139"/>
      <c r="J127" s="148">
        <f>BK127</f>
        <v>0</v>
      </c>
      <c r="L127" s="136"/>
      <c r="M127" s="141"/>
      <c r="N127" s="142"/>
      <c r="O127" s="142"/>
      <c r="P127" s="143">
        <f>SUM(P128:P136)</f>
        <v>0</v>
      </c>
      <c r="Q127" s="142"/>
      <c r="R127" s="143">
        <f>SUM(R128:R136)</f>
        <v>6.1800000000000006E-4</v>
      </c>
      <c r="S127" s="142"/>
      <c r="T127" s="144">
        <f>SUM(T128:T136)</f>
        <v>0</v>
      </c>
      <c r="AR127" s="137" t="s">
        <v>84</v>
      </c>
      <c r="AT127" s="145" t="s">
        <v>75</v>
      </c>
      <c r="AU127" s="145" t="s">
        <v>84</v>
      </c>
      <c r="AY127" s="137" t="s">
        <v>126</v>
      </c>
      <c r="BK127" s="146">
        <f>SUM(BK128:BK136)</f>
        <v>0</v>
      </c>
    </row>
    <row r="128" spans="1:65" s="2" customFormat="1" ht="24.15" customHeight="1">
      <c r="A128" s="31"/>
      <c r="B128" s="149"/>
      <c r="C128" s="150" t="s">
        <v>84</v>
      </c>
      <c r="D128" s="150" t="s">
        <v>128</v>
      </c>
      <c r="E128" s="151" t="s">
        <v>129</v>
      </c>
      <c r="F128" s="152" t="s">
        <v>130</v>
      </c>
      <c r="G128" s="153" t="s">
        <v>131</v>
      </c>
      <c r="H128" s="154">
        <v>0.2</v>
      </c>
      <c r="I128" s="155"/>
      <c r="J128" s="156">
        <f>ROUND(I128*H128,2)</f>
        <v>0</v>
      </c>
      <c r="K128" s="157"/>
      <c r="L128" s="32"/>
      <c r="M128" s="158" t="s">
        <v>1</v>
      </c>
      <c r="N128" s="159" t="s">
        <v>42</v>
      </c>
      <c r="O128" s="60"/>
      <c r="P128" s="160">
        <f>O128*H128</f>
        <v>0</v>
      </c>
      <c r="Q128" s="160">
        <v>0</v>
      </c>
      <c r="R128" s="160">
        <f>Q128*H128</f>
        <v>0</v>
      </c>
      <c r="S128" s="160">
        <v>0</v>
      </c>
      <c r="T128" s="161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2" t="s">
        <v>132</v>
      </c>
      <c r="AT128" s="162" t="s">
        <v>128</v>
      </c>
      <c r="AU128" s="162" t="s">
        <v>133</v>
      </c>
      <c r="AY128" s="16" t="s">
        <v>126</v>
      </c>
      <c r="BE128" s="163">
        <f>IF(N128="základná",J128,0)</f>
        <v>0</v>
      </c>
      <c r="BF128" s="163">
        <f>IF(N128="znížená",J128,0)</f>
        <v>0</v>
      </c>
      <c r="BG128" s="163">
        <f>IF(N128="zákl. prenesená",J128,0)</f>
        <v>0</v>
      </c>
      <c r="BH128" s="163">
        <f>IF(N128="zníž. prenesená",J128,0)</f>
        <v>0</v>
      </c>
      <c r="BI128" s="163">
        <f>IF(N128="nulová",J128,0)</f>
        <v>0</v>
      </c>
      <c r="BJ128" s="16" t="s">
        <v>133</v>
      </c>
      <c r="BK128" s="163">
        <f>ROUND(I128*H128,2)</f>
        <v>0</v>
      </c>
      <c r="BL128" s="16" t="s">
        <v>132</v>
      </c>
      <c r="BM128" s="162" t="s">
        <v>134</v>
      </c>
    </row>
    <row r="129" spans="1:65" s="13" customFormat="1" ht="10.199999999999999">
      <c r="B129" s="164"/>
      <c r="D129" s="165" t="s">
        <v>135</v>
      </c>
      <c r="E129" s="166" t="s">
        <v>1</v>
      </c>
      <c r="F129" s="167" t="s">
        <v>136</v>
      </c>
      <c r="H129" s="168">
        <v>0.2</v>
      </c>
      <c r="I129" s="169"/>
      <c r="L129" s="164"/>
      <c r="M129" s="170"/>
      <c r="N129" s="171"/>
      <c r="O129" s="171"/>
      <c r="P129" s="171"/>
      <c r="Q129" s="171"/>
      <c r="R129" s="171"/>
      <c r="S129" s="171"/>
      <c r="T129" s="172"/>
      <c r="AT129" s="166" t="s">
        <v>135</v>
      </c>
      <c r="AU129" s="166" t="s">
        <v>133</v>
      </c>
      <c r="AV129" s="13" t="s">
        <v>133</v>
      </c>
      <c r="AW129" s="13" t="s">
        <v>31</v>
      </c>
      <c r="AX129" s="13" t="s">
        <v>84</v>
      </c>
      <c r="AY129" s="166" t="s">
        <v>126</v>
      </c>
    </row>
    <row r="130" spans="1:65" s="2" customFormat="1" ht="24.15" customHeight="1">
      <c r="A130" s="31"/>
      <c r="B130" s="149"/>
      <c r="C130" s="150" t="s">
        <v>133</v>
      </c>
      <c r="D130" s="150" t="s">
        <v>128</v>
      </c>
      <c r="E130" s="151" t="s">
        <v>137</v>
      </c>
      <c r="F130" s="152" t="s">
        <v>138</v>
      </c>
      <c r="G130" s="153" t="s">
        <v>131</v>
      </c>
      <c r="H130" s="154">
        <v>0.2</v>
      </c>
      <c r="I130" s="155"/>
      <c r="J130" s="156">
        <f t="shared" ref="J130:J135" si="0">ROUND(I130*H130,2)</f>
        <v>0</v>
      </c>
      <c r="K130" s="157"/>
      <c r="L130" s="32"/>
      <c r="M130" s="158" t="s">
        <v>1</v>
      </c>
      <c r="N130" s="159" t="s">
        <v>42</v>
      </c>
      <c r="O130" s="60"/>
      <c r="P130" s="160">
        <f t="shared" ref="P130:P135" si="1">O130*H130</f>
        <v>0</v>
      </c>
      <c r="Q130" s="160">
        <v>0</v>
      </c>
      <c r="R130" s="160">
        <f t="shared" ref="R130:R135" si="2">Q130*H130</f>
        <v>0</v>
      </c>
      <c r="S130" s="160">
        <v>0</v>
      </c>
      <c r="T130" s="161">
        <f t="shared" ref="T130:T135" si="3"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132</v>
      </c>
      <c r="AT130" s="162" t="s">
        <v>128</v>
      </c>
      <c r="AU130" s="162" t="s">
        <v>133</v>
      </c>
      <c r="AY130" s="16" t="s">
        <v>126</v>
      </c>
      <c r="BE130" s="163">
        <f t="shared" ref="BE130:BE135" si="4">IF(N130="základná",J130,0)</f>
        <v>0</v>
      </c>
      <c r="BF130" s="163">
        <f t="shared" ref="BF130:BF135" si="5">IF(N130="znížená",J130,0)</f>
        <v>0</v>
      </c>
      <c r="BG130" s="163">
        <f t="shared" ref="BG130:BG135" si="6">IF(N130="zákl. prenesená",J130,0)</f>
        <v>0</v>
      </c>
      <c r="BH130" s="163">
        <f t="shared" ref="BH130:BH135" si="7">IF(N130="zníž. prenesená",J130,0)</f>
        <v>0</v>
      </c>
      <c r="BI130" s="163">
        <f t="shared" ref="BI130:BI135" si="8">IF(N130="nulová",J130,0)</f>
        <v>0</v>
      </c>
      <c r="BJ130" s="16" t="s">
        <v>133</v>
      </c>
      <c r="BK130" s="163">
        <f t="shared" ref="BK130:BK135" si="9">ROUND(I130*H130,2)</f>
        <v>0</v>
      </c>
      <c r="BL130" s="16" t="s">
        <v>132</v>
      </c>
      <c r="BM130" s="162" t="s">
        <v>139</v>
      </c>
    </row>
    <row r="131" spans="1:65" s="2" customFormat="1" ht="24.15" customHeight="1">
      <c r="A131" s="31"/>
      <c r="B131" s="149"/>
      <c r="C131" s="150" t="s">
        <v>140</v>
      </c>
      <c r="D131" s="150" t="s">
        <v>128</v>
      </c>
      <c r="E131" s="151" t="s">
        <v>141</v>
      </c>
      <c r="F131" s="152" t="s">
        <v>142</v>
      </c>
      <c r="G131" s="153" t="s">
        <v>131</v>
      </c>
      <c r="H131" s="154">
        <v>0.2</v>
      </c>
      <c r="I131" s="155"/>
      <c r="J131" s="156">
        <f t="shared" si="0"/>
        <v>0</v>
      </c>
      <c r="K131" s="157"/>
      <c r="L131" s="32"/>
      <c r="M131" s="158" t="s">
        <v>1</v>
      </c>
      <c r="N131" s="159" t="s">
        <v>42</v>
      </c>
      <c r="O131" s="60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132</v>
      </c>
      <c r="AT131" s="162" t="s">
        <v>128</v>
      </c>
      <c r="AU131" s="162" t="s">
        <v>133</v>
      </c>
      <c r="AY131" s="16" t="s">
        <v>126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6" t="s">
        <v>133</v>
      </c>
      <c r="BK131" s="163">
        <f t="shared" si="9"/>
        <v>0</v>
      </c>
      <c r="BL131" s="16" t="s">
        <v>132</v>
      </c>
      <c r="BM131" s="162" t="s">
        <v>143</v>
      </c>
    </row>
    <row r="132" spans="1:65" s="2" customFormat="1" ht="16.5" customHeight="1">
      <c r="A132" s="31"/>
      <c r="B132" s="149"/>
      <c r="C132" s="150" t="s">
        <v>132</v>
      </c>
      <c r="D132" s="150" t="s">
        <v>128</v>
      </c>
      <c r="E132" s="151" t="s">
        <v>144</v>
      </c>
      <c r="F132" s="152" t="s">
        <v>145</v>
      </c>
      <c r="G132" s="153" t="s">
        <v>131</v>
      </c>
      <c r="H132" s="154">
        <v>0.2</v>
      </c>
      <c r="I132" s="155"/>
      <c r="J132" s="156">
        <f t="shared" si="0"/>
        <v>0</v>
      </c>
      <c r="K132" s="157"/>
      <c r="L132" s="32"/>
      <c r="M132" s="158" t="s">
        <v>1</v>
      </c>
      <c r="N132" s="159" t="s">
        <v>42</v>
      </c>
      <c r="O132" s="60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132</v>
      </c>
      <c r="AT132" s="162" t="s">
        <v>128</v>
      </c>
      <c r="AU132" s="162" t="s">
        <v>133</v>
      </c>
      <c r="AY132" s="16" t="s">
        <v>126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6" t="s">
        <v>133</v>
      </c>
      <c r="BK132" s="163">
        <f t="shared" si="9"/>
        <v>0</v>
      </c>
      <c r="BL132" s="16" t="s">
        <v>132</v>
      </c>
      <c r="BM132" s="162" t="s">
        <v>146</v>
      </c>
    </row>
    <row r="133" spans="1:65" s="2" customFormat="1" ht="24.15" customHeight="1">
      <c r="A133" s="31"/>
      <c r="B133" s="149"/>
      <c r="C133" s="150" t="s">
        <v>147</v>
      </c>
      <c r="D133" s="150" t="s">
        <v>128</v>
      </c>
      <c r="E133" s="151" t="s">
        <v>148</v>
      </c>
      <c r="F133" s="152" t="s">
        <v>149</v>
      </c>
      <c r="G133" s="153" t="s">
        <v>131</v>
      </c>
      <c r="H133" s="154">
        <v>0.2</v>
      </c>
      <c r="I133" s="155"/>
      <c r="J133" s="156">
        <f t="shared" si="0"/>
        <v>0</v>
      </c>
      <c r="K133" s="157"/>
      <c r="L133" s="32"/>
      <c r="M133" s="158" t="s">
        <v>1</v>
      </c>
      <c r="N133" s="159" t="s">
        <v>42</v>
      </c>
      <c r="O133" s="60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132</v>
      </c>
      <c r="AT133" s="162" t="s">
        <v>128</v>
      </c>
      <c r="AU133" s="162" t="s">
        <v>133</v>
      </c>
      <c r="AY133" s="16" t="s">
        <v>126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6" t="s">
        <v>133</v>
      </c>
      <c r="BK133" s="163">
        <f t="shared" si="9"/>
        <v>0</v>
      </c>
      <c r="BL133" s="16" t="s">
        <v>132</v>
      </c>
      <c r="BM133" s="162" t="s">
        <v>150</v>
      </c>
    </row>
    <row r="134" spans="1:65" s="2" customFormat="1" ht="21.75" customHeight="1">
      <c r="A134" s="31"/>
      <c r="B134" s="149"/>
      <c r="C134" s="150" t="s">
        <v>151</v>
      </c>
      <c r="D134" s="150" t="s">
        <v>128</v>
      </c>
      <c r="E134" s="151" t="s">
        <v>152</v>
      </c>
      <c r="F134" s="152" t="s">
        <v>153</v>
      </c>
      <c r="G134" s="153" t="s">
        <v>154</v>
      </c>
      <c r="H134" s="154">
        <v>20</v>
      </c>
      <c r="I134" s="155"/>
      <c r="J134" s="156">
        <f t="shared" si="0"/>
        <v>0</v>
      </c>
      <c r="K134" s="157"/>
      <c r="L134" s="32"/>
      <c r="M134" s="158" t="s">
        <v>1</v>
      </c>
      <c r="N134" s="159" t="s">
        <v>42</v>
      </c>
      <c r="O134" s="60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132</v>
      </c>
      <c r="AT134" s="162" t="s">
        <v>128</v>
      </c>
      <c r="AU134" s="162" t="s">
        <v>133</v>
      </c>
      <c r="AY134" s="16" t="s">
        <v>126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6" t="s">
        <v>133</v>
      </c>
      <c r="BK134" s="163">
        <f t="shared" si="9"/>
        <v>0</v>
      </c>
      <c r="BL134" s="16" t="s">
        <v>132</v>
      </c>
      <c r="BM134" s="162" t="s">
        <v>155</v>
      </c>
    </row>
    <row r="135" spans="1:65" s="2" customFormat="1" ht="16.5" customHeight="1">
      <c r="A135" s="31"/>
      <c r="B135" s="149"/>
      <c r="C135" s="173" t="s">
        <v>156</v>
      </c>
      <c r="D135" s="173" t="s">
        <v>157</v>
      </c>
      <c r="E135" s="174" t="s">
        <v>158</v>
      </c>
      <c r="F135" s="175" t="s">
        <v>159</v>
      </c>
      <c r="G135" s="176" t="s">
        <v>160</v>
      </c>
      <c r="H135" s="177">
        <v>0.61799999999999999</v>
      </c>
      <c r="I135" s="178"/>
      <c r="J135" s="179">
        <f t="shared" si="0"/>
        <v>0</v>
      </c>
      <c r="K135" s="180"/>
      <c r="L135" s="181"/>
      <c r="M135" s="182" t="s">
        <v>1</v>
      </c>
      <c r="N135" s="183" t="s">
        <v>42</v>
      </c>
      <c r="O135" s="60"/>
      <c r="P135" s="160">
        <f t="shared" si="1"/>
        <v>0</v>
      </c>
      <c r="Q135" s="160">
        <v>1E-3</v>
      </c>
      <c r="R135" s="160">
        <f t="shared" si="2"/>
        <v>6.1800000000000006E-4</v>
      </c>
      <c r="S135" s="160">
        <v>0</v>
      </c>
      <c r="T135" s="161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2" t="s">
        <v>161</v>
      </c>
      <c r="AT135" s="162" t="s">
        <v>157</v>
      </c>
      <c r="AU135" s="162" t="s">
        <v>133</v>
      </c>
      <c r="AY135" s="16" t="s">
        <v>126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6" t="s">
        <v>133</v>
      </c>
      <c r="BK135" s="163">
        <f t="shared" si="9"/>
        <v>0</v>
      </c>
      <c r="BL135" s="16" t="s">
        <v>132</v>
      </c>
      <c r="BM135" s="162" t="s">
        <v>162</v>
      </c>
    </row>
    <row r="136" spans="1:65" s="13" customFormat="1" ht="10.199999999999999">
      <c r="B136" s="164"/>
      <c r="D136" s="165" t="s">
        <v>135</v>
      </c>
      <c r="F136" s="167" t="s">
        <v>163</v>
      </c>
      <c r="H136" s="168">
        <v>0.61799999999999999</v>
      </c>
      <c r="I136" s="169"/>
      <c r="L136" s="164"/>
      <c r="M136" s="170"/>
      <c r="N136" s="171"/>
      <c r="O136" s="171"/>
      <c r="P136" s="171"/>
      <c r="Q136" s="171"/>
      <c r="R136" s="171"/>
      <c r="S136" s="171"/>
      <c r="T136" s="172"/>
      <c r="AT136" s="166" t="s">
        <v>135</v>
      </c>
      <c r="AU136" s="166" t="s">
        <v>133</v>
      </c>
      <c r="AV136" s="13" t="s">
        <v>133</v>
      </c>
      <c r="AW136" s="13" t="s">
        <v>3</v>
      </c>
      <c r="AX136" s="13" t="s">
        <v>84</v>
      </c>
      <c r="AY136" s="166" t="s">
        <v>126</v>
      </c>
    </row>
    <row r="137" spans="1:65" s="12" customFormat="1" ht="22.8" customHeight="1">
      <c r="B137" s="136"/>
      <c r="D137" s="137" t="s">
        <v>75</v>
      </c>
      <c r="E137" s="147" t="s">
        <v>133</v>
      </c>
      <c r="F137" s="147" t="s">
        <v>164</v>
      </c>
      <c r="I137" s="139"/>
      <c r="J137" s="148">
        <f>BK137</f>
        <v>0</v>
      </c>
      <c r="L137" s="136"/>
      <c r="M137" s="141"/>
      <c r="N137" s="142"/>
      <c r="O137" s="142"/>
      <c r="P137" s="143">
        <f>SUM(P138:P141)</f>
        <v>0</v>
      </c>
      <c r="Q137" s="142"/>
      <c r="R137" s="143">
        <f>SUM(R138:R141)</f>
        <v>0.45417248999999998</v>
      </c>
      <c r="S137" s="142"/>
      <c r="T137" s="144">
        <f>SUM(T138:T141)</f>
        <v>0</v>
      </c>
      <c r="AR137" s="137" t="s">
        <v>84</v>
      </c>
      <c r="AT137" s="145" t="s">
        <v>75</v>
      </c>
      <c r="AU137" s="145" t="s">
        <v>84</v>
      </c>
      <c r="AY137" s="137" t="s">
        <v>126</v>
      </c>
      <c r="BK137" s="146">
        <f>SUM(BK138:BK141)</f>
        <v>0</v>
      </c>
    </row>
    <row r="138" spans="1:65" s="2" customFormat="1" ht="16.5" customHeight="1">
      <c r="A138" s="31"/>
      <c r="B138" s="149"/>
      <c r="C138" s="150" t="s">
        <v>161</v>
      </c>
      <c r="D138" s="150" t="s">
        <v>128</v>
      </c>
      <c r="E138" s="151" t="s">
        <v>165</v>
      </c>
      <c r="F138" s="152" t="s">
        <v>166</v>
      </c>
      <c r="G138" s="153" t="s">
        <v>131</v>
      </c>
      <c r="H138" s="154">
        <v>0.20699999999999999</v>
      </c>
      <c r="I138" s="155"/>
      <c r="J138" s="156">
        <f>ROUND(I138*H138,2)</f>
        <v>0</v>
      </c>
      <c r="K138" s="157"/>
      <c r="L138" s="32"/>
      <c r="M138" s="158" t="s">
        <v>1</v>
      </c>
      <c r="N138" s="159" t="s">
        <v>42</v>
      </c>
      <c r="O138" s="60"/>
      <c r="P138" s="160">
        <f>O138*H138</f>
        <v>0</v>
      </c>
      <c r="Q138" s="160">
        <v>2.19407</v>
      </c>
      <c r="R138" s="160">
        <f>Q138*H138</f>
        <v>0.45417248999999998</v>
      </c>
      <c r="S138" s="160">
        <v>0</v>
      </c>
      <c r="T138" s="161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132</v>
      </c>
      <c r="AT138" s="162" t="s">
        <v>128</v>
      </c>
      <c r="AU138" s="162" t="s">
        <v>133</v>
      </c>
      <c r="AY138" s="16" t="s">
        <v>126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6" t="s">
        <v>133</v>
      </c>
      <c r="BK138" s="163">
        <f>ROUND(I138*H138,2)</f>
        <v>0</v>
      </c>
      <c r="BL138" s="16" t="s">
        <v>132</v>
      </c>
      <c r="BM138" s="162" t="s">
        <v>167</v>
      </c>
    </row>
    <row r="139" spans="1:65" s="13" customFormat="1" ht="10.199999999999999">
      <c r="B139" s="164"/>
      <c r="D139" s="165" t="s">
        <v>135</v>
      </c>
      <c r="E139" s="166" t="s">
        <v>1</v>
      </c>
      <c r="F139" s="167" t="s">
        <v>136</v>
      </c>
      <c r="H139" s="168">
        <v>0.2</v>
      </c>
      <c r="I139" s="169"/>
      <c r="L139" s="164"/>
      <c r="M139" s="170"/>
      <c r="N139" s="171"/>
      <c r="O139" s="171"/>
      <c r="P139" s="171"/>
      <c r="Q139" s="171"/>
      <c r="R139" s="171"/>
      <c r="S139" s="171"/>
      <c r="T139" s="172"/>
      <c r="AT139" s="166" t="s">
        <v>135</v>
      </c>
      <c r="AU139" s="166" t="s">
        <v>133</v>
      </c>
      <c r="AV139" s="13" t="s">
        <v>133</v>
      </c>
      <c r="AW139" s="13" t="s">
        <v>31</v>
      </c>
      <c r="AX139" s="13" t="s">
        <v>76</v>
      </c>
      <c r="AY139" s="166" t="s">
        <v>126</v>
      </c>
    </row>
    <row r="140" spans="1:65" s="13" customFormat="1" ht="10.199999999999999">
      <c r="B140" s="164"/>
      <c r="D140" s="165" t="s">
        <v>135</v>
      </c>
      <c r="E140" s="166" t="s">
        <v>1</v>
      </c>
      <c r="F140" s="167" t="s">
        <v>168</v>
      </c>
      <c r="H140" s="168">
        <v>7.0000000000000001E-3</v>
      </c>
      <c r="I140" s="169"/>
      <c r="L140" s="164"/>
      <c r="M140" s="170"/>
      <c r="N140" s="171"/>
      <c r="O140" s="171"/>
      <c r="P140" s="171"/>
      <c r="Q140" s="171"/>
      <c r="R140" s="171"/>
      <c r="S140" s="171"/>
      <c r="T140" s="172"/>
      <c r="AT140" s="166" t="s">
        <v>135</v>
      </c>
      <c r="AU140" s="166" t="s">
        <v>133</v>
      </c>
      <c r="AV140" s="13" t="s">
        <v>133</v>
      </c>
      <c r="AW140" s="13" t="s">
        <v>31</v>
      </c>
      <c r="AX140" s="13" t="s">
        <v>76</v>
      </c>
      <c r="AY140" s="166" t="s">
        <v>126</v>
      </c>
    </row>
    <row r="141" spans="1:65" s="14" customFormat="1" ht="10.199999999999999">
      <c r="B141" s="184"/>
      <c r="D141" s="165" t="s">
        <v>135</v>
      </c>
      <c r="E141" s="185" t="s">
        <v>1</v>
      </c>
      <c r="F141" s="186" t="s">
        <v>169</v>
      </c>
      <c r="H141" s="187">
        <v>0.20700000000000002</v>
      </c>
      <c r="I141" s="188"/>
      <c r="L141" s="184"/>
      <c r="M141" s="189"/>
      <c r="N141" s="190"/>
      <c r="O141" s="190"/>
      <c r="P141" s="190"/>
      <c r="Q141" s="190"/>
      <c r="R141" s="190"/>
      <c r="S141" s="190"/>
      <c r="T141" s="191"/>
      <c r="AT141" s="185" t="s">
        <v>135</v>
      </c>
      <c r="AU141" s="185" t="s">
        <v>133</v>
      </c>
      <c r="AV141" s="14" t="s">
        <v>132</v>
      </c>
      <c r="AW141" s="14" t="s">
        <v>31</v>
      </c>
      <c r="AX141" s="14" t="s">
        <v>84</v>
      </c>
      <c r="AY141" s="185" t="s">
        <v>126</v>
      </c>
    </row>
    <row r="142" spans="1:65" s="12" customFormat="1" ht="22.8" customHeight="1">
      <c r="B142" s="136"/>
      <c r="D142" s="137" t="s">
        <v>75</v>
      </c>
      <c r="E142" s="147" t="s">
        <v>140</v>
      </c>
      <c r="F142" s="147" t="s">
        <v>170</v>
      </c>
      <c r="I142" s="139"/>
      <c r="J142" s="148">
        <f>BK142</f>
        <v>0</v>
      </c>
      <c r="L142" s="136"/>
      <c r="M142" s="141"/>
      <c r="N142" s="142"/>
      <c r="O142" s="142"/>
      <c r="P142" s="143">
        <v>0</v>
      </c>
      <c r="Q142" s="142"/>
      <c r="R142" s="143">
        <v>0</v>
      </c>
      <c r="S142" s="142"/>
      <c r="T142" s="144">
        <v>0</v>
      </c>
      <c r="AR142" s="137" t="s">
        <v>84</v>
      </c>
      <c r="AT142" s="145" t="s">
        <v>75</v>
      </c>
      <c r="AU142" s="145" t="s">
        <v>84</v>
      </c>
      <c r="AY142" s="137" t="s">
        <v>126</v>
      </c>
      <c r="BK142" s="146">
        <v>0</v>
      </c>
    </row>
    <row r="143" spans="1:65" s="12" customFormat="1" ht="22.8" customHeight="1">
      <c r="B143" s="136"/>
      <c r="D143" s="137" t="s">
        <v>75</v>
      </c>
      <c r="E143" s="147" t="s">
        <v>151</v>
      </c>
      <c r="F143" s="147" t="s">
        <v>171</v>
      </c>
      <c r="I143" s="139"/>
      <c r="J143" s="148">
        <f>BK143</f>
        <v>0</v>
      </c>
      <c r="L143" s="136"/>
      <c r="M143" s="141"/>
      <c r="N143" s="142"/>
      <c r="O143" s="142"/>
      <c r="P143" s="143">
        <f>SUM(P144:P154)</f>
        <v>0</v>
      </c>
      <c r="Q143" s="142"/>
      <c r="R143" s="143">
        <f>SUM(R144:R154)</f>
        <v>0.16144512</v>
      </c>
      <c r="S143" s="142"/>
      <c r="T143" s="144">
        <f>SUM(T144:T154)</f>
        <v>0</v>
      </c>
      <c r="AR143" s="137" t="s">
        <v>84</v>
      </c>
      <c r="AT143" s="145" t="s">
        <v>75</v>
      </c>
      <c r="AU143" s="145" t="s">
        <v>84</v>
      </c>
      <c r="AY143" s="137" t="s">
        <v>126</v>
      </c>
      <c r="BK143" s="146">
        <f>SUM(BK144:BK154)</f>
        <v>0</v>
      </c>
    </row>
    <row r="144" spans="1:65" s="2" customFormat="1" ht="24.15" customHeight="1">
      <c r="A144" s="31"/>
      <c r="B144" s="149"/>
      <c r="C144" s="150" t="s">
        <v>172</v>
      </c>
      <c r="D144" s="150" t="s">
        <v>128</v>
      </c>
      <c r="E144" s="151" t="s">
        <v>173</v>
      </c>
      <c r="F144" s="152" t="s">
        <v>174</v>
      </c>
      <c r="G144" s="153" t="s">
        <v>131</v>
      </c>
      <c r="H144" s="154">
        <v>6.4000000000000001E-2</v>
      </c>
      <c r="I144" s="155"/>
      <c r="J144" s="156">
        <f>ROUND(I144*H144,2)</f>
        <v>0</v>
      </c>
      <c r="K144" s="157"/>
      <c r="L144" s="32"/>
      <c r="M144" s="158" t="s">
        <v>1</v>
      </c>
      <c r="N144" s="159" t="s">
        <v>42</v>
      </c>
      <c r="O144" s="60"/>
      <c r="P144" s="160">
        <f>O144*H144</f>
        <v>0</v>
      </c>
      <c r="Q144" s="160">
        <v>2.41648</v>
      </c>
      <c r="R144" s="160">
        <f>Q144*H144</f>
        <v>0.15465472</v>
      </c>
      <c r="S144" s="160">
        <v>0</v>
      </c>
      <c r="T144" s="16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132</v>
      </c>
      <c r="AT144" s="162" t="s">
        <v>128</v>
      </c>
      <c r="AU144" s="162" t="s">
        <v>133</v>
      </c>
      <c r="AY144" s="16" t="s">
        <v>126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133</v>
      </c>
      <c r="BK144" s="163">
        <f>ROUND(I144*H144,2)</f>
        <v>0</v>
      </c>
      <c r="BL144" s="16" t="s">
        <v>132</v>
      </c>
      <c r="BM144" s="162" t="s">
        <v>175</v>
      </c>
    </row>
    <row r="145" spans="1:65" s="13" customFormat="1" ht="10.199999999999999">
      <c r="B145" s="164"/>
      <c r="D145" s="165" t="s">
        <v>135</v>
      </c>
      <c r="E145" s="166" t="s">
        <v>1</v>
      </c>
      <c r="F145" s="167" t="s">
        <v>176</v>
      </c>
      <c r="H145" s="168">
        <v>6.4000000000000001E-2</v>
      </c>
      <c r="I145" s="169"/>
      <c r="L145" s="164"/>
      <c r="M145" s="170"/>
      <c r="N145" s="171"/>
      <c r="O145" s="171"/>
      <c r="P145" s="171"/>
      <c r="Q145" s="171"/>
      <c r="R145" s="171"/>
      <c r="S145" s="171"/>
      <c r="T145" s="172"/>
      <c r="AT145" s="166" t="s">
        <v>135</v>
      </c>
      <c r="AU145" s="166" t="s">
        <v>133</v>
      </c>
      <c r="AV145" s="13" t="s">
        <v>133</v>
      </c>
      <c r="AW145" s="13" t="s">
        <v>31</v>
      </c>
      <c r="AX145" s="13" t="s">
        <v>84</v>
      </c>
      <c r="AY145" s="166" t="s">
        <v>126</v>
      </c>
    </row>
    <row r="146" spans="1:65" s="2" customFormat="1" ht="24.15" customHeight="1">
      <c r="A146" s="31"/>
      <c r="B146" s="149"/>
      <c r="C146" s="150" t="s">
        <v>177</v>
      </c>
      <c r="D146" s="150" t="s">
        <v>128</v>
      </c>
      <c r="E146" s="151" t="s">
        <v>178</v>
      </c>
      <c r="F146" s="152" t="s">
        <v>179</v>
      </c>
      <c r="G146" s="153" t="s">
        <v>131</v>
      </c>
      <c r="H146" s="154">
        <v>6.4000000000000001E-2</v>
      </c>
      <c r="I146" s="155"/>
      <c r="J146" s="156">
        <f>ROUND(I146*H146,2)</f>
        <v>0</v>
      </c>
      <c r="K146" s="157"/>
      <c r="L146" s="32"/>
      <c r="M146" s="158" t="s">
        <v>1</v>
      </c>
      <c r="N146" s="159" t="s">
        <v>42</v>
      </c>
      <c r="O146" s="60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2" t="s">
        <v>132</v>
      </c>
      <c r="AT146" s="162" t="s">
        <v>128</v>
      </c>
      <c r="AU146" s="162" t="s">
        <v>133</v>
      </c>
      <c r="AY146" s="16" t="s">
        <v>126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6" t="s">
        <v>133</v>
      </c>
      <c r="BK146" s="163">
        <f>ROUND(I146*H146,2)</f>
        <v>0</v>
      </c>
      <c r="BL146" s="16" t="s">
        <v>132</v>
      </c>
      <c r="BM146" s="162" t="s">
        <v>180</v>
      </c>
    </row>
    <row r="147" spans="1:65" s="13" customFormat="1" ht="10.199999999999999">
      <c r="B147" s="164"/>
      <c r="D147" s="165" t="s">
        <v>135</v>
      </c>
      <c r="E147" s="166" t="s">
        <v>1</v>
      </c>
      <c r="F147" s="167" t="s">
        <v>176</v>
      </c>
      <c r="H147" s="168">
        <v>6.4000000000000001E-2</v>
      </c>
      <c r="I147" s="169"/>
      <c r="L147" s="164"/>
      <c r="M147" s="170"/>
      <c r="N147" s="171"/>
      <c r="O147" s="171"/>
      <c r="P147" s="171"/>
      <c r="Q147" s="171"/>
      <c r="R147" s="171"/>
      <c r="S147" s="171"/>
      <c r="T147" s="172"/>
      <c r="AT147" s="166" t="s">
        <v>135</v>
      </c>
      <c r="AU147" s="166" t="s">
        <v>133</v>
      </c>
      <c r="AV147" s="13" t="s">
        <v>133</v>
      </c>
      <c r="AW147" s="13" t="s">
        <v>31</v>
      </c>
      <c r="AX147" s="13" t="s">
        <v>84</v>
      </c>
      <c r="AY147" s="166" t="s">
        <v>126</v>
      </c>
    </row>
    <row r="148" spans="1:65" s="2" customFormat="1" ht="33" customHeight="1">
      <c r="A148" s="31"/>
      <c r="B148" s="149"/>
      <c r="C148" s="150" t="s">
        <v>181</v>
      </c>
      <c r="D148" s="150" t="s">
        <v>128</v>
      </c>
      <c r="E148" s="151" t="s">
        <v>182</v>
      </c>
      <c r="F148" s="152" t="s">
        <v>183</v>
      </c>
      <c r="G148" s="153" t="s">
        <v>131</v>
      </c>
      <c r="H148" s="154">
        <v>6.4000000000000001E-2</v>
      </c>
      <c r="I148" s="155"/>
      <c r="J148" s="156">
        <f>ROUND(I148*H148,2)</f>
        <v>0</v>
      </c>
      <c r="K148" s="157"/>
      <c r="L148" s="32"/>
      <c r="M148" s="158" t="s">
        <v>1</v>
      </c>
      <c r="N148" s="159" t="s">
        <v>42</v>
      </c>
      <c r="O148" s="60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132</v>
      </c>
      <c r="AT148" s="162" t="s">
        <v>128</v>
      </c>
      <c r="AU148" s="162" t="s">
        <v>133</v>
      </c>
      <c r="AY148" s="16" t="s">
        <v>126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133</v>
      </c>
      <c r="BK148" s="163">
        <f>ROUND(I148*H148,2)</f>
        <v>0</v>
      </c>
      <c r="BL148" s="16" t="s">
        <v>132</v>
      </c>
      <c r="BM148" s="162" t="s">
        <v>184</v>
      </c>
    </row>
    <row r="149" spans="1:65" s="2" customFormat="1" ht="21.75" customHeight="1">
      <c r="A149" s="31"/>
      <c r="B149" s="149"/>
      <c r="C149" s="150" t="s">
        <v>185</v>
      </c>
      <c r="D149" s="150" t="s">
        <v>128</v>
      </c>
      <c r="E149" s="151" t="s">
        <v>186</v>
      </c>
      <c r="F149" s="152" t="s">
        <v>187</v>
      </c>
      <c r="G149" s="153" t="s">
        <v>154</v>
      </c>
      <c r="H149" s="154">
        <v>0.64</v>
      </c>
      <c r="I149" s="155"/>
      <c r="J149" s="156">
        <f>ROUND(I149*H149,2)</f>
        <v>0</v>
      </c>
      <c r="K149" s="157"/>
      <c r="L149" s="32"/>
      <c r="M149" s="158" t="s">
        <v>1</v>
      </c>
      <c r="N149" s="159" t="s">
        <v>42</v>
      </c>
      <c r="O149" s="60"/>
      <c r="P149" s="160">
        <f>O149*H149</f>
        <v>0</v>
      </c>
      <c r="Q149" s="160">
        <v>8.6099999999999996E-3</v>
      </c>
      <c r="R149" s="160">
        <f>Q149*H149</f>
        <v>5.5103999999999995E-3</v>
      </c>
      <c r="S149" s="160">
        <v>0</v>
      </c>
      <c r="T149" s="16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132</v>
      </c>
      <c r="AT149" s="162" t="s">
        <v>128</v>
      </c>
      <c r="AU149" s="162" t="s">
        <v>133</v>
      </c>
      <c r="AY149" s="16" t="s">
        <v>126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133</v>
      </c>
      <c r="BK149" s="163">
        <f>ROUND(I149*H149,2)</f>
        <v>0</v>
      </c>
      <c r="BL149" s="16" t="s">
        <v>132</v>
      </c>
      <c r="BM149" s="162" t="s">
        <v>188</v>
      </c>
    </row>
    <row r="150" spans="1:65" s="13" customFormat="1" ht="10.199999999999999">
      <c r="B150" s="164"/>
      <c r="D150" s="165" t="s">
        <v>135</v>
      </c>
      <c r="E150" s="166" t="s">
        <v>1</v>
      </c>
      <c r="F150" s="167" t="s">
        <v>189</v>
      </c>
      <c r="H150" s="168">
        <v>0.64</v>
      </c>
      <c r="I150" s="169"/>
      <c r="L150" s="164"/>
      <c r="M150" s="170"/>
      <c r="N150" s="171"/>
      <c r="O150" s="171"/>
      <c r="P150" s="171"/>
      <c r="Q150" s="171"/>
      <c r="R150" s="171"/>
      <c r="S150" s="171"/>
      <c r="T150" s="172"/>
      <c r="AT150" s="166" t="s">
        <v>135</v>
      </c>
      <c r="AU150" s="166" t="s">
        <v>133</v>
      </c>
      <c r="AV150" s="13" t="s">
        <v>133</v>
      </c>
      <c r="AW150" s="13" t="s">
        <v>31</v>
      </c>
      <c r="AX150" s="13" t="s">
        <v>84</v>
      </c>
      <c r="AY150" s="166" t="s">
        <v>126</v>
      </c>
    </row>
    <row r="151" spans="1:65" s="2" customFormat="1" ht="21.75" customHeight="1">
      <c r="A151" s="31"/>
      <c r="B151" s="149"/>
      <c r="C151" s="150" t="s">
        <v>190</v>
      </c>
      <c r="D151" s="150" t="s">
        <v>128</v>
      </c>
      <c r="E151" s="151" t="s">
        <v>191</v>
      </c>
      <c r="F151" s="152" t="s">
        <v>192</v>
      </c>
      <c r="G151" s="153" t="s">
        <v>154</v>
      </c>
      <c r="H151" s="154">
        <v>0.64</v>
      </c>
      <c r="I151" s="155"/>
      <c r="J151" s="156">
        <f>ROUND(I151*H151,2)</f>
        <v>0</v>
      </c>
      <c r="K151" s="157"/>
      <c r="L151" s="32"/>
      <c r="M151" s="158" t="s">
        <v>1</v>
      </c>
      <c r="N151" s="159" t="s">
        <v>42</v>
      </c>
      <c r="O151" s="60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2" t="s">
        <v>132</v>
      </c>
      <c r="AT151" s="162" t="s">
        <v>128</v>
      </c>
      <c r="AU151" s="162" t="s">
        <v>133</v>
      </c>
      <c r="AY151" s="16" t="s">
        <v>126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6" t="s">
        <v>133</v>
      </c>
      <c r="BK151" s="163">
        <f>ROUND(I151*H151,2)</f>
        <v>0</v>
      </c>
      <c r="BL151" s="16" t="s">
        <v>132</v>
      </c>
      <c r="BM151" s="162" t="s">
        <v>193</v>
      </c>
    </row>
    <row r="152" spans="1:65" s="2" customFormat="1" ht="24.15" customHeight="1">
      <c r="A152" s="31"/>
      <c r="B152" s="149"/>
      <c r="C152" s="150" t="s">
        <v>194</v>
      </c>
      <c r="D152" s="150" t="s">
        <v>128</v>
      </c>
      <c r="E152" s="151" t="s">
        <v>195</v>
      </c>
      <c r="F152" s="152" t="s">
        <v>196</v>
      </c>
      <c r="G152" s="153" t="s">
        <v>154</v>
      </c>
      <c r="H152" s="154">
        <v>1.28</v>
      </c>
      <c r="I152" s="155"/>
      <c r="J152" s="156">
        <f>ROUND(I152*H152,2)</f>
        <v>0</v>
      </c>
      <c r="K152" s="157"/>
      <c r="L152" s="32"/>
      <c r="M152" s="158" t="s">
        <v>1</v>
      </c>
      <c r="N152" s="159" t="s">
        <v>42</v>
      </c>
      <c r="O152" s="60"/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2" t="s">
        <v>132</v>
      </c>
      <c r="AT152" s="162" t="s">
        <v>128</v>
      </c>
      <c r="AU152" s="162" t="s">
        <v>133</v>
      </c>
      <c r="AY152" s="16" t="s">
        <v>126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6" t="s">
        <v>133</v>
      </c>
      <c r="BK152" s="163">
        <f>ROUND(I152*H152,2)</f>
        <v>0</v>
      </c>
      <c r="BL152" s="16" t="s">
        <v>132</v>
      </c>
      <c r="BM152" s="162" t="s">
        <v>197</v>
      </c>
    </row>
    <row r="153" spans="1:65" s="13" customFormat="1" ht="10.199999999999999">
      <c r="B153" s="164"/>
      <c r="D153" s="165" t="s">
        <v>135</v>
      </c>
      <c r="E153" s="166" t="s">
        <v>1</v>
      </c>
      <c r="F153" s="167" t="s">
        <v>198</v>
      </c>
      <c r="H153" s="168">
        <v>1.28</v>
      </c>
      <c r="I153" s="169"/>
      <c r="L153" s="164"/>
      <c r="M153" s="170"/>
      <c r="N153" s="171"/>
      <c r="O153" s="171"/>
      <c r="P153" s="171"/>
      <c r="Q153" s="171"/>
      <c r="R153" s="171"/>
      <c r="S153" s="171"/>
      <c r="T153" s="172"/>
      <c r="AT153" s="166" t="s">
        <v>135</v>
      </c>
      <c r="AU153" s="166" t="s">
        <v>133</v>
      </c>
      <c r="AV153" s="13" t="s">
        <v>133</v>
      </c>
      <c r="AW153" s="13" t="s">
        <v>31</v>
      </c>
      <c r="AX153" s="13" t="s">
        <v>84</v>
      </c>
      <c r="AY153" s="166" t="s">
        <v>126</v>
      </c>
    </row>
    <row r="154" spans="1:65" s="2" customFormat="1" ht="24.15" customHeight="1">
      <c r="A154" s="31"/>
      <c r="B154" s="149"/>
      <c r="C154" s="173" t="s">
        <v>199</v>
      </c>
      <c r="D154" s="173" t="s">
        <v>157</v>
      </c>
      <c r="E154" s="174" t="s">
        <v>200</v>
      </c>
      <c r="F154" s="175" t="s">
        <v>201</v>
      </c>
      <c r="G154" s="176" t="s">
        <v>160</v>
      </c>
      <c r="H154" s="177">
        <v>1.28</v>
      </c>
      <c r="I154" s="178"/>
      <c r="J154" s="179">
        <f>ROUND(I154*H154,2)</f>
        <v>0</v>
      </c>
      <c r="K154" s="180"/>
      <c r="L154" s="181"/>
      <c r="M154" s="182" t="s">
        <v>1</v>
      </c>
      <c r="N154" s="183" t="s">
        <v>42</v>
      </c>
      <c r="O154" s="60"/>
      <c r="P154" s="160">
        <f>O154*H154</f>
        <v>0</v>
      </c>
      <c r="Q154" s="160">
        <v>1E-3</v>
      </c>
      <c r="R154" s="160">
        <f>Q154*H154</f>
        <v>1.2800000000000001E-3</v>
      </c>
      <c r="S154" s="160">
        <v>0</v>
      </c>
      <c r="T154" s="16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161</v>
      </c>
      <c r="AT154" s="162" t="s">
        <v>157</v>
      </c>
      <c r="AU154" s="162" t="s">
        <v>133</v>
      </c>
      <c r="AY154" s="16" t="s">
        <v>126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6" t="s">
        <v>133</v>
      </c>
      <c r="BK154" s="163">
        <f>ROUND(I154*H154,2)</f>
        <v>0</v>
      </c>
      <c r="BL154" s="16" t="s">
        <v>132</v>
      </c>
      <c r="BM154" s="162" t="s">
        <v>202</v>
      </c>
    </row>
    <row r="155" spans="1:65" s="12" customFormat="1" ht="22.8" customHeight="1">
      <c r="B155" s="136"/>
      <c r="D155" s="137" t="s">
        <v>75</v>
      </c>
      <c r="E155" s="147" t="s">
        <v>172</v>
      </c>
      <c r="F155" s="147" t="s">
        <v>203</v>
      </c>
      <c r="I155" s="139"/>
      <c r="J155" s="148">
        <f>BK155</f>
        <v>0</v>
      </c>
      <c r="L155" s="136"/>
      <c r="M155" s="141"/>
      <c r="N155" s="142"/>
      <c r="O155" s="142"/>
      <c r="P155" s="143">
        <f>SUM(P156:P186)</f>
        <v>0</v>
      </c>
      <c r="Q155" s="142"/>
      <c r="R155" s="143">
        <f>SUM(R156:R186)</f>
        <v>0.22876160000000001</v>
      </c>
      <c r="S155" s="142"/>
      <c r="T155" s="144">
        <f>SUM(T156:T186)</f>
        <v>8.2000000000000003E-2</v>
      </c>
      <c r="AR155" s="137" t="s">
        <v>84</v>
      </c>
      <c r="AT155" s="145" t="s">
        <v>75</v>
      </c>
      <c r="AU155" s="145" t="s">
        <v>84</v>
      </c>
      <c r="AY155" s="137" t="s">
        <v>126</v>
      </c>
      <c r="BK155" s="146">
        <f>SUM(BK156:BK186)</f>
        <v>0</v>
      </c>
    </row>
    <row r="156" spans="1:65" s="2" customFormat="1" ht="24.15" customHeight="1">
      <c r="A156" s="31"/>
      <c r="B156" s="149"/>
      <c r="C156" s="150" t="s">
        <v>204</v>
      </c>
      <c r="D156" s="150" t="s">
        <v>128</v>
      </c>
      <c r="E156" s="151" t="s">
        <v>205</v>
      </c>
      <c r="F156" s="152" t="s">
        <v>206</v>
      </c>
      <c r="G156" s="153" t="s">
        <v>207</v>
      </c>
      <c r="H156" s="154">
        <v>1</v>
      </c>
      <c r="I156" s="155"/>
      <c r="J156" s="156">
        <f>ROUND(I156*H156,2)</f>
        <v>0</v>
      </c>
      <c r="K156" s="157"/>
      <c r="L156" s="32"/>
      <c r="M156" s="158" t="s">
        <v>1</v>
      </c>
      <c r="N156" s="159" t="s">
        <v>42</v>
      </c>
      <c r="O156" s="60"/>
      <c r="P156" s="160">
        <f>O156*H156</f>
        <v>0</v>
      </c>
      <c r="Q156" s="160">
        <v>0.22133</v>
      </c>
      <c r="R156" s="160">
        <f>Q156*H156</f>
        <v>0.22133</v>
      </c>
      <c r="S156" s="160">
        <v>0</v>
      </c>
      <c r="T156" s="161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2" t="s">
        <v>132</v>
      </c>
      <c r="AT156" s="162" t="s">
        <v>128</v>
      </c>
      <c r="AU156" s="162" t="s">
        <v>133</v>
      </c>
      <c r="AY156" s="16" t="s">
        <v>126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6" t="s">
        <v>133</v>
      </c>
      <c r="BK156" s="163">
        <f>ROUND(I156*H156,2)</f>
        <v>0</v>
      </c>
      <c r="BL156" s="16" t="s">
        <v>132</v>
      </c>
      <c r="BM156" s="162" t="s">
        <v>208</v>
      </c>
    </row>
    <row r="157" spans="1:65" s="2" customFormat="1" ht="33" customHeight="1">
      <c r="A157" s="31"/>
      <c r="B157" s="149"/>
      <c r="C157" s="173" t="s">
        <v>209</v>
      </c>
      <c r="D157" s="173" t="s">
        <v>157</v>
      </c>
      <c r="E157" s="174" t="s">
        <v>210</v>
      </c>
      <c r="F157" s="175" t="s">
        <v>211</v>
      </c>
      <c r="G157" s="176" t="s">
        <v>207</v>
      </c>
      <c r="H157" s="177">
        <v>1</v>
      </c>
      <c r="I157" s="178"/>
      <c r="J157" s="179">
        <f>ROUND(I157*H157,2)</f>
        <v>0</v>
      </c>
      <c r="K157" s="180"/>
      <c r="L157" s="181"/>
      <c r="M157" s="182" t="s">
        <v>1</v>
      </c>
      <c r="N157" s="183" t="s">
        <v>42</v>
      </c>
      <c r="O157" s="60"/>
      <c r="P157" s="160">
        <f>O157*H157</f>
        <v>0</v>
      </c>
      <c r="Q157" s="160">
        <v>1.4E-3</v>
      </c>
      <c r="R157" s="160">
        <f>Q157*H157</f>
        <v>1.4E-3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161</v>
      </c>
      <c r="AT157" s="162" t="s">
        <v>157</v>
      </c>
      <c r="AU157" s="162" t="s">
        <v>133</v>
      </c>
      <c r="AY157" s="16" t="s">
        <v>126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133</v>
      </c>
      <c r="BK157" s="163">
        <f>ROUND(I157*H157,2)</f>
        <v>0</v>
      </c>
      <c r="BL157" s="16" t="s">
        <v>132</v>
      </c>
      <c r="BM157" s="162" t="s">
        <v>212</v>
      </c>
    </row>
    <row r="158" spans="1:65" s="13" customFormat="1" ht="10.199999999999999">
      <c r="B158" s="164"/>
      <c r="D158" s="165" t="s">
        <v>135</v>
      </c>
      <c r="F158" s="167" t="s">
        <v>213</v>
      </c>
      <c r="H158" s="168">
        <v>1</v>
      </c>
      <c r="I158" s="169"/>
      <c r="L158" s="164"/>
      <c r="M158" s="170"/>
      <c r="N158" s="171"/>
      <c r="O158" s="171"/>
      <c r="P158" s="171"/>
      <c r="Q158" s="171"/>
      <c r="R158" s="171"/>
      <c r="S158" s="171"/>
      <c r="T158" s="172"/>
      <c r="AT158" s="166" t="s">
        <v>135</v>
      </c>
      <c r="AU158" s="166" t="s">
        <v>133</v>
      </c>
      <c r="AV158" s="13" t="s">
        <v>133</v>
      </c>
      <c r="AW158" s="13" t="s">
        <v>3</v>
      </c>
      <c r="AX158" s="13" t="s">
        <v>84</v>
      </c>
      <c r="AY158" s="166" t="s">
        <v>126</v>
      </c>
    </row>
    <row r="159" spans="1:65" s="2" customFormat="1" ht="16.5" customHeight="1">
      <c r="A159" s="31"/>
      <c r="B159" s="149"/>
      <c r="C159" s="173" t="s">
        <v>214</v>
      </c>
      <c r="D159" s="173" t="s">
        <v>157</v>
      </c>
      <c r="E159" s="174" t="s">
        <v>215</v>
      </c>
      <c r="F159" s="175" t="s">
        <v>216</v>
      </c>
      <c r="G159" s="176" t="s">
        <v>207</v>
      </c>
      <c r="H159" s="177">
        <v>2</v>
      </c>
      <c r="I159" s="178"/>
      <c r="J159" s="179">
        <f>ROUND(I159*H159,2)</f>
        <v>0</v>
      </c>
      <c r="K159" s="180"/>
      <c r="L159" s="181"/>
      <c r="M159" s="182" t="s">
        <v>1</v>
      </c>
      <c r="N159" s="183" t="s">
        <v>42</v>
      </c>
      <c r="O159" s="60"/>
      <c r="P159" s="160">
        <f>O159*H159</f>
        <v>0</v>
      </c>
      <c r="Q159" s="160">
        <v>2.5000000000000001E-4</v>
      </c>
      <c r="R159" s="160">
        <f>Q159*H159</f>
        <v>5.0000000000000001E-4</v>
      </c>
      <c r="S159" s="160">
        <v>0</v>
      </c>
      <c r="T159" s="16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2" t="s">
        <v>161</v>
      </c>
      <c r="AT159" s="162" t="s">
        <v>157</v>
      </c>
      <c r="AU159" s="162" t="s">
        <v>133</v>
      </c>
      <c r="AY159" s="16" t="s">
        <v>126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6" t="s">
        <v>133</v>
      </c>
      <c r="BK159" s="163">
        <f>ROUND(I159*H159,2)</f>
        <v>0</v>
      </c>
      <c r="BL159" s="16" t="s">
        <v>132</v>
      </c>
      <c r="BM159" s="162" t="s">
        <v>217</v>
      </c>
    </row>
    <row r="160" spans="1:65" s="13" customFormat="1" ht="10.199999999999999">
      <c r="B160" s="164"/>
      <c r="D160" s="165" t="s">
        <v>135</v>
      </c>
      <c r="F160" s="167" t="s">
        <v>218</v>
      </c>
      <c r="H160" s="168">
        <v>2</v>
      </c>
      <c r="I160" s="169"/>
      <c r="L160" s="164"/>
      <c r="M160" s="170"/>
      <c r="N160" s="171"/>
      <c r="O160" s="171"/>
      <c r="P160" s="171"/>
      <c r="Q160" s="171"/>
      <c r="R160" s="171"/>
      <c r="S160" s="171"/>
      <c r="T160" s="172"/>
      <c r="AT160" s="166" t="s">
        <v>135</v>
      </c>
      <c r="AU160" s="166" t="s">
        <v>133</v>
      </c>
      <c r="AV160" s="13" t="s">
        <v>133</v>
      </c>
      <c r="AW160" s="13" t="s">
        <v>3</v>
      </c>
      <c r="AX160" s="13" t="s">
        <v>84</v>
      </c>
      <c r="AY160" s="166" t="s">
        <v>126</v>
      </c>
    </row>
    <row r="161" spans="1:65" s="2" customFormat="1" ht="16.5" customHeight="1">
      <c r="A161" s="31"/>
      <c r="B161" s="149"/>
      <c r="C161" s="173" t="s">
        <v>219</v>
      </c>
      <c r="D161" s="173" t="s">
        <v>157</v>
      </c>
      <c r="E161" s="174" t="s">
        <v>220</v>
      </c>
      <c r="F161" s="175" t="s">
        <v>221</v>
      </c>
      <c r="G161" s="176" t="s">
        <v>207</v>
      </c>
      <c r="H161" s="177">
        <v>1</v>
      </c>
      <c r="I161" s="178"/>
      <c r="J161" s="179">
        <f>ROUND(I161*H161,2)</f>
        <v>0</v>
      </c>
      <c r="K161" s="180"/>
      <c r="L161" s="181"/>
      <c r="M161" s="182" t="s">
        <v>1</v>
      </c>
      <c r="N161" s="183" t="s">
        <v>42</v>
      </c>
      <c r="O161" s="60"/>
      <c r="P161" s="160">
        <f>O161*H161</f>
        <v>0</v>
      </c>
      <c r="Q161" s="160">
        <v>3.0000000000000001E-5</v>
      </c>
      <c r="R161" s="160">
        <f>Q161*H161</f>
        <v>3.0000000000000001E-5</v>
      </c>
      <c r="S161" s="160">
        <v>0</v>
      </c>
      <c r="T161" s="161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2" t="s">
        <v>161</v>
      </c>
      <c r="AT161" s="162" t="s">
        <v>157</v>
      </c>
      <c r="AU161" s="162" t="s">
        <v>133</v>
      </c>
      <c r="AY161" s="16" t="s">
        <v>126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6" t="s">
        <v>133</v>
      </c>
      <c r="BK161" s="163">
        <f>ROUND(I161*H161,2)</f>
        <v>0</v>
      </c>
      <c r="BL161" s="16" t="s">
        <v>132</v>
      </c>
      <c r="BM161" s="162" t="s">
        <v>222</v>
      </c>
    </row>
    <row r="162" spans="1:65" s="13" customFormat="1" ht="10.199999999999999">
      <c r="B162" s="164"/>
      <c r="D162" s="165" t="s">
        <v>135</v>
      </c>
      <c r="F162" s="167" t="s">
        <v>213</v>
      </c>
      <c r="H162" s="168">
        <v>1</v>
      </c>
      <c r="I162" s="169"/>
      <c r="L162" s="164"/>
      <c r="M162" s="170"/>
      <c r="N162" s="171"/>
      <c r="O162" s="171"/>
      <c r="P162" s="171"/>
      <c r="Q162" s="171"/>
      <c r="R162" s="171"/>
      <c r="S162" s="171"/>
      <c r="T162" s="172"/>
      <c r="AT162" s="166" t="s">
        <v>135</v>
      </c>
      <c r="AU162" s="166" t="s">
        <v>133</v>
      </c>
      <c r="AV162" s="13" t="s">
        <v>133</v>
      </c>
      <c r="AW162" s="13" t="s">
        <v>3</v>
      </c>
      <c r="AX162" s="13" t="s">
        <v>84</v>
      </c>
      <c r="AY162" s="166" t="s">
        <v>126</v>
      </c>
    </row>
    <row r="163" spans="1:65" s="2" customFormat="1" ht="37.799999999999997" customHeight="1">
      <c r="A163" s="31"/>
      <c r="B163" s="149"/>
      <c r="C163" s="150" t="s">
        <v>7</v>
      </c>
      <c r="D163" s="150" t="s">
        <v>128</v>
      </c>
      <c r="E163" s="151" t="s">
        <v>223</v>
      </c>
      <c r="F163" s="152" t="s">
        <v>224</v>
      </c>
      <c r="G163" s="153" t="s">
        <v>225</v>
      </c>
      <c r="H163" s="154">
        <v>36.6</v>
      </c>
      <c r="I163" s="155"/>
      <c r="J163" s="156">
        <f>ROUND(I163*H163,2)</f>
        <v>0</v>
      </c>
      <c r="K163" s="157"/>
      <c r="L163" s="32"/>
      <c r="M163" s="158" t="s">
        <v>1</v>
      </c>
      <c r="N163" s="159" t="s">
        <v>42</v>
      </c>
      <c r="O163" s="60"/>
      <c r="P163" s="160">
        <f>O163*H163</f>
        <v>0</v>
      </c>
      <c r="Q163" s="160">
        <v>1.1E-4</v>
      </c>
      <c r="R163" s="160">
        <f>Q163*H163</f>
        <v>4.0260000000000001E-3</v>
      </c>
      <c r="S163" s="160">
        <v>0</v>
      </c>
      <c r="T163" s="161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2" t="s">
        <v>132</v>
      </c>
      <c r="AT163" s="162" t="s">
        <v>128</v>
      </c>
      <c r="AU163" s="162" t="s">
        <v>133</v>
      </c>
      <c r="AY163" s="16" t="s">
        <v>126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6" t="s">
        <v>133</v>
      </c>
      <c r="BK163" s="163">
        <f>ROUND(I163*H163,2)</f>
        <v>0</v>
      </c>
      <c r="BL163" s="16" t="s">
        <v>132</v>
      </c>
      <c r="BM163" s="162" t="s">
        <v>226</v>
      </c>
    </row>
    <row r="164" spans="1:65" s="13" customFormat="1" ht="10.199999999999999">
      <c r="B164" s="164"/>
      <c r="D164" s="165" t="s">
        <v>135</v>
      </c>
      <c r="E164" s="166" t="s">
        <v>1</v>
      </c>
      <c r="F164" s="167" t="s">
        <v>227</v>
      </c>
      <c r="H164" s="168">
        <v>19.399999999999999</v>
      </c>
      <c r="I164" s="169"/>
      <c r="L164" s="164"/>
      <c r="M164" s="170"/>
      <c r="N164" s="171"/>
      <c r="O164" s="171"/>
      <c r="P164" s="171"/>
      <c r="Q164" s="171"/>
      <c r="R164" s="171"/>
      <c r="S164" s="171"/>
      <c r="T164" s="172"/>
      <c r="AT164" s="166" t="s">
        <v>135</v>
      </c>
      <c r="AU164" s="166" t="s">
        <v>133</v>
      </c>
      <c r="AV164" s="13" t="s">
        <v>133</v>
      </c>
      <c r="AW164" s="13" t="s">
        <v>31</v>
      </c>
      <c r="AX164" s="13" t="s">
        <v>76</v>
      </c>
      <c r="AY164" s="166" t="s">
        <v>126</v>
      </c>
    </row>
    <row r="165" spans="1:65" s="13" customFormat="1" ht="10.199999999999999">
      <c r="B165" s="164"/>
      <c r="D165" s="165" t="s">
        <v>135</v>
      </c>
      <c r="E165" s="166" t="s">
        <v>1</v>
      </c>
      <c r="F165" s="167" t="s">
        <v>228</v>
      </c>
      <c r="H165" s="168">
        <v>17.2</v>
      </c>
      <c r="I165" s="169"/>
      <c r="L165" s="164"/>
      <c r="M165" s="170"/>
      <c r="N165" s="171"/>
      <c r="O165" s="171"/>
      <c r="P165" s="171"/>
      <c r="Q165" s="171"/>
      <c r="R165" s="171"/>
      <c r="S165" s="171"/>
      <c r="T165" s="172"/>
      <c r="AT165" s="166" t="s">
        <v>135</v>
      </c>
      <c r="AU165" s="166" t="s">
        <v>133</v>
      </c>
      <c r="AV165" s="13" t="s">
        <v>133</v>
      </c>
      <c r="AW165" s="13" t="s">
        <v>31</v>
      </c>
      <c r="AX165" s="13" t="s">
        <v>76</v>
      </c>
      <c r="AY165" s="166" t="s">
        <v>126</v>
      </c>
    </row>
    <row r="166" spans="1:65" s="14" customFormat="1" ht="10.199999999999999">
      <c r="B166" s="184"/>
      <c r="D166" s="165" t="s">
        <v>135</v>
      </c>
      <c r="E166" s="185" t="s">
        <v>1</v>
      </c>
      <c r="F166" s="186" t="s">
        <v>169</v>
      </c>
      <c r="H166" s="187">
        <v>36.599999999999994</v>
      </c>
      <c r="I166" s="188"/>
      <c r="L166" s="184"/>
      <c r="M166" s="189"/>
      <c r="N166" s="190"/>
      <c r="O166" s="190"/>
      <c r="P166" s="190"/>
      <c r="Q166" s="190"/>
      <c r="R166" s="190"/>
      <c r="S166" s="190"/>
      <c r="T166" s="191"/>
      <c r="AT166" s="185" t="s">
        <v>135</v>
      </c>
      <c r="AU166" s="185" t="s">
        <v>133</v>
      </c>
      <c r="AV166" s="14" t="s">
        <v>132</v>
      </c>
      <c r="AW166" s="14" t="s">
        <v>31</v>
      </c>
      <c r="AX166" s="14" t="s">
        <v>84</v>
      </c>
      <c r="AY166" s="185" t="s">
        <v>126</v>
      </c>
    </row>
    <row r="167" spans="1:65" s="2" customFormat="1" ht="37.799999999999997" customHeight="1">
      <c r="A167" s="31"/>
      <c r="B167" s="149"/>
      <c r="C167" s="150" t="s">
        <v>229</v>
      </c>
      <c r="D167" s="150" t="s">
        <v>128</v>
      </c>
      <c r="E167" s="151" t="s">
        <v>230</v>
      </c>
      <c r="F167" s="152" t="s">
        <v>231</v>
      </c>
      <c r="G167" s="153" t="s">
        <v>154</v>
      </c>
      <c r="H167" s="154">
        <v>0.5</v>
      </c>
      <c r="I167" s="155"/>
      <c r="J167" s="156">
        <f>ROUND(I167*H167,2)</f>
        <v>0</v>
      </c>
      <c r="K167" s="157"/>
      <c r="L167" s="32"/>
      <c r="M167" s="158" t="s">
        <v>1</v>
      </c>
      <c r="N167" s="159" t="s">
        <v>42</v>
      </c>
      <c r="O167" s="60"/>
      <c r="P167" s="160">
        <f>O167*H167</f>
        <v>0</v>
      </c>
      <c r="Q167" s="160">
        <v>8.9999999999999998E-4</v>
      </c>
      <c r="R167" s="160">
        <f>Q167*H167</f>
        <v>4.4999999999999999E-4</v>
      </c>
      <c r="S167" s="160">
        <v>0</v>
      </c>
      <c r="T167" s="161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2" t="s">
        <v>132</v>
      </c>
      <c r="AT167" s="162" t="s">
        <v>128</v>
      </c>
      <c r="AU167" s="162" t="s">
        <v>133</v>
      </c>
      <c r="AY167" s="16" t="s">
        <v>126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6" t="s">
        <v>133</v>
      </c>
      <c r="BK167" s="163">
        <f>ROUND(I167*H167,2)</f>
        <v>0</v>
      </c>
      <c r="BL167" s="16" t="s">
        <v>132</v>
      </c>
      <c r="BM167" s="162" t="s">
        <v>232</v>
      </c>
    </row>
    <row r="168" spans="1:65" s="13" customFormat="1" ht="10.199999999999999">
      <c r="B168" s="164"/>
      <c r="D168" s="165" t="s">
        <v>135</v>
      </c>
      <c r="E168" s="166" t="s">
        <v>1</v>
      </c>
      <c r="F168" s="167" t="s">
        <v>233</v>
      </c>
      <c r="H168" s="168">
        <v>0.5</v>
      </c>
      <c r="I168" s="169"/>
      <c r="L168" s="164"/>
      <c r="M168" s="170"/>
      <c r="N168" s="171"/>
      <c r="O168" s="171"/>
      <c r="P168" s="171"/>
      <c r="Q168" s="171"/>
      <c r="R168" s="171"/>
      <c r="S168" s="171"/>
      <c r="T168" s="172"/>
      <c r="AT168" s="166" t="s">
        <v>135</v>
      </c>
      <c r="AU168" s="166" t="s">
        <v>133</v>
      </c>
      <c r="AV168" s="13" t="s">
        <v>133</v>
      </c>
      <c r="AW168" s="13" t="s">
        <v>31</v>
      </c>
      <c r="AX168" s="13" t="s">
        <v>84</v>
      </c>
      <c r="AY168" s="166" t="s">
        <v>126</v>
      </c>
    </row>
    <row r="169" spans="1:65" s="2" customFormat="1" ht="24.15" customHeight="1">
      <c r="A169" s="31"/>
      <c r="B169" s="149"/>
      <c r="C169" s="150" t="s">
        <v>234</v>
      </c>
      <c r="D169" s="150" t="s">
        <v>128</v>
      </c>
      <c r="E169" s="151" t="s">
        <v>235</v>
      </c>
      <c r="F169" s="152" t="s">
        <v>236</v>
      </c>
      <c r="G169" s="153" t="s">
        <v>154</v>
      </c>
      <c r="H169" s="154">
        <v>1.28</v>
      </c>
      <c r="I169" s="155"/>
      <c r="J169" s="156">
        <f>ROUND(I169*H169,2)</f>
        <v>0</v>
      </c>
      <c r="K169" s="157"/>
      <c r="L169" s="32"/>
      <c r="M169" s="158" t="s">
        <v>1</v>
      </c>
      <c r="N169" s="159" t="s">
        <v>42</v>
      </c>
      <c r="O169" s="60"/>
      <c r="P169" s="160">
        <f>O169*H169</f>
        <v>0</v>
      </c>
      <c r="Q169" s="160">
        <v>2.0000000000000002E-5</v>
      </c>
      <c r="R169" s="160">
        <f>Q169*H169</f>
        <v>2.5600000000000002E-5</v>
      </c>
      <c r="S169" s="160">
        <v>0</v>
      </c>
      <c r="T169" s="16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2" t="s">
        <v>132</v>
      </c>
      <c r="AT169" s="162" t="s">
        <v>128</v>
      </c>
      <c r="AU169" s="162" t="s">
        <v>133</v>
      </c>
      <c r="AY169" s="16" t="s">
        <v>126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6" t="s">
        <v>133</v>
      </c>
      <c r="BK169" s="163">
        <f>ROUND(I169*H169,2)</f>
        <v>0</v>
      </c>
      <c r="BL169" s="16" t="s">
        <v>132</v>
      </c>
      <c r="BM169" s="162" t="s">
        <v>237</v>
      </c>
    </row>
    <row r="170" spans="1:65" s="13" customFormat="1" ht="10.199999999999999">
      <c r="B170" s="164"/>
      <c r="D170" s="165" t="s">
        <v>135</v>
      </c>
      <c r="E170" s="166" t="s">
        <v>1</v>
      </c>
      <c r="F170" s="167" t="s">
        <v>198</v>
      </c>
      <c r="H170" s="168">
        <v>1.28</v>
      </c>
      <c r="I170" s="169"/>
      <c r="L170" s="164"/>
      <c r="M170" s="170"/>
      <c r="N170" s="171"/>
      <c r="O170" s="171"/>
      <c r="P170" s="171"/>
      <c r="Q170" s="171"/>
      <c r="R170" s="171"/>
      <c r="S170" s="171"/>
      <c r="T170" s="172"/>
      <c r="AT170" s="166" t="s">
        <v>135</v>
      </c>
      <c r="AU170" s="166" t="s">
        <v>133</v>
      </c>
      <c r="AV170" s="13" t="s">
        <v>133</v>
      </c>
      <c r="AW170" s="13" t="s">
        <v>31</v>
      </c>
      <c r="AX170" s="13" t="s">
        <v>84</v>
      </c>
      <c r="AY170" s="166" t="s">
        <v>126</v>
      </c>
    </row>
    <row r="171" spans="1:65" s="2" customFormat="1" ht="24.15" customHeight="1">
      <c r="A171" s="31"/>
      <c r="B171" s="149"/>
      <c r="C171" s="150" t="s">
        <v>238</v>
      </c>
      <c r="D171" s="150" t="s">
        <v>128</v>
      </c>
      <c r="E171" s="151" t="s">
        <v>239</v>
      </c>
      <c r="F171" s="152" t="s">
        <v>240</v>
      </c>
      <c r="G171" s="153" t="s">
        <v>154</v>
      </c>
      <c r="H171" s="154">
        <v>1.28</v>
      </c>
      <c r="I171" s="155"/>
      <c r="J171" s="156">
        <f>ROUND(I171*H171,2)</f>
        <v>0</v>
      </c>
      <c r="K171" s="157"/>
      <c r="L171" s="32"/>
      <c r="M171" s="158" t="s">
        <v>1</v>
      </c>
      <c r="N171" s="159" t="s">
        <v>42</v>
      </c>
      <c r="O171" s="60"/>
      <c r="P171" s="160">
        <f>O171*H171</f>
        <v>0</v>
      </c>
      <c r="Q171" s="160">
        <v>0</v>
      </c>
      <c r="R171" s="160">
        <f>Q171*H171</f>
        <v>0</v>
      </c>
      <c r="S171" s="160">
        <v>0</v>
      </c>
      <c r="T171" s="161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2" t="s">
        <v>132</v>
      </c>
      <c r="AT171" s="162" t="s">
        <v>128</v>
      </c>
      <c r="AU171" s="162" t="s">
        <v>133</v>
      </c>
      <c r="AY171" s="16" t="s">
        <v>126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6" t="s">
        <v>133</v>
      </c>
      <c r="BK171" s="163">
        <f>ROUND(I171*H171,2)</f>
        <v>0</v>
      </c>
      <c r="BL171" s="16" t="s">
        <v>132</v>
      </c>
      <c r="BM171" s="162" t="s">
        <v>241</v>
      </c>
    </row>
    <row r="172" spans="1:65" s="13" customFormat="1" ht="10.199999999999999">
      <c r="B172" s="164"/>
      <c r="D172" s="165" t="s">
        <v>135</v>
      </c>
      <c r="E172" s="166" t="s">
        <v>1</v>
      </c>
      <c r="F172" s="167" t="s">
        <v>198</v>
      </c>
      <c r="H172" s="168">
        <v>1.28</v>
      </c>
      <c r="I172" s="169"/>
      <c r="L172" s="164"/>
      <c r="M172" s="170"/>
      <c r="N172" s="171"/>
      <c r="O172" s="171"/>
      <c r="P172" s="171"/>
      <c r="Q172" s="171"/>
      <c r="R172" s="171"/>
      <c r="S172" s="171"/>
      <c r="T172" s="172"/>
      <c r="AT172" s="166" t="s">
        <v>135</v>
      </c>
      <c r="AU172" s="166" t="s">
        <v>133</v>
      </c>
      <c r="AV172" s="13" t="s">
        <v>133</v>
      </c>
      <c r="AW172" s="13" t="s">
        <v>31</v>
      </c>
      <c r="AX172" s="13" t="s">
        <v>84</v>
      </c>
      <c r="AY172" s="166" t="s">
        <v>126</v>
      </c>
    </row>
    <row r="173" spans="1:65" s="2" customFormat="1" ht="21.75" customHeight="1">
      <c r="A173" s="31"/>
      <c r="B173" s="149"/>
      <c r="C173" s="173" t="s">
        <v>242</v>
      </c>
      <c r="D173" s="173" t="s">
        <v>157</v>
      </c>
      <c r="E173" s="174" t="s">
        <v>243</v>
      </c>
      <c r="F173" s="175" t="s">
        <v>244</v>
      </c>
      <c r="G173" s="176" t="s">
        <v>245</v>
      </c>
      <c r="H173" s="177">
        <v>1E-3</v>
      </c>
      <c r="I173" s="178"/>
      <c r="J173" s="179">
        <f>ROUND(I173*H173,2)</f>
        <v>0</v>
      </c>
      <c r="K173" s="180"/>
      <c r="L173" s="181"/>
      <c r="M173" s="182" t="s">
        <v>1</v>
      </c>
      <c r="N173" s="183" t="s">
        <v>42</v>
      </c>
      <c r="O173" s="60"/>
      <c r="P173" s="160">
        <f>O173*H173</f>
        <v>0</v>
      </c>
      <c r="Q173" s="160">
        <v>1</v>
      </c>
      <c r="R173" s="160">
        <f>Q173*H173</f>
        <v>1E-3</v>
      </c>
      <c r="S173" s="160">
        <v>0</v>
      </c>
      <c r="T173" s="161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2" t="s">
        <v>161</v>
      </c>
      <c r="AT173" s="162" t="s">
        <v>157</v>
      </c>
      <c r="AU173" s="162" t="s">
        <v>133</v>
      </c>
      <c r="AY173" s="16" t="s">
        <v>126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6" t="s">
        <v>133</v>
      </c>
      <c r="BK173" s="163">
        <f>ROUND(I173*H173,2)</f>
        <v>0</v>
      </c>
      <c r="BL173" s="16" t="s">
        <v>132</v>
      </c>
      <c r="BM173" s="162" t="s">
        <v>246</v>
      </c>
    </row>
    <row r="174" spans="1:65" s="13" customFormat="1" ht="10.199999999999999">
      <c r="B174" s="164"/>
      <c r="D174" s="165" t="s">
        <v>135</v>
      </c>
      <c r="F174" s="167" t="s">
        <v>247</v>
      </c>
      <c r="H174" s="168">
        <v>1E-3</v>
      </c>
      <c r="I174" s="169"/>
      <c r="L174" s="164"/>
      <c r="M174" s="170"/>
      <c r="N174" s="171"/>
      <c r="O174" s="171"/>
      <c r="P174" s="171"/>
      <c r="Q174" s="171"/>
      <c r="R174" s="171"/>
      <c r="S174" s="171"/>
      <c r="T174" s="172"/>
      <c r="AT174" s="166" t="s">
        <v>135</v>
      </c>
      <c r="AU174" s="166" t="s">
        <v>133</v>
      </c>
      <c r="AV174" s="13" t="s">
        <v>133</v>
      </c>
      <c r="AW174" s="13" t="s">
        <v>3</v>
      </c>
      <c r="AX174" s="13" t="s">
        <v>84</v>
      </c>
      <c r="AY174" s="166" t="s">
        <v>126</v>
      </c>
    </row>
    <row r="175" spans="1:65" s="2" customFormat="1" ht="16.5" customHeight="1">
      <c r="A175" s="31"/>
      <c r="B175" s="149"/>
      <c r="C175" s="150" t="s">
        <v>248</v>
      </c>
      <c r="D175" s="150" t="s">
        <v>128</v>
      </c>
      <c r="E175" s="151" t="s">
        <v>249</v>
      </c>
      <c r="F175" s="152" t="s">
        <v>250</v>
      </c>
      <c r="G175" s="153" t="s">
        <v>154</v>
      </c>
      <c r="H175" s="154">
        <v>104</v>
      </c>
      <c r="I175" s="155"/>
      <c r="J175" s="156">
        <f>ROUND(I175*H175,2)</f>
        <v>0</v>
      </c>
      <c r="K175" s="157"/>
      <c r="L175" s="32"/>
      <c r="M175" s="158" t="s">
        <v>1</v>
      </c>
      <c r="N175" s="159" t="s">
        <v>42</v>
      </c>
      <c r="O175" s="60"/>
      <c r="P175" s="160">
        <f>O175*H175</f>
        <v>0</v>
      </c>
      <c r="Q175" s="160">
        <v>0</v>
      </c>
      <c r="R175" s="160">
        <f>Q175*H175</f>
        <v>0</v>
      </c>
      <c r="S175" s="160">
        <v>0</v>
      </c>
      <c r="T175" s="161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2" t="s">
        <v>132</v>
      </c>
      <c r="AT175" s="162" t="s">
        <v>128</v>
      </c>
      <c r="AU175" s="162" t="s">
        <v>133</v>
      </c>
      <c r="AY175" s="16" t="s">
        <v>126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6" t="s">
        <v>133</v>
      </c>
      <c r="BK175" s="163">
        <f>ROUND(I175*H175,2)</f>
        <v>0</v>
      </c>
      <c r="BL175" s="16" t="s">
        <v>132</v>
      </c>
      <c r="BM175" s="162" t="s">
        <v>251</v>
      </c>
    </row>
    <row r="176" spans="1:65" s="13" customFormat="1" ht="10.199999999999999">
      <c r="B176" s="164"/>
      <c r="D176" s="165" t="s">
        <v>135</v>
      </c>
      <c r="E176" s="166" t="s">
        <v>1</v>
      </c>
      <c r="F176" s="167" t="s">
        <v>252</v>
      </c>
      <c r="H176" s="168">
        <v>32</v>
      </c>
      <c r="I176" s="169"/>
      <c r="L176" s="164"/>
      <c r="M176" s="170"/>
      <c r="N176" s="171"/>
      <c r="O176" s="171"/>
      <c r="P176" s="171"/>
      <c r="Q176" s="171"/>
      <c r="R176" s="171"/>
      <c r="S176" s="171"/>
      <c r="T176" s="172"/>
      <c r="AT176" s="166" t="s">
        <v>135</v>
      </c>
      <c r="AU176" s="166" t="s">
        <v>133</v>
      </c>
      <c r="AV176" s="13" t="s">
        <v>133</v>
      </c>
      <c r="AW176" s="13" t="s">
        <v>31</v>
      </c>
      <c r="AX176" s="13" t="s">
        <v>76</v>
      </c>
      <c r="AY176" s="166" t="s">
        <v>126</v>
      </c>
    </row>
    <row r="177" spans="1:65" s="13" customFormat="1" ht="10.199999999999999">
      <c r="B177" s="164"/>
      <c r="D177" s="165" t="s">
        <v>135</v>
      </c>
      <c r="E177" s="166" t="s">
        <v>1</v>
      </c>
      <c r="F177" s="167" t="s">
        <v>253</v>
      </c>
      <c r="H177" s="168">
        <v>72</v>
      </c>
      <c r="I177" s="169"/>
      <c r="L177" s="164"/>
      <c r="M177" s="170"/>
      <c r="N177" s="171"/>
      <c r="O177" s="171"/>
      <c r="P177" s="171"/>
      <c r="Q177" s="171"/>
      <c r="R177" s="171"/>
      <c r="S177" s="171"/>
      <c r="T177" s="172"/>
      <c r="AT177" s="166" t="s">
        <v>135</v>
      </c>
      <c r="AU177" s="166" t="s">
        <v>133</v>
      </c>
      <c r="AV177" s="13" t="s">
        <v>133</v>
      </c>
      <c r="AW177" s="13" t="s">
        <v>31</v>
      </c>
      <c r="AX177" s="13" t="s">
        <v>76</v>
      </c>
      <c r="AY177" s="166" t="s">
        <v>126</v>
      </c>
    </row>
    <row r="178" spans="1:65" s="14" customFormat="1" ht="10.199999999999999">
      <c r="B178" s="184"/>
      <c r="D178" s="165" t="s">
        <v>135</v>
      </c>
      <c r="E178" s="185" t="s">
        <v>1</v>
      </c>
      <c r="F178" s="186" t="s">
        <v>169</v>
      </c>
      <c r="H178" s="187">
        <v>104</v>
      </c>
      <c r="I178" s="188"/>
      <c r="L178" s="184"/>
      <c r="M178" s="189"/>
      <c r="N178" s="190"/>
      <c r="O178" s="190"/>
      <c r="P178" s="190"/>
      <c r="Q178" s="190"/>
      <c r="R178" s="190"/>
      <c r="S178" s="190"/>
      <c r="T178" s="191"/>
      <c r="AT178" s="185" t="s">
        <v>135</v>
      </c>
      <c r="AU178" s="185" t="s">
        <v>133</v>
      </c>
      <c r="AV178" s="14" t="s">
        <v>132</v>
      </c>
      <c r="AW178" s="14" t="s">
        <v>31</v>
      </c>
      <c r="AX178" s="14" t="s">
        <v>84</v>
      </c>
      <c r="AY178" s="185" t="s">
        <v>126</v>
      </c>
    </row>
    <row r="179" spans="1:65" s="2" customFormat="1" ht="33" customHeight="1">
      <c r="A179" s="31"/>
      <c r="B179" s="149"/>
      <c r="C179" s="150" t="s">
        <v>254</v>
      </c>
      <c r="D179" s="150" t="s">
        <v>128</v>
      </c>
      <c r="E179" s="151" t="s">
        <v>255</v>
      </c>
      <c r="F179" s="152" t="s">
        <v>256</v>
      </c>
      <c r="G179" s="153" t="s">
        <v>154</v>
      </c>
      <c r="H179" s="154">
        <v>8</v>
      </c>
      <c r="I179" s="155"/>
      <c r="J179" s="156">
        <f>ROUND(I179*H179,2)</f>
        <v>0</v>
      </c>
      <c r="K179" s="157"/>
      <c r="L179" s="32"/>
      <c r="M179" s="158" t="s">
        <v>1</v>
      </c>
      <c r="N179" s="159" t="s">
        <v>42</v>
      </c>
      <c r="O179" s="60"/>
      <c r="P179" s="160">
        <f>O179*H179</f>
        <v>0</v>
      </c>
      <c r="Q179" s="160">
        <v>0</v>
      </c>
      <c r="R179" s="160">
        <f>Q179*H179</f>
        <v>0</v>
      </c>
      <c r="S179" s="160">
        <v>0</v>
      </c>
      <c r="T179" s="161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2" t="s">
        <v>132</v>
      </c>
      <c r="AT179" s="162" t="s">
        <v>128</v>
      </c>
      <c r="AU179" s="162" t="s">
        <v>133</v>
      </c>
      <c r="AY179" s="16" t="s">
        <v>126</v>
      </c>
      <c r="BE179" s="163">
        <f>IF(N179="základná",J179,0)</f>
        <v>0</v>
      </c>
      <c r="BF179" s="163">
        <f>IF(N179="znížená",J179,0)</f>
        <v>0</v>
      </c>
      <c r="BG179" s="163">
        <f>IF(N179="zákl. prenesená",J179,0)</f>
        <v>0</v>
      </c>
      <c r="BH179" s="163">
        <f>IF(N179="zníž. prenesená",J179,0)</f>
        <v>0</v>
      </c>
      <c r="BI179" s="163">
        <f>IF(N179="nulová",J179,0)</f>
        <v>0</v>
      </c>
      <c r="BJ179" s="16" t="s">
        <v>133</v>
      </c>
      <c r="BK179" s="163">
        <f>ROUND(I179*H179,2)</f>
        <v>0</v>
      </c>
      <c r="BL179" s="16" t="s">
        <v>132</v>
      </c>
      <c r="BM179" s="162" t="s">
        <v>257</v>
      </c>
    </row>
    <row r="180" spans="1:65" s="13" customFormat="1" ht="10.199999999999999">
      <c r="B180" s="164"/>
      <c r="D180" s="165" t="s">
        <v>135</v>
      </c>
      <c r="E180" s="166" t="s">
        <v>1</v>
      </c>
      <c r="F180" s="167" t="s">
        <v>258</v>
      </c>
      <c r="H180" s="168">
        <v>8</v>
      </c>
      <c r="I180" s="169"/>
      <c r="L180" s="164"/>
      <c r="M180" s="170"/>
      <c r="N180" s="171"/>
      <c r="O180" s="171"/>
      <c r="P180" s="171"/>
      <c r="Q180" s="171"/>
      <c r="R180" s="171"/>
      <c r="S180" s="171"/>
      <c r="T180" s="172"/>
      <c r="AT180" s="166" t="s">
        <v>135</v>
      </c>
      <c r="AU180" s="166" t="s">
        <v>133</v>
      </c>
      <c r="AV180" s="13" t="s">
        <v>133</v>
      </c>
      <c r="AW180" s="13" t="s">
        <v>31</v>
      </c>
      <c r="AX180" s="13" t="s">
        <v>84</v>
      </c>
      <c r="AY180" s="166" t="s">
        <v>126</v>
      </c>
    </row>
    <row r="181" spans="1:65" s="2" customFormat="1" ht="24.15" customHeight="1">
      <c r="A181" s="31"/>
      <c r="B181" s="149"/>
      <c r="C181" s="150" t="s">
        <v>259</v>
      </c>
      <c r="D181" s="150" t="s">
        <v>128</v>
      </c>
      <c r="E181" s="151" t="s">
        <v>260</v>
      </c>
      <c r="F181" s="152" t="s">
        <v>261</v>
      </c>
      <c r="G181" s="153" t="s">
        <v>207</v>
      </c>
      <c r="H181" s="154">
        <v>1</v>
      </c>
      <c r="I181" s="155"/>
      <c r="J181" s="156">
        <f>ROUND(I181*H181,2)</f>
        <v>0</v>
      </c>
      <c r="K181" s="157"/>
      <c r="L181" s="32"/>
      <c r="M181" s="158" t="s">
        <v>1</v>
      </c>
      <c r="N181" s="159" t="s">
        <v>42</v>
      </c>
      <c r="O181" s="60"/>
      <c r="P181" s="160">
        <f>O181*H181</f>
        <v>0</v>
      </c>
      <c r="Q181" s="160">
        <v>0</v>
      </c>
      <c r="R181" s="160">
        <f>Q181*H181</f>
        <v>0</v>
      </c>
      <c r="S181" s="160">
        <v>8.2000000000000003E-2</v>
      </c>
      <c r="T181" s="161">
        <f>S181*H181</f>
        <v>8.2000000000000003E-2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2" t="s">
        <v>132</v>
      </c>
      <c r="AT181" s="162" t="s">
        <v>128</v>
      </c>
      <c r="AU181" s="162" t="s">
        <v>133</v>
      </c>
      <c r="AY181" s="16" t="s">
        <v>126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6" t="s">
        <v>133</v>
      </c>
      <c r="BK181" s="163">
        <f>ROUND(I181*H181,2)</f>
        <v>0</v>
      </c>
      <c r="BL181" s="16" t="s">
        <v>132</v>
      </c>
      <c r="BM181" s="162" t="s">
        <v>262</v>
      </c>
    </row>
    <row r="182" spans="1:65" s="2" customFormat="1" ht="33" customHeight="1">
      <c r="A182" s="31"/>
      <c r="B182" s="149"/>
      <c r="C182" s="150" t="s">
        <v>263</v>
      </c>
      <c r="D182" s="150" t="s">
        <v>128</v>
      </c>
      <c r="E182" s="151" t="s">
        <v>264</v>
      </c>
      <c r="F182" s="152" t="s">
        <v>265</v>
      </c>
      <c r="G182" s="153" t="s">
        <v>207</v>
      </c>
      <c r="H182" s="154">
        <v>2</v>
      </c>
      <c r="I182" s="155"/>
      <c r="J182" s="156">
        <f>ROUND(I182*H182,2)</f>
        <v>0</v>
      </c>
      <c r="K182" s="157"/>
      <c r="L182" s="32"/>
      <c r="M182" s="158" t="s">
        <v>1</v>
      </c>
      <c r="N182" s="159" t="s">
        <v>42</v>
      </c>
      <c r="O182" s="60"/>
      <c r="P182" s="160">
        <f>O182*H182</f>
        <v>0</v>
      </c>
      <c r="Q182" s="160">
        <v>0</v>
      </c>
      <c r="R182" s="160">
        <f>Q182*H182</f>
        <v>0</v>
      </c>
      <c r="S182" s="160">
        <v>0</v>
      </c>
      <c r="T182" s="161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2" t="s">
        <v>132</v>
      </c>
      <c r="AT182" s="162" t="s">
        <v>128</v>
      </c>
      <c r="AU182" s="162" t="s">
        <v>133</v>
      </c>
      <c r="AY182" s="16" t="s">
        <v>126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6" t="s">
        <v>133</v>
      </c>
      <c r="BK182" s="163">
        <f>ROUND(I182*H182,2)</f>
        <v>0</v>
      </c>
      <c r="BL182" s="16" t="s">
        <v>132</v>
      </c>
      <c r="BM182" s="162" t="s">
        <v>266</v>
      </c>
    </row>
    <row r="183" spans="1:65" s="2" customFormat="1" ht="24.15" customHeight="1">
      <c r="A183" s="31"/>
      <c r="B183" s="149"/>
      <c r="C183" s="150" t="s">
        <v>267</v>
      </c>
      <c r="D183" s="150" t="s">
        <v>128</v>
      </c>
      <c r="E183" s="151" t="s">
        <v>268</v>
      </c>
      <c r="F183" s="152" t="s">
        <v>269</v>
      </c>
      <c r="G183" s="153" t="s">
        <v>225</v>
      </c>
      <c r="H183" s="154">
        <v>12.2</v>
      </c>
      <c r="I183" s="155"/>
      <c r="J183" s="156">
        <f>ROUND(I183*H183,2)</f>
        <v>0</v>
      </c>
      <c r="K183" s="157"/>
      <c r="L183" s="32"/>
      <c r="M183" s="158" t="s">
        <v>1</v>
      </c>
      <c r="N183" s="159" t="s">
        <v>42</v>
      </c>
      <c r="O183" s="60"/>
      <c r="P183" s="160">
        <f>O183*H183</f>
        <v>0</v>
      </c>
      <c r="Q183" s="160">
        <v>0</v>
      </c>
      <c r="R183" s="160">
        <f>Q183*H183</f>
        <v>0</v>
      </c>
      <c r="S183" s="160">
        <v>0</v>
      </c>
      <c r="T183" s="16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2" t="s">
        <v>132</v>
      </c>
      <c r="AT183" s="162" t="s">
        <v>128</v>
      </c>
      <c r="AU183" s="162" t="s">
        <v>133</v>
      </c>
      <c r="AY183" s="16" t="s">
        <v>126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6" t="s">
        <v>133</v>
      </c>
      <c r="BK183" s="163">
        <f>ROUND(I183*H183,2)</f>
        <v>0</v>
      </c>
      <c r="BL183" s="16" t="s">
        <v>132</v>
      </c>
      <c r="BM183" s="162" t="s">
        <v>270</v>
      </c>
    </row>
    <row r="184" spans="1:65" s="13" customFormat="1" ht="10.199999999999999">
      <c r="B184" s="164"/>
      <c r="D184" s="165" t="s">
        <v>135</v>
      </c>
      <c r="E184" s="166" t="s">
        <v>1</v>
      </c>
      <c r="F184" s="167" t="s">
        <v>271</v>
      </c>
      <c r="H184" s="168">
        <v>12.2</v>
      </c>
      <c r="I184" s="169"/>
      <c r="L184" s="164"/>
      <c r="M184" s="170"/>
      <c r="N184" s="171"/>
      <c r="O184" s="171"/>
      <c r="P184" s="171"/>
      <c r="Q184" s="171"/>
      <c r="R184" s="171"/>
      <c r="S184" s="171"/>
      <c r="T184" s="172"/>
      <c r="AT184" s="166" t="s">
        <v>135</v>
      </c>
      <c r="AU184" s="166" t="s">
        <v>133</v>
      </c>
      <c r="AV184" s="13" t="s">
        <v>133</v>
      </c>
      <c r="AW184" s="13" t="s">
        <v>31</v>
      </c>
      <c r="AX184" s="13" t="s">
        <v>84</v>
      </c>
      <c r="AY184" s="166" t="s">
        <v>126</v>
      </c>
    </row>
    <row r="185" spans="1:65" s="2" customFormat="1" ht="24.15" customHeight="1">
      <c r="A185" s="31"/>
      <c r="B185" s="149"/>
      <c r="C185" s="150" t="s">
        <v>272</v>
      </c>
      <c r="D185" s="150" t="s">
        <v>128</v>
      </c>
      <c r="E185" s="151" t="s">
        <v>273</v>
      </c>
      <c r="F185" s="152" t="s">
        <v>274</v>
      </c>
      <c r="G185" s="153" t="s">
        <v>245</v>
      </c>
      <c r="H185" s="154">
        <v>8.2000000000000003E-2</v>
      </c>
      <c r="I185" s="155"/>
      <c r="J185" s="156">
        <f>ROUND(I185*H185,2)</f>
        <v>0</v>
      </c>
      <c r="K185" s="157"/>
      <c r="L185" s="32"/>
      <c r="M185" s="158" t="s">
        <v>1</v>
      </c>
      <c r="N185" s="159" t="s">
        <v>42</v>
      </c>
      <c r="O185" s="60"/>
      <c r="P185" s="160">
        <f>O185*H185</f>
        <v>0</v>
      </c>
      <c r="Q185" s="160">
        <v>0</v>
      </c>
      <c r="R185" s="160">
        <f>Q185*H185</f>
        <v>0</v>
      </c>
      <c r="S185" s="160">
        <v>0</v>
      </c>
      <c r="T185" s="161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62" t="s">
        <v>132</v>
      </c>
      <c r="AT185" s="162" t="s">
        <v>128</v>
      </c>
      <c r="AU185" s="162" t="s">
        <v>133</v>
      </c>
      <c r="AY185" s="16" t="s">
        <v>126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6" t="s">
        <v>133</v>
      </c>
      <c r="BK185" s="163">
        <f>ROUND(I185*H185,2)</f>
        <v>0</v>
      </c>
      <c r="BL185" s="16" t="s">
        <v>132</v>
      </c>
      <c r="BM185" s="162" t="s">
        <v>275</v>
      </c>
    </row>
    <row r="186" spans="1:65" s="2" customFormat="1" ht="16.5" customHeight="1">
      <c r="A186" s="31"/>
      <c r="B186" s="149"/>
      <c r="C186" s="150" t="s">
        <v>276</v>
      </c>
      <c r="D186" s="150" t="s">
        <v>128</v>
      </c>
      <c r="E186" s="151" t="s">
        <v>277</v>
      </c>
      <c r="F186" s="152" t="s">
        <v>278</v>
      </c>
      <c r="G186" s="153" t="s">
        <v>207</v>
      </c>
      <c r="H186" s="154">
        <v>1</v>
      </c>
      <c r="I186" s="155"/>
      <c r="J186" s="156">
        <f>ROUND(I186*H186,2)</f>
        <v>0</v>
      </c>
      <c r="K186" s="157"/>
      <c r="L186" s="32"/>
      <c r="M186" s="158" t="s">
        <v>1</v>
      </c>
      <c r="N186" s="159" t="s">
        <v>42</v>
      </c>
      <c r="O186" s="60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62" t="s">
        <v>132</v>
      </c>
      <c r="AT186" s="162" t="s">
        <v>128</v>
      </c>
      <c r="AU186" s="162" t="s">
        <v>133</v>
      </c>
      <c r="AY186" s="16" t="s">
        <v>126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6" t="s">
        <v>133</v>
      </c>
      <c r="BK186" s="163">
        <f>ROUND(I186*H186,2)</f>
        <v>0</v>
      </c>
      <c r="BL186" s="16" t="s">
        <v>132</v>
      </c>
      <c r="BM186" s="162" t="s">
        <v>279</v>
      </c>
    </row>
    <row r="187" spans="1:65" s="12" customFormat="1" ht="22.8" customHeight="1">
      <c r="B187" s="136"/>
      <c r="D187" s="137" t="s">
        <v>75</v>
      </c>
      <c r="E187" s="147" t="s">
        <v>280</v>
      </c>
      <c r="F187" s="147" t="s">
        <v>281</v>
      </c>
      <c r="I187" s="139"/>
      <c r="J187" s="148">
        <f>BK187</f>
        <v>0</v>
      </c>
      <c r="L187" s="136"/>
      <c r="M187" s="141"/>
      <c r="N187" s="142"/>
      <c r="O187" s="142"/>
      <c r="P187" s="143">
        <f>P188</f>
        <v>0</v>
      </c>
      <c r="Q187" s="142"/>
      <c r="R187" s="143">
        <f>R188</f>
        <v>0</v>
      </c>
      <c r="S187" s="142"/>
      <c r="T187" s="144">
        <f>T188</f>
        <v>0</v>
      </c>
      <c r="AR187" s="137" t="s">
        <v>84</v>
      </c>
      <c r="AT187" s="145" t="s">
        <v>75</v>
      </c>
      <c r="AU187" s="145" t="s">
        <v>84</v>
      </c>
      <c r="AY187" s="137" t="s">
        <v>126</v>
      </c>
      <c r="BK187" s="146">
        <f>BK188</f>
        <v>0</v>
      </c>
    </row>
    <row r="188" spans="1:65" s="2" customFormat="1" ht="24.15" customHeight="1">
      <c r="A188" s="31"/>
      <c r="B188" s="149"/>
      <c r="C188" s="150" t="s">
        <v>282</v>
      </c>
      <c r="D188" s="150" t="s">
        <v>128</v>
      </c>
      <c r="E188" s="151" t="s">
        <v>283</v>
      </c>
      <c r="F188" s="152" t="s">
        <v>284</v>
      </c>
      <c r="G188" s="153" t="s">
        <v>245</v>
      </c>
      <c r="H188" s="154">
        <v>0.84499999999999997</v>
      </c>
      <c r="I188" s="155"/>
      <c r="J188" s="156">
        <f>ROUND(I188*H188,2)</f>
        <v>0</v>
      </c>
      <c r="K188" s="157"/>
      <c r="L188" s="32"/>
      <c r="M188" s="158" t="s">
        <v>1</v>
      </c>
      <c r="N188" s="159" t="s">
        <v>42</v>
      </c>
      <c r="O188" s="60"/>
      <c r="P188" s="160">
        <f>O188*H188</f>
        <v>0</v>
      </c>
      <c r="Q188" s="160">
        <v>0</v>
      </c>
      <c r="R188" s="160">
        <f>Q188*H188</f>
        <v>0</v>
      </c>
      <c r="S188" s="160">
        <v>0</v>
      </c>
      <c r="T188" s="161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62" t="s">
        <v>132</v>
      </c>
      <c r="AT188" s="162" t="s">
        <v>128</v>
      </c>
      <c r="AU188" s="162" t="s">
        <v>133</v>
      </c>
      <c r="AY188" s="16" t="s">
        <v>126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6" t="s">
        <v>133</v>
      </c>
      <c r="BK188" s="163">
        <f>ROUND(I188*H188,2)</f>
        <v>0</v>
      </c>
      <c r="BL188" s="16" t="s">
        <v>132</v>
      </c>
      <c r="BM188" s="162" t="s">
        <v>285</v>
      </c>
    </row>
    <row r="189" spans="1:65" s="12" customFormat="1" ht="25.95" customHeight="1">
      <c r="B189" s="136"/>
      <c r="D189" s="137" t="s">
        <v>75</v>
      </c>
      <c r="E189" s="138" t="s">
        <v>286</v>
      </c>
      <c r="F189" s="138" t="s">
        <v>287</v>
      </c>
      <c r="I189" s="139"/>
      <c r="J189" s="140">
        <f>BK189</f>
        <v>0</v>
      </c>
      <c r="L189" s="136"/>
      <c r="M189" s="141"/>
      <c r="N189" s="142"/>
      <c r="O189" s="142"/>
      <c r="P189" s="143">
        <f>SUM(P190:P191)</f>
        <v>0</v>
      </c>
      <c r="Q189" s="142"/>
      <c r="R189" s="143">
        <f>SUM(R190:R191)</f>
        <v>0</v>
      </c>
      <c r="S189" s="142"/>
      <c r="T189" s="144">
        <f>SUM(T190:T191)</f>
        <v>0</v>
      </c>
      <c r="AR189" s="137" t="s">
        <v>133</v>
      </c>
      <c r="AT189" s="145" t="s">
        <v>75</v>
      </c>
      <c r="AU189" s="145" t="s">
        <v>76</v>
      </c>
      <c r="AY189" s="137" t="s">
        <v>126</v>
      </c>
      <c r="BK189" s="146">
        <f>SUM(BK190:BK191)</f>
        <v>0</v>
      </c>
    </row>
    <row r="190" spans="1:65" s="2" customFormat="1" ht="16.5" customHeight="1">
      <c r="A190" s="31"/>
      <c r="B190" s="149"/>
      <c r="C190" s="150" t="s">
        <v>288</v>
      </c>
      <c r="D190" s="150" t="s">
        <v>128</v>
      </c>
      <c r="E190" s="151" t="s">
        <v>289</v>
      </c>
      <c r="F190" s="152" t="s">
        <v>290</v>
      </c>
      <c r="G190" s="153" t="s">
        <v>154</v>
      </c>
      <c r="H190" s="154">
        <v>1.28</v>
      </c>
      <c r="I190" s="155"/>
      <c r="J190" s="156">
        <f>ROUND(I190*H190,2)</f>
        <v>0</v>
      </c>
      <c r="K190" s="157"/>
      <c r="L190" s="32"/>
      <c r="M190" s="158" t="s">
        <v>1</v>
      </c>
      <c r="N190" s="159" t="s">
        <v>42</v>
      </c>
      <c r="O190" s="60"/>
      <c r="P190" s="160">
        <f>O190*H190</f>
        <v>0</v>
      </c>
      <c r="Q190" s="160">
        <v>0</v>
      </c>
      <c r="R190" s="160">
        <f>Q190*H190</f>
        <v>0</v>
      </c>
      <c r="S190" s="160">
        <v>0</v>
      </c>
      <c r="T190" s="161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62" t="s">
        <v>204</v>
      </c>
      <c r="AT190" s="162" t="s">
        <v>128</v>
      </c>
      <c r="AU190" s="162" t="s">
        <v>84</v>
      </c>
      <c r="AY190" s="16" t="s">
        <v>126</v>
      </c>
      <c r="BE190" s="163">
        <f>IF(N190="základná",J190,0)</f>
        <v>0</v>
      </c>
      <c r="BF190" s="163">
        <f>IF(N190="znížená",J190,0)</f>
        <v>0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6" t="s">
        <v>133</v>
      </c>
      <c r="BK190" s="163">
        <f>ROUND(I190*H190,2)</f>
        <v>0</v>
      </c>
      <c r="BL190" s="16" t="s">
        <v>204</v>
      </c>
      <c r="BM190" s="162" t="s">
        <v>291</v>
      </c>
    </row>
    <row r="191" spans="1:65" s="13" customFormat="1" ht="10.199999999999999">
      <c r="B191" s="164"/>
      <c r="D191" s="165" t="s">
        <v>135</v>
      </c>
      <c r="E191" s="166" t="s">
        <v>1</v>
      </c>
      <c r="F191" s="167" t="s">
        <v>198</v>
      </c>
      <c r="H191" s="168">
        <v>1.28</v>
      </c>
      <c r="I191" s="169"/>
      <c r="L191" s="164"/>
      <c r="M191" s="170"/>
      <c r="N191" s="171"/>
      <c r="O191" s="171"/>
      <c r="P191" s="171"/>
      <c r="Q191" s="171"/>
      <c r="R191" s="171"/>
      <c r="S191" s="171"/>
      <c r="T191" s="172"/>
      <c r="AT191" s="166" t="s">
        <v>135</v>
      </c>
      <c r="AU191" s="166" t="s">
        <v>84</v>
      </c>
      <c r="AV191" s="13" t="s">
        <v>133</v>
      </c>
      <c r="AW191" s="13" t="s">
        <v>31</v>
      </c>
      <c r="AX191" s="13" t="s">
        <v>84</v>
      </c>
      <c r="AY191" s="166" t="s">
        <v>126</v>
      </c>
    </row>
    <row r="192" spans="1:65" s="12" customFormat="1" ht="25.95" customHeight="1">
      <c r="B192" s="136"/>
      <c r="D192" s="137" t="s">
        <v>75</v>
      </c>
      <c r="E192" s="138" t="s">
        <v>292</v>
      </c>
      <c r="F192" s="138" t="s">
        <v>293</v>
      </c>
      <c r="I192" s="139"/>
      <c r="J192" s="140">
        <f>BK192</f>
        <v>0</v>
      </c>
      <c r="L192" s="136"/>
      <c r="M192" s="141"/>
      <c r="N192" s="142"/>
      <c r="O192" s="142"/>
      <c r="P192" s="143">
        <f>SUM(P193:P196)</f>
        <v>0</v>
      </c>
      <c r="Q192" s="142"/>
      <c r="R192" s="143">
        <f>SUM(R193:R196)</f>
        <v>0</v>
      </c>
      <c r="S192" s="142"/>
      <c r="T192" s="144">
        <f>SUM(T193:T196)</f>
        <v>0</v>
      </c>
      <c r="AR192" s="137" t="s">
        <v>147</v>
      </c>
      <c r="AT192" s="145" t="s">
        <v>75</v>
      </c>
      <c r="AU192" s="145" t="s">
        <v>76</v>
      </c>
      <c r="AY192" s="137" t="s">
        <v>126</v>
      </c>
      <c r="BK192" s="146">
        <f>SUM(BK193:BK196)</f>
        <v>0</v>
      </c>
    </row>
    <row r="193" spans="1:65" s="2" customFormat="1" ht="34.200000000000003">
      <c r="A193" s="31"/>
      <c r="B193" s="149"/>
      <c r="C193" s="150" t="s">
        <v>294</v>
      </c>
      <c r="D193" s="150" t="s">
        <v>128</v>
      </c>
      <c r="E193" s="151" t="s">
        <v>295</v>
      </c>
      <c r="F193" s="152" t="s">
        <v>612</v>
      </c>
      <c r="G193" s="153" t="s">
        <v>296</v>
      </c>
      <c r="H193" s="154">
        <v>1</v>
      </c>
      <c r="I193" s="155"/>
      <c r="J193" s="156">
        <f>ROUND(I193*H193,2)</f>
        <v>0</v>
      </c>
      <c r="K193" s="157"/>
      <c r="L193" s="32"/>
      <c r="M193" s="158" t="s">
        <v>1</v>
      </c>
      <c r="N193" s="159" t="s">
        <v>42</v>
      </c>
      <c r="O193" s="60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2" t="s">
        <v>297</v>
      </c>
      <c r="AT193" s="162" t="s">
        <v>128</v>
      </c>
      <c r="AU193" s="162" t="s">
        <v>84</v>
      </c>
      <c r="AY193" s="16" t="s">
        <v>126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6" t="s">
        <v>133</v>
      </c>
      <c r="BK193" s="163">
        <f>ROUND(I193*H193,2)</f>
        <v>0</v>
      </c>
      <c r="BL193" s="16" t="s">
        <v>297</v>
      </c>
      <c r="BM193" s="162" t="s">
        <v>298</v>
      </c>
    </row>
    <row r="194" spans="1:65" s="2" customFormat="1" ht="33" customHeight="1">
      <c r="A194" s="31"/>
      <c r="B194" s="149"/>
      <c r="C194" s="150" t="s">
        <v>299</v>
      </c>
      <c r="D194" s="150" t="s">
        <v>128</v>
      </c>
      <c r="E194" s="151" t="s">
        <v>300</v>
      </c>
      <c r="F194" s="152" t="s">
        <v>613</v>
      </c>
      <c r="G194" s="153" t="s">
        <v>296</v>
      </c>
      <c r="H194" s="154">
        <v>1</v>
      </c>
      <c r="I194" s="155"/>
      <c r="J194" s="156">
        <f>ROUND(I194*H194,2)</f>
        <v>0</v>
      </c>
      <c r="K194" s="157"/>
      <c r="L194" s="32"/>
      <c r="M194" s="158" t="s">
        <v>1</v>
      </c>
      <c r="N194" s="159" t="s">
        <v>42</v>
      </c>
      <c r="O194" s="60"/>
      <c r="P194" s="160">
        <f>O194*H194</f>
        <v>0</v>
      </c>
      <c r="Q194" s="160">
        <v>0</v>
      </c>
      <c r="R194" s="160">
        <f>Q194*H194</f>
        <v>0</v>
      </c>
      <c r="S194" s="160">
        <v>0</v>
      </c>
      <c r="T194" s="161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62" t="s">
        <v>297</v>
      </c>
      <c r="AT194" s="162" t="s">
        <v>128</v>
      </c>
      <c r="AU194" s="162" t="s">
        <v>84</v>
      </c>
      <c r="AY194" s="16" t="s">
        <v>126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6" t="s">
        <v>133</v>
      </c>
      <c r="BK194" s="163">
        <f>ROUND(I194*H194,2)</f>
        <v>0</v>
      </c>
      <c r="BL194" s="16" t="s">
        <v>297</v>
      </c>
      <c r="BM194" s="162" t="s">
        <v>301</v>
      </c>
    </row>
    <row r="195" spans="1:65" s="2" customFormat="1" ht="24.15" customHeight="1">
      <c r="A195" s="31"/>
      <c r="B195" s="149"/>
      <c r="C195" s="150" t="s">
        <v>302</v>
      </c>
      <c r="D195" s="150" t="s">
        <v>128</v>
      </c>
      <c r="E195" s="151" t="s">
        <v>303</v>
      </c>
      <c r="F195" s="152" t="s">
        <v>304</v>
      </c>
      <c r="G195" s="153" t="s">
        <v>296</v>
      </c>
      <c r="H195" s="154">
        <v>1</v>
      </c>
      <c r="I195" s="155"/>
      <c r="J195" s="156">
        <f>ROUND(I195*H195,2)</f>
        <v>0</v>
      </c>
      <c r="K195" s="157"/>
      <c r="L195" s="32"/>
      <c r="M195" s="158" t="s">
        <v>1</v>
      </c>
      <c r="N195" s="159" t="s">
        <v>42</v>
      </c>
      <c r="O195" s="60"/>
      <c r="P195" s="160">
        <f>O195*H195</f>
        <v>0</v>
      </c>
      <c r="Q195" s="160">
        <v>0</v>
      </c>
      <c r="R195" s="160">
        <f>Q195*H195</f>
        <v>0</v>
      </c>
      <c r="S195" s="160">
        <v>0</v>
      </c>
      <c r="T195" s="16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62" t="s">
        <v>297</v>
      </c>
      <c r="AT195" s="162" t="s">
        <v>128</v>
      </c>
      <c r="AU195" s="162" t="s">
        <v>84</v>
      </c>
      <c r="AY195" s="16" t="s">
        <v>126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6" t="s">
        <v>133</v>
      </c>
      <c r="BK195" s="163">
        <f>ROUND(I195*H195,2)</f>
        <v>0</v>
      </c>
      <c r="BL195" s="16" t="s">
        <v>297</v>
      </c>
      <c r="BM195" s="162" t="s">
        <v>305</v>
      </c>
    </row>
    <row r="196" spans="1:65" s="2" customFormat="1" ht="16.5" customHeight="1">
      <c r="A196" s="31"/>
      <c r="B196" s="149"/>
      <c r="C196" s="150" t="s">
        <v>306</v>
      </c>
      <c r="D196" s="150" t="s">
        <v>128</v>
      </c>
      <c r="E196" s="151" t="s">
        <v>307</v>
      </c>
      <c r="F196" s="152" t="s">
        <v>308</v>
      </c>
      <c r="G196" s="153" t="s">
        <v>296</v>
      </c>
      <c r="H196" s="154">
        <v>1</v>
      </c>
      <c r="I196" s="155"/>
      <c r="J196" s="156">
        <f>ROUND(I196*H196,2)</f>
        <v>0</v>
      </c>
      <c r="K196" s="157"/>
      <c r="L196" s="32"/>
      <c r="M196" s="192" t="s">
        <v>1</v>
      </c>
      <c r="N196" s="193" t="s">
        <v>42</v>
      </c>
      <c r="O196" s="194"/>
      <c r="P196" s="195">
        <f>O196*H196</f>
        <v>0</v>
      </c>
      <c r="Q196" s="195">
        <v>0</v>
      </c>
      <c r="R196" s="195">
        <f>Q196*H196</f>
        <v>0</v>
      </c>
      <c r="S196" s="195">
        <v>0</v>
      </c>
      <c r="T196" s="196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62" t="s">
        <v>297</v>
      </c>
      <c r="AT196" s="162" t="s">
        <v>128</v>
      </c>
      <c r="AU196" s="162" t="s">
        <v>84</v>
      </c>
      <c r="AY196" s="16" t="s">
        <v>126</v>
      </c>
      <c r="BE196" s="163">
        <f>IF(N196="základná",J196,0)</f>
        <v>0</v>
      </c>
      <c r="BF196" s="163">
        <f>IF(N196="znížená",J196,0)</f>
        <v>0</v>
      </c>
      <c r="BG196" s="163">
        <f>IF(N196="zákl. prenesená",J196,0)</f>
        <v>0</v>
      </c>
      <c r="BH196" s="163">
        <f>IF(N196="zníž. prenesená",J196,0)</f>
        <v>0</v>
      </c>
      <c r="BI196" s="163">
        <f>IF(N196="nulová",J196,0)</f>
        <v>0</v>
      </c>
      <c r="BJ196" s="16" t="s">
        <v>133</v>
      </c>
      <c r="BK196" s="163">
        <f>ROUND(I196*H196,2)</f>
        <v>0</v>
      </c>
      <c r="BL196" s="16" t="s">
        <v>297</v>
      </c>
      <c r="BM196" s="162" t="s">
        <v>309</v>
      </c>
    </row>
    <row r="197" spans="1:65" s="2" customFormat="1" ht="6.9" customHeight="1">
      <c r="A197" s="31"/>
      <c r="B197" s="49"/>
      <c r="C197" s="50"/>
      <c r="D197" s="50"/>
      <c r="E197" s="50"/>
      <c r="F197" s="50"/>
      <c r="G197" s="50"/>
      <c r="H197" s="50"/>
      <c r="I197" s="50"/>
      <c r="J197" s="50"/>
      <c r="K197" s="50"/>
      <c r="L197" s="32"/>
      <c r="M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</row>
  </sheetData>
  <autoFilter ref="C124:K196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2"/>
  <sheetViews>
    <sheetView showGridLines="0" tabSelected="1" topLeftCell="A8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46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6" t="s">
        <v>88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1:46" s="1" customFormat="1" ht="24.9" customHeight="1">
      <c r="B4" s="19"/>
      <c r="D4" s="20" t="s">
        <v>93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15</v>
      </c>
      <c r="L6" s="19"/>
    </row>
    <row r="7" spans="1:46" s="1" customFormat="1" ht="16.5" customHeight="1">
      <c r="B7" s="19"/>
      <c r="E7" s="247" t="str">
        <f>'Rekapitulácia stavby'!K6</f>
        <v>Sociálne zariadenie vodičov MHD Slávičie údolie</v>
      </c>
      <c r="F7" s="248"/>
      <c r="G7" s="248"/>
      <c r="H7" s="248"/>
      <c r="L7" s="19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27" t="s">
        <v>310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17</v>
      </c>
      <c r="E11" s="31"/>
      <c r="F11" s="24" t="s">
        <v>89</v>
      </c>
      <c r="G11" s="31"/>
      <c r="H11" s="31"/>
      <c r="I11" s="26" t="s">
        <v>18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19</v>
      </c>
      <c r="E12" s="31"/>
      <c r="F12" s="24" t="s">
        <v>20</v>
      </c>
      <c r="G12" s="31"/>
      <c r="H12" s="31"/>
      <c r="I12" s="26" t="s">
        <v>21</v>
      </c>
      <c r="J12" s="57" t="str">
        <f>'Rekapitulácia stavby'!AN8</f>
        <v>26. 9. 2022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26" t="s">
        <v>24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25</v>
      </c>
      <c r="F15" s="31"/>
      <c r="G15" s="31"/>
      <c r="H15" s="31"/>
      <c r="I15" s="26" t="s">
        <v>26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27</v>
      </c>
      <c r="E17" s="31"/>
      <c r="F17" s="31"/>
      <c r="G17" s="31"/>
      <c r="H17" s="31"/>
      <c r="I17" s="26" t="s">
        <v>24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08"/>
      <c r="G18" s="208"/>
      <c r="H18" s="208"/>
      <c r="I18" s="26" t="s">
        <v>26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29</v>
      </c>
      <c r="E20" s="31"/>
      <c r="F20" s="31"/>
      <c r="G20" s="31"/>
      <c r="H20" s="31"/>
      <c r="I20" s="26" t="s">
        <v>24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311</v>
      </c>
      <c r="F21" s="31"/>
      <c r="G21" s="31"/>
      <c r="H21" s="31"/>
      <c r="I21" s="26" t="s">
        <v>26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26" t="s">
        <v>24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312</v>
      </c>
      <c r="F24" s="31"/>
      <c r="G24" s="31"/>
      <c r="H24" s="31"/>
      <c r="I24" s="26" t="s">
        <v>26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13" t="s">
        <v>1</v>
      </c>
      <c r="F27" s="213"/>
      <c r="G27" s="213"/>
      <c r="H27" s="213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36</v>
      </c>
      <c r="E30" s="31"/>
      <c r="F30" s="31"/>
      <c r="G30" s="31"/>
      <c r="H30" s="31"/>
      <c r="I30" s="31"/>
      <c r="J30" s="73">
        <f>ROUND(J127,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38</v>
      </c>
      <c r="G32" s="31"/>
      <c r="H32" s="31"/>
      <c r="I32" s="35" t="s">
        <v>37</v>
      </c>
      <c r="J32" s="35" t="s">
        <v>39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40</v>
      </c>
      <c r="E33" s="37" t="s">
        <v>41</v>
      </c>
      <c r="F33" s="101">
        <f>ROUND((SUM(BE127:BE201)),  2)</f>
        <v>0</v>
      </c>
      <c r="G33" s="102"/>
      <c r="H33" s="102"/>
      <c r="I33" s="103">
        <v>0.2</v>
      </c>
      <c r="J33" s="101">
        <f>ROUND(((SUM(BE127:BE201))*I33),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42</v>
      </c>
      <c r="F34" s="101">
        <f>ROUND((SUM(BF127:BF201)),  2)</f>
        <v>0</v>
      </c>
      <c r="G34" s="102"/>
      <c r="H34" s="102"/>
      <c r="I34" s="103">
        <v>0.2</v>
      </c>
      <c r="J34" s="101">
        <f>ROUND(((SUM(BF127:BF201))*I34),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43</v>
      </c>
      <c r="F35" s="104">
        <f>ROUND((SUM(BG127:BG201)),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44</v>
      </c>
      <c r="F36" s="104">
        <f>ROUND((SUM(BH127:BH201)),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45</v>
      </c>
      <c r="F37" s="101">
        <f>ROUND((SUM(BI127:BI201)),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46</v>
      </c>
      <c r="E39" s="62"/>
      <c r="F39" s="62"/>
      <c r="G39" s="108" t="s">
        <v>47</v>
      </c>
      <c r="H39" s="109" t="s">
        <v>48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49</v>
      </c>
      <c r="E50" s="46"/>
      <c r="F50" s="46"/>
      <c r="G50" s="45" t="s">
        <v>50</v>
      </c>
      <c r="H50" s="46"/>
      <c r="I50" s="46"/>
      <c r="J50" s="46"/>
      <c r="K50" s="46"/>
      <c r="L50" s="44"/>
    </row>
    <row r="51" spans="1:31" ht="10.199999999999999">
      <c r="B51" s="19"/>
      <c r="L51" s="19"/>
    </row>
    <row r="52" spans="1:31" ht="10.199999999999999">
      <c r="B52" s="19"/>
      <c r="L52" s="19"/>
    </row>
    <row r="53" spans="1:31" ht="10.199999999999999">
      <c r="B53" s="19"/>
      <c r="L53" s="19"/>
    </row>
    <row r="54" spans="1:31" ht="10.199999999999999">
      <c r="B54" s="19"/>
      <c r="L54" s="19"/>
    </row>
    <row r="55" spans="1:31" ht="10.199999999999999">
      <c r="B55" s="19"/>
      <c r="L55" s="19"/>
    </row>
    <row r="56" spans="1:31" ht="10.199999999999999">
      <c r="B56" s="19"/>
      <c r="L56" s="19"/>
    </row>
    <row r="57" spans="1:31" ht="10.199999999999999">
      <c r="B57" s="19"/>
      <c r="L57" s="19"/>
    </row>
    <row r="58" spans="1:31" ht="10.199999999999999">
      <c r="B58" s="19"/>
      <c r="L58" s="19"/>
    </row>
    <row r="59" spans="1:31" ht="10.199999999999999">
      <c r="B59" s="19"/>
      <c r="L59" s="19"/>
    </row>
    <row r="60" spans="1:31" ht="10.199999999999999">
      <c r="B60" s="19"/>
      <c r="L60" s="19"/>
    </row>
    <row r="61" spans="1:31" s="2" customFormat="1" ht="13.2">
      <c r="A61" s="31"/>
      <c r="B61" s="32"/>
      <c r="C61" s="31"/>
      <c r="D61" s="47" t="s">
        <v>51</v>
      </c>
      <c r="E61" s="34"/>
      <c r="F61" s="112" t="s">
        <v>52</v>
      </c>
      <c r="G61" s="47" t="s">
        <v>51</v>
      </c>
      <c r="H61" s="34"/>
      <c r="I61" s="34"/>
      <c r="J61" s="113" t="s">
        <v>52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>
      <c r="B62" s="19"/>
      <c r="L62" s="19"/>
    </row>
    <row r="63" spans="1:31" ht="10.199999999999999">
      <c r="B63" s="19"/>
      <c r="L63" s="19"/>
    </row>
    <row r="64" spans="1:31" ht="10.199999999999999">
      <c r="B64" s="19"/>
      <c r="L64" s="19"/>
    </row>
    <row r="65" spans="1:31" s="2" customFormat="1" ht="13.2">
      <c r="A65" s="31"/>
      <c r="B65" s="32"/>
      <c r="C65" s="31"/>
      <c r="D65" s="45" t="s">
        <v>53</v>
      </c>
      <c r="E65" s="48"/>
      <c r="F65" s="48"/>
      <c r="G65" s="45" t="s">
        <v>54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>
      <c r="B66" s="19"/>
      <c r="L66" s="19"/>
    </row>
    <row r="67" spans="1:31" ht="10.199999999999999">
      <c r="B67" s="19"/>
      <c r="L67" s="19"/>
    </row>
    <row r="68" spans="1:31" ht="10.199999999999999">
      <c r="B68" s="19"/>
      <c r="L68" s="19"/>
    </row>
    <row r="69" spans="1:31" ht="10.199999999999999">
      <c r="B69" s="19"/>
      <c r="L69" s="19"/>
    </row>
    <row r="70" spans="1:31" ht="10.199999999999999">
      <c r="B70" s="19"/>
      <c r="L70" s="19"/>
    </row>
    <row r="71" spans="1:31" ht="10.199999999999999">
      <c r="B71" s="19"/>
      <c r="L71" s="19"/>
    </row>
    <row r="72" spans="1:31" ht="10.199999999999999">
      <c r="B72" s="19"/>
      <c r="L72" s="19"/>
    </row>
    <row r="73" spans="1:31" ht="10.199999999999999">
      <c r="B73" s="19"/>
      <c r="L73" s="19"/>
    </row>
    <row r="74" spans="1:31" ht="10.199999999999999">
      <c r="B74" s="19"/>
      <c r="L74" s="19"/>
    </row>
    <row r="75" spans="1:31" ht="10.199999999999999">
      <c r="B75" s="19"/>
      <c r="L75" s="19"/>
    </row>
    <row r="76" spans="1:31" s="2" customFormat="1" ht="13.2">
      <c r="A76" s="31"/>
      <c r="B76" s="32"/>
      <c r="C76" s="31"/>
      <c r="D76" s="47" t="s">
        <v>51</v>
      </c>
      <c r="E76" s="34"/>
      <c r="F76" s="112" t="s">
        <v>52</v>
      </c>
      <c r="G76" s="47" t="s">
        <v>51</v>
      </c>
      <c r="H76" s="34"/>
      <c r="I76" s="34"/>
      <c r="J76" s="113" t="s">
        <v>52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98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47" t="str">
        <f>E7</f>
        <v>Sociálne zariadenie vodičov MHD Slávičie údolie</v>
      </c>
      <c r="F85" s="248"/>
      <c r="G85" s="248"/>
      <c r="H85" s="248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1"/>
      <c r="D87" s="31"/>
      <c r="E87" s="227" t="str">
        <f>E9</f>
        <v>20200601_z - Vodovodná a kanalizačná prípojka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Parkovisko cintorína Slávičie údolie</v>
      </c>
      <c r="G89" s="31"/>
      <c r="H89" s="31"/>
      <c r="I89" s="26" t="s">
        <v>21</v>
      </c>
      <c r="J89" s="57" t="str">
        <f>IF(J12="","",J12)</f>
        <v>26. 9. 2022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23</v>
      </c>
      <c r="D91" s="31"/>
      <c r="E91" s="31"/>
      <c r="F91" s="24" t="str">
        <f>E15</f>
        <v>Dopravný podnik Bratislava, a.s., Olejkárska 1, BA</v>
      </c>
      <c r="G91" s="31"/>
      <c r="H91" s="31"/>
      <c r="I91" s="26" t="s">
        <v>29</v>
      </c>
      <c r="J91" s="29" t="str">
        <f>E21</f>
        <v xml:space="preserve">Ing. Švec    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5.65" hidden="1" customHeight="1">
      <c r="A92" s="31"/>
      <c r="B92" s="32"/>
      <c r="C92" s="26" t="s">
        <v>27</v>
      </c>
      <c r="D92" s="31"/>
      <c r="E92" s="31"/>
      <c r="F92" s="24" t="str">
        <f>IF(E18="","",E18)</f>
        <v>Vyplň údaj</v>
      </c>
      <c r="G92" s="31"/>
      <c r="H92" s="31"/>
      <c r="I92" s="26" t="s">
        <v>32</v>
      </c>
      <c r="J92" s="29" t="str">
        <f>E24</f>
        <v xml:space="preserve">Ing. Švec                                         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14" t="s">
        <v>99</v>
      </c>
      <c r="D94" s="106"/>
      <c r="E94" s="106"/>
      <c r="F94" s="106"/>
      <c r="G94" s="106"/>
      <c r="H94" s="106"/>
      <c r="I94" s="106"/>
      <c r="J94" s="115" t="s">
        <v>100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hidden="1" customHeight="1">
      <c r="A96" s="31"/>
      <c r="B96" s="32"/>
      <c r="C96" s="116" t="s">
        <v>101</v>
      </c>
      <c r="D96" s="31"/>
      <c r="E96" s="31"/>
      <c r="F96" s="31"/>
      <c r="G96" s="31"/>
      <c r="H96" s="31"/>
      <c r="I96" s="31"/>
      <c r="J96" s="73">
        <f>J127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102</v>
      </c>
    </row>
    <row r="97" spans="1:31" s="9" customFormat="1" ht="24.9" hidden="1" customHeight="1">
      <c r="B97" s="117"/>
      <c r="D97" s="118" t="s">
        <v>313</v>
      </c>
      <c r="E97" s="119"/>
      <c r="F97" s="119"/>
      <c r="G97" s="119"/>
      <c r="H97" s="119"/>
      <c r="I97" s="119"/>
      <c r="J97" s="120">
        <f>J128</f>
        <v>0</v>
      </c>
      <c r="L97" s="117"/>
    </row>
    <row r="98" spans="1:31" s="10" customFormat="1" ht="19.95" hidden="1" customHeight="1">
      <c r="B98" s="121"/>
      <c r="D98" s="122" t="s">
        <v>314</v>
      </c>
      <c r="E98" s="123"/>
      <c r="F98" s="123"/>
      <c r="G98" s="123"/>
      <c r="H98" s="123"/>
      <c r="I98" s="123"/>
      <c r="J98" s="124">
        <f>J129</f>
        <v>0</v>
      </c>
      <c r="L98" s="121"/>
    </row>
    <row r="99" spans="1:31" s="10" customFormat="1" ht="19.95" hidden="1" customHeight="1">
      <c r="B99" s="121"/>
      <c r="D99" s="122" t="s">
        <v>315</v>
      </c>
      <c r="E99" s="123"/>
      <c r="F99" s="123"/>
      <c r="G99" s="123"/>
      <c r="H99" s="123"/>
      <c r="I99" s="123"/>
      <c r="J99" s="124">
        <f>J139</f>
        <v>0</v>
      </c>
      <c r="L99" s="121"/>
    </row>
    <row r="100" spans="1:31" s="10" customFormat="1" ht="19.95" hidden="1" customHeight="1">
      <c r="B100" s="121"/>
      <c r="D100" s="122" t="s">
        <v>316</v>
      </c>
      <c r="E100" s="123"/>
      <c r="F100" s="123"/>
      <c r="G100" s="123"/>
      <c r="H100" s="123"/>
      <c r="I100" s="123"/>
      <c r="J100" s="124">
        <f>J141</f>
        <v>0</v>
      </c>
      <c r="L100" s="121"/>
    </row>
    <row r="101" spans="1:31" s="10" customFormat="1" ht="19.95" hidden="1" customHeight="1">
      <c r="B101" s="121"/>
      <c r="D101" s="122" t="s">
        <v>317</v>
      </c>
      <c r="E101" s="123"/>
      <c r="F101" s="123"/>
      <c r="G101" s="123"/>
      <c r="H101" s="123"/>
      <c r="I101" s="123"/>
      <c r="J101" s="124">
        <f>J145</f>
        <v>0</v>
      </c>
      <c r="L101" s="121"/>
    </row>
    <row r="102" spans="1:31" s="10" customFormat="1" ht="19.95" hidden="1" customHeight="1">
      <c r="B102" s="121"/>
      <c r="D102" s="122" t="s">
        <v>318</v>
      </c>
      <c r="E102" s="123"/>
      <c r="F102" s="123"/>
      <c r="G102" s="123"/>
      <c r="H102" s="123"/>
      <c r="I102" s="123"/>
      <c r="J102" s="124">
        <f>J175</f>
        <v>0</v>
      </c>
      <c r="L102" s="121"/>
    </row>
    <row r="103" spans="1:31" s="9" customFormat="1" ht="24.9" hidden="1" customHeight="1">
      <c r="B103" s="117"/>
      <c r="D103" s="118" t="s">
        <v>319</v>
      </c>
      <c r="E103" s="119"/>
      <c r="F103" s="119"/>
      <c r="G103" s="119"/>
      <c r="H103" s="119"/>
      <c r="I103" s="119"/>
      <c r="J103" s="120">
        <f>J184</f>
        <v>0</v>
      </c>
      <c r="L103" s="117"/>
    </row>
    <row r="104" spans="1:31" s="10" customFormat="1" ht="19.95" hidden="1" customHeight="1">
      <c r="B104" s="121"/>
      <c r="D104" s="122" t="s">
        <v>320</v>
      </c>
      <c r="E104" s="123"/>
      <c r="F104" s="123"/>
      <c r="G104" s="123"/>
      <c r="H104" s="123"/>
      <c r="I104" s="123"/>
      <c r="J104" s="124">
        <f>J185</f>
        <v>0</v>
      </c>
      <c r="L104" s="121"/>
    </row>
    <row r="105" spans="1:31" s="9" customFormat="1" ht="24.9" hidden="1" customHeight="1">
      <c r="B105" s="117"/>
      <c r="D105" s="118" t="s">
        <v>321</v>
      </c>
      <c r="E105" s="119"/>
      <c r="F105" s="119"/>
      <c r="G105" s="119"/>
      <c r="H105" s="119"/>
      <c r="I105" s="119"/>
      <c r="J105" s="120">
        <f>J195</f>
        <v>0</v>
      </c>
      <c r="L105" s="117"/>
    </row>
    <row r="106" spans="1:31" s="10" customFormat="1" ht="19.95" hidden="1" customHeight="1">
      <c r="B106" s="121"/>
      <c r="D106" s="122" t="s">
        <v>322</v>
      </c>
      <c r="E106" s="123"/>
      <c r="F106" s="123"/>
      <c r="G106" s="123"/>
      <c r="H106" s="123"/>
      <c r="I106" s="123"/>
      <c r="J106" s="124">
        <f>J196</f>
        <v>0</v>
      </c>
      <c r="L106" s="121"/>
    </row>
    <row r="107" spans="1:31" s="10" customFormat="1" ht="19.95" hidden="1" customHeight="1">
      <c r="B107" s="121"/>
      <c r="D107" s="122" t="s">
        <v>323</v>
      </c>
      <c r="E107" s="123"/>
      <c r="F107" s="123"/>
      <c r="G107" s="123"/>
      <c r="H107" s="123"/>
      <c r="I107" s="123"/>
      <c r="J107" s="124">
        <f>J199</f>
        <v>0</v>
      </c>
      <c r="L107" s="121"/>
    </row>
    <row r="108" spans="1:31" s="2" customFormat="1" ht="21.75" hidden="1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" hidden="1" customHeight="1">
      <c r="A109" s="31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t="10.199999999999999" hidden="1"/>
    <row r="111" spans="1:31" ht="10.199999999999999" hidden="1"/>
    <row r="112" spans="1:31" ht="10.199999999999999" hidden="1"/>
    <row r="113" spans="1:63" s="2" customFormat="1" ht="6.9" customHeight="1">
      <c r="A113" s="31"/>
      <c r="B113" s="51"/>
      <c r="C113" s="52"/>
      <c r="D113" s="52"/>
      <c r="E113" s="52"/>
      <c r="F113" s="52"/>
      <c r="G113" s="52"/>
      <c r="H113" s="52"/>
      <c r="I113" s="52"/>
      <c r="J113" s="52"/>
      <c r="K113" s="52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" customHeight="1">
      <c r="A114" s="31"/>
      <c r="B114" s="32"/>
      <c r="C114" s="20" t="s">
        <v>112</v>
      </c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15</v>
      </c>
      <c r="D116" s="31"/>
      <c r="E116" s="31"/>
      <c r="F116" s="31"/>
      <c r="G116" s="31"/>
      <c r="H116" s="31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1"/>
      <c r="D117" s="31"/>
      <c r="E117" s="247" t="str">
        <f>E7</f>
        <v>Sociálne zariadenie vodičov MHD Slávičie údolie</v>
      </c>
      <c r="F117" s="248"/>
      <c r="G117" s="248"/>
      <c r="H117" s="248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94</v>
      </c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1"/>
      <c r="D119" s="31"/>
      <c r="E119" s="227" t="str">
        <f>E9</f>
        <v>20200601_z - Vodovodná a kanalizačná prípojka</v>
      </c>
      <c r="F119" s="249"/>
      <c r="G119" s="249"/>
      <c r="H119" s="249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19</v>
      </c>
      <c r="D121" s="31"/>
      <c r="E121" s="31"/>
      <c r="F121" s="24" t="str">
        <f>F12</f>
        <v>Parkovisko cintorína Slávičie údolie</v>
      </c>
      <c r="G121" s="31"/>
      <c r="H121" s="31"/>
      <c r="I121" s="26" t="s">
        <v>21</v>
      </c>
      <c r="J121" s="57" t="str">
        <f>IF(J12="","",J12)</f>
        <v>26. 9. 2022</v>
      </c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15" customHeight="1">
      <c r="A123" s="31"/>
      <c r="B123" s="32"/>
      <c r="C123" s="26" t="s">
        <v>23</v>
      </c>
      <c r="D123" s="31"/>
      <c r="E123" s="31"/>
      <c r="F123" s="24" t="str">
        <f>E15</f>
        <v>Dopravný podnik Bratislava, a.s., Olejkárska 1, BA</v>
      </c>
      <c r="G123" s="31"/>
      <c r="H123" s="31"/>
      <c r="I123" s="26" t="s">
        <v>29</v>
      </c>
      <c r="J123" s="29" t="str">
        <f>E21</f>
        <v xml:space="preserve">Ing. Švec    </v>
      </c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25.65" customHeight="1">
      <c r="A124" s="31"/>
      <c r="B124" s="32"/>
      <c r="C124" s="26" t="s">
        <v>27</v>
      </c>
      <c r="D124" s="31"/>
      <c r="E124" s="31"/>
      <c r="F124" s="24" t="str">
        <f>IF(E18="","",E18)</f>
        <v>Vyplň údaj</v>
      </c>
      <c r="G124" s="31"/>
      <c r="H124" s="31"/>
      <c r="I124" s="26" t="s">
        <v>32</v>
      </c>
      <c r="J124" s="29" t="str">
        <f>E24</f>
        <v xml:space="preserve">Ing. Švec                                         </v>
      </c>
      <c r="K124" s="31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44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25"/>
      <c r="B126" s="126"/>
      <c r="C126" s="127" t="s">
        <v>113</v>
      </c>
      <c r="D126" s="128" t="s">
        <v>61</v>
      </c>
      <c r="E126" s="128" t="s">
        <v>57</v>
      </c>
      <c r="F126" s="128" t="s">
        <v>58</v>
      </c>
      <c r="G126" s="128" t="s">
        <v>114</v>
      </c>
      <c r="H126" s="128" t="s">
        <v>115</v>
      </c>
      <c r="I126" s="128" t="s">
        <v>116</v>
      </c>
      <c r="J126" s="129" t="s">
        <v>100</v>
      </c>
      <c r="K126" s="130" t="s">
        <v>117</v>
      </c>
      <c r="L126" s="131"/>
      <c r="M126" s="64" t="s">
        <v>1</v>
      </c>
      <c r="N126" s="65" t="s">
        <v>40</v>
      </c>
      <c r="O126" s="65" t="s">
        <v>118</v>
      </c>
      <c r="P126" s="65" t="s">
        <v>119</v>
      </c>
      <c r="Q126" s="65" t="s">
        <v>120</v>
      </c>
      <c r="R126" s="65" t="s">
        <v>121</v>
      </c>
      <c r="S126" s="65" t="s">
        <v>122</v>
      </c>
      <c r="T126" s="66" t="s">
        <v>123</v>
      </c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</row>
    <row r="127" spans="1:63" s="2" customFormat="1" ht="22.8" customHeight="1">
      <c r="A127" s="31"/>
      <c r="B127" s="32"/>
      <c r="C127" s="71" t="s">
        <v>101</v>
      </c>
      <c r="D127" s="31"/>
      <c r="E127" s="31"/>
      <c r="F127" s="31"/>
      <c r="G127" s="31"/>
      <c r="H127" s="31"/>
      <c r="I127" s="31"/>
      <c r="J127" s="132">
        <f>BK127</f>
        <v>0</v>
      </c>
      <c r="K127" s="31"/>
      <c r="L127" s="32"/>
      <c r="M127" s="67"/>
      <c r="N127" s="58"/>
      <c r="O127" s="68"/>
      <c r="P127" s="133">
        <f>P128+P184+P195</f>
        <v>0</v>
      </c>
      <c r="Q127" s="68"/>
      <c r="R127" s="133">
        <f>R128+R184+R195</f>
        <v>111.40987847999999</v>
      </c>
      <c r="S127" s="68"/>
      <c r="T127" s="134">
        <f>T128+T184+T195</f>
        <v>3.4320000000000004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6" t="s">
        <v>75</v>
      </c>
      <c r="AU127" s="16" t="s">
        <v>102</v>
      </c>
      <c r="BK127" s="135">
        <f>BK128+BK184+BK195</f>
        <v>0</v>
      </c>
    </row>
    <row r="128" spans="1:63" s="12" customFormat="1" ht="25.95" customHeight="1">
      <c r="B128" s="136"/>
      <c r="D128" s="137" t="s">
        <v>75</v>
      </c>
      <c r="E128" s="138" t="s">
        <v>324</v>
      </c>
      <c r="F128" s="138" t="s">
        <v>325</v>
      </c>
      <c r="I128" s="139"/>
      <c r="J128" s="140">
        <f>BK128</f>
        <v>0</v>
      </c>
      <c r="L128" s="136"/>
      <c r="M128" s="141"/>
      <c r="N128" s="142"/>
      <c r="O128" s="142"/>
      <c r="P128" s="143">
        <f>P129+P139+P141+P145+P175</f>
        <v>0</v>
      </c>
      <c r="Q128" s="142"/>
      <c r="R128" s="143">
        <f>R129+R139+R141+R145+R175</f>
        <v>111.39265847999999</v>
      </c>
      <c r="S128" s="142"/>
      <c r="T128" s="144">
        <f>T129+T139+T141+T145+T175</f>
        <v>3.4320000000000004</v>
      </c>
      <c r="AR128" s="137" t="s">
        <v>84</v>
      </c>
      <c r="AT128" s="145" t="s">
        <v>75</v>
      </c>
      <c r="AU128" s="145" t="s">
        <v>76</v>
      </c>
      <c r="AY128" s="137" t="s">
        <v>126</v>
      </c>
      <c r="BK128" s="146">
        <f>BK129+BK139+BK141+BK145+BK175</f>
        <v>0</v>
      </c>
    </row>
    <row r="129" spans="1:65" s="12" customFormat="1" ht="22.8" customHeight="1">
      <c r="B129" s="136"/>
      <c r="D129" s="137" t="s">
        <v>75</v>
      </c>
      <c r="E129" s="147" t="s">
        <v>84</v>
      </c>
      <c r="F129" s="147" t="s">
        <v>326</v>
      </c>
      <c r="I129" s="139"/>
      <c r="J129" s="148">
        <f>BK129</f>
        <v>0</v>
      </c>
      <c r="L129" s="136"/>
      <c r="M129" s="141"/>
      <c r="N129" s="142"/>
      <c r="O129" s="142"/>
      <c r="P129" s="143">
        <f>SUM(P130:P138)</f>
        <v>0</v>
      </c>
      <c r="Q129" s="142"/>
      <c r="R129" s="143">
        <f>SUM(R130:R138)</f>
        <v>1.0626979999999999E-2</v>
      </c>
      <c r="S129" s="142"/>
      <c r="T129" s="144">
        <f>SUM(T130:T138)</f>
        <v>0</v>
      </c>
      <c r="AR129" s="137" t="s">
        <v>84</v>
      </c>
      <c r="AT129" s="145" t="s">
        <v>75</v>
      </c>
      <c r="AU129" s="145" t="s">
        <v>84</v>
      </c>
      <c r="AY129" s="137" t="s">
        <v>126</v>
      </c>
      <c r="BK129" s="146">
        <f>SUM(BK130:BK138)</f>
        <v>0</v>
      </c>
    </row>
    <row r="130" spans="1:65" s="2" customFormat="1" ht="16.5" customHeight="1">
      <c r="A130" s="31"/>
      <c r="B130" s="149"/>
      <c r="C130" s="150" t="s">
        <v>84</v>
      </c>
      <c r="D130" s="150" t="s">
        <v>128</v>
      </c>
      <c r="E130" s="151" t="s">
        <v>327</v>
      </c>
      <c r="F130" s="152" t="s">
        <v>328</v>
      </c>
      <c r="G130" s="153" t="s">
        <v>329</v>
      </c>
      <c r="H130" s="154">
        <v>2.5999999999999999E-2</v>
      </c>
      <c r="I130" s="155"/>
      <c r="J130" s="156">
        <f t="shared" ref="J130:J138" si="0">ROUND(I130*H130,2)</f>
        <v>0</v>
      </c>
      <c r="K130" s="157"/>
      <c r="L130" s="32"/>
      <c r="M130" s="158" t="s">
        <v>1</v>
      </c>
      <c r="N130" s="159" t="s">
        <v>42</v>
      </c>
      <c r="O130" s="60"/>
      <c r="P130" s="160">
        <f t="shared" ref="P130:P138" si="1">O130*H130</f>
        <v>0</v>
      </c>
      <c r="Q130" s="160">
        <v>0.40872999999999998</v>
      </c>
      <c r="R130" s="160">
        <f t="shared" ref="R130:R138" si="2">Q130*H130</f>
        <v>1.0626979999999999E-2</v>
      </c>
      <c r="S130" s="160">
        <v>0</v>
      </c>
      <c r="T130" s="161">
        <f t="shared" ref="T130:T138" si="3"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132</v>
      </c>
      <c r="AT130" s="162" t="s">
        <v>128</v>
      </c>
      <c r="AU130" s="162" t="s">
        <v>133</v>
      </c>
      <c r="AY130" s="16" t="s">
        <v>126</v>
      </c>
      <c r="BE130" s="163">
        <f t="shared" ref="BE130:BE138" si="4">IF(N130="základná",J130,0)</f>
        <v>0</v>
      </c>
      <c r="BF130" s="163">
        <f t="shared" ref="BF130:BF138" si="5">IF(N130="znížená",J130,0)</f>
        <v>0</v>
      </c>
      <c r="BG130" s="163">
        <f t="shared" ref="BG130:BG138" si="6">IF(N130="zákl. prenesená",J130,0)</f>
        <v>0</v>
      </c>
      <c r="BH130" s="163">
        <f t="shared" ref="BH130:BH138" si="7">IF(N130="zníž. prenesená",J130,0)</f>
        <v>0</v>
      </c>
      <c r="BI130" s="163">
        <f t="shared" ref="BI130:BI138" si="8">IF(N130="nulová",J130,0)</f>
        <v>0</v>
      </c>
      <c r="BJ130" s="16" t="s">
        <v>133</v>
      </c>
      <c r="BK130" s="163">
        <f t="shared" ref="BK130:BK138" si="9">ROUND(I130*H130,2)</f>
        <v>0</v>
      </c>
      <c r="BL130" s="16" t="s">
        <v>132</v>
      </c>
      <c r="BM130" s="162" t="s">
        <v>133</v>
      </c>
    </row>
    <row r="131" spans="1:65" s="2" customFormat="1" ht="21.75" customHeight="1">
      <c r="A131" s="31"/>
      <c r="B131" s="149"/>
      <c r="C131" s="150" t="s">
        <v>133</v>
      </c>
      <c r="D131" s="150" t="s">
        <v>128</v>
      </c>
      <c r="E131" s="151" t="s">
        <v>330</v>
      </c>
      <c r="F131" s="152" t="s">
        <v>331</v>
      </c>
      <c r="G131" s="153" t="s">
        <v>131</v>
      </c>
      <c r="H131" s="154">
        <v>46.8</v>
      </c>
      <c r="I131" s="155"/>
      <c r="J131" s="156">
        <f t="shared" si="0"/>
        <v>0</v>
      </c>
      <c r="K131" s="157"/>
      <c r="L131" s="32"/>
      <c r="M131" s="158" t="s">
        <v>1</v>
      </c>
      <c r="N131" s="159" t="s">
        <v>42</v>
      </c>
      <c r="O131" s="60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132</v>
      </c>
      <c r="AT131" s="162" t="s">
        <v>128</v>
      </c>
      <c r="AU131" s="162" t="s">
        <v>133</v>
      </c>
      <c r="AY131" s="16" t="s">
        <v>126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6" t="s">
        <v>133</v>
      </c>
      <c r="BK131" s="163">
        <f t="shared" si="9"/>
        <v>0</v>
      </c>
      <c r="BL131" s="16" t="s">
        <v>132</v>
      </c>
      <c r="BM131" s="162" t="s">
        <v>132</v>
      </c>
    </row>
    <row r="132" spans="1:65" s="2" customFormat="1" ht="16.5" customHeight="1">
      <c r="A132" s="31"/>
      <c r="B132" s="149"/>
      <c r="C132" s="150" t="s">
        <v>140</v>
      </c>
      <c r="D132" s="150" t="s">
        <v>128</v>
      </c>
      <c r="E132" s="151" t="s">
        <v>332</v>
      </c>
      <c r="F132" s="152" t="s">
        <v>333</v>
      </c>
      <c r="G132" s="153" t="s">
        <v>131</v>
      </c>
      <c r="H132" s="154">
        <v>46.8</v>
      </c>
      <c r="I132" s="155"/>
      <c r="J132" s="156">
        <f t="shared" si="0"/>
        <v>0</v>
      </c>
      <c r="K132" s="157"/>
      <c r="L132" s="32"/>
      <c r="M132" s="158" t="s">
        <v>1</v>
      </c>
      <c r="N132" s="159" t="s">
        <v>42</v>
      </c>
      <c r="O132" s="60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132</v>
      </c>
      <c r="AT132" s="162" t="s">
        <v>128</v>
      </c>
      <c r="AU132" s="162" t="s">
        <v>133</v>
      </c>
      <c r="AY132" s="16" t="s">
        <v>126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6" t="s">
        <v>133</v>
      </c>
      <c r="BK132" s="163">
        <f t="shared" si="9"/>
        <v>0</v>
      </c>
      <c r="BL132" s="16" t="s">
        <v>132</v>
      </c>
      <c r="BM132" s="162" t="s">
        <v>151</v>
      </c>
    </row>
    <row r="133" spans="1:65" s="2" customFormat="1" ht="24.15" customHeight="1">
      <c r="A133" s="31"/>
      <c r="B133" s="149"/>
      <c r="C133" s="150" t="s">
        <v>132</v>
      </c>
      <c r="D133" s="150" t="s">
        <v>128</v>
      </c>
      <c r="E133" s="151" t="s">
        <v>334</v>
      </c>
      <c r="F133" s="152" t="s">
        <v>335</v>
      </c>
      <c r="G133" s="153" t="s">
        <v>131</v>
      </c>
      <c r="H133" s="154">
        <v>46.8</v>
      </c>
      <c r="I133" s="155"/>
      <c r="J133" s="156">
        <f t="shared" si="0"/>
        <v>0</v>
      </c>
      <c r="K133" s="157"/>
      <c r="L133" s="32"/>
      <c r="M133" s="158" t="s">
        <v>1</v>
      </c>
      <c r="N133" s="159" t="s">
        <v>42</v>
      </c>
      <c r="O133" s="60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132</v>
      </c>
      <c r="AT133" s="162" t="s">
        <v>128</v>
      </c>
      <c r="AU133" s="162" t="s">
        <v>133</v>
      </c>
      <c r="AY133" s="16" t="s">
        <v>126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6" t="s">
        <v>133</v>
      </c>
      <c r="BK133" s="163">
        <f t="shared" si="9"/>
        <v>0</v>
      </c>
      <c r="BL133" s="16" t="s">
        <v>132</v>
      </c>
      <c r="BM133" s="162" t="s">
        <v>161</v>
      </c>
    </row>
    <row r="134" spans="1:65" s="2" customFormat="1" ht="24.15" customHeight="1">
      <c r="A134" s="31"/>
      <c r="B134" s="149"/>
      <c r="C134" s="150" t="s">
        <v>147</v>
      </c>
      <c r="D134" s="150" t="s">
        <v>128</v>
      </c>
      <c r="E134" s="151" t="s">
        <v>336</v>
      </c>
      <c r="F134" s="152" t="s">
        <v>337</v>
      </c>
      <c r="G134" s="153" t="s">
        <v>131</v>
      </c>
      <c r="H134" s="154">
        <v>46.8</v>
      </c>
      <c r="I134" s="155"/>
      <c r="J134" s="156">
        <f t="shared" si="0"/>
        <v>0</v>
      </c>
      <c r="K134" s="157"/>
      <c r="L134" s="32"/>
      <c r="M134" s="158" t="s">
        <v>1</v>
      </c>
      <c r="N134" s="159" t="s">
        <v>42</v>
      </c>
      <c r="O134" s="60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132</v>
      </c>
      <c r="AT134" s="162" t="s">
        <v>128</v>
      </c>
      <c r="AU134" s="162" t="s">
        <v>133</v>
      </c>
      <c r="AY134" s="16" t="s">
        <v>126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6" t="s">
        <v>133</v>
      </c>
      <c r="BK134" s="163">
        <f t="shared" si="9"/>
        <v>0</v>
      </c>
      <c r="BL134" s="16" t="s">
        <v>132</v>
      </c>
      <c r="BM134" s="162" t="s">
        <v>177</v>
      </c>
    </row>
    <row r="135" spans="1:65" s="2" customFormat="1" ht="16.5" customHeight="1">
      <c r="A135" s="31"/>
      <c r="B135" s="149"/>
      <c r="C135" s="150" t="s">
        <v>151</v>
      </c>
      <c r="D135" s="150" t="s">
        <v>128</v>
      </c>
      <c r="E135" s="151" t="s">
        <v>338</v>
      </c>
      <c r="F135" s="152" t="s">
        <v>339</v>
      </c>
      <c r="G135" s="153" t="s">
        <v>131</v>
      </c>
      <c r="H135" s="154">
        <v>46.8</v>
      </c>
      <c r="I135" s="155"/>
      <c r="J135" s="156">
        <f t="shared" si="0"/>
        <v>0</v>
      </c>
      <c r="K135" s="157"/>
      <c r="L135" s="32"/>
      <c r="M135" s="158" t="s">
        <v>1</v>
      </c>
      <c r="N135" s="159" t="s">
        <v>42</v>
      </c>
      <c r="O135" s="60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2" t="s">
        <v>132</v>
      </c>
      <c r="AT135" s="162" t="s">
        <v>128</v>
      </c>
      <c r="AU135" s="162" t="s">
        <v>133</v>
      </c>
      <c r="AY135" s="16" t="s">
        <v>126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6" t="s">
        <v>133</v>
      </c>
      <c r="BK135" s="163">
        <f t="shared" si="9"/>
        <v>0</v>
      </c>
      <c r="BL135" s="16" t="s">
        <v>132</v>
      </c>
      <c r="BM135" s="162" t="s">
        <v>185</v>
      </c>
    </row>
    <row r="136" spans="1:65" s="2" customFormat="1" ht="21.75" customHeight="1">
      <c r="A136" s="31"/>
      <c r="B136" s="149"/>
      <c r="C136" s="150" t="s">
        <v>156</v>
      </c>
      <c r="D136" s="150" t="s">
        <v>128</v>
      </c>
      <c r="E136" s="151" t="s">
        <v>340</v>
      </c>
      <c r="F136" s="152" t="s">
        <v>341</v>
      </c>
      <c r="G136" s="153" t="s">
        <v>131</v>
      </c>
      <c r="H136" s="154">
        <v>46.8</v>
      </c>
      <c r="I136" s="155"/>
      <c r="J136" s="156">
        <f t="shared" si="0"/>
        <v>0</v>
      </c>
      <c r="K136" s="157"/>
      <c r="L136" s="32"/>
      <c r="M136" s="158" t="s">
        <v>1</v>
      </c>
      <c r="N136" s="159" t="s">
        <v>42</v>
      </c>
      <c r="O136" s="60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132</v>
      </c>
      <c r="AT136" s="162" t="s">
        <v>128</v>
      </c>
      <c r="AU136" s="162" t="s">
        <v>133</v>
      </c>
      <c r="AY136" s="16" t="s">
        <v>126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6" t="s">
        <v>133</v>
      </c>
      <c r="BK136" s="163">
        <f t="shared" si="9"/>
        <v>0</v>
      </c>
      <c r="BL136" s="16" t="s">
        <v>132</v>
      </c>
      <c r="BM136" s="162" t="s">
        <v>194</v>
      </c>
    </row>
    <row r="137" spans="1:65" s="2" customFormat="1" ht="16.5" customHeight="1">
      <c r="A137" s="31"/>
      <c r="B137" s="149"/>
      <c r="C137" s="150" t="s">
        <v>161</v>
      </c>
      <c r="D137" s="150" t="s">
        <v>128</v>
      </c>
      <c r="E137" s="151" t="s">
        <v>342</v>
      </c>
      <c r="F137" s="152" t="s">
        <v>343</v>
      </c>
      <c r="G137" s="153" t="s">
        <v>131</v>
      </c>
      <c r="H137" s="154">
        <v>46.8</v>
      </c>
      <c r="I137" s="155"/>
      <c r="J137" s="156">
        <f t="shared" si="0"/>
        <v>0</v>
      </c>
      <c r="K137" s="157"/>
      <c r="L137" s="32"/>
      <c r="M137" s="158" t="s">
        <v>1</v>
      </c>
      <c r="N137" s="159" t="s">
        <v>42</v>
      </c>
      <c r="O137" s="60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132</v>
      </c>
      <c r="AT137" s="162" t="s">
        <v>128</v>
      </c>
      <c r="AU137" s="162" t="s">
        <v>133</v>
      </c>
      <c r="AY137" s="16" t="s">
        <v>126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6" t="s">
        <v>133</v>
      </c>
      <c r="BK137" s="163">
        <f t="shared" si="9"/>
        <v>0</v>
      </c>
      <c r="BL137" s="16" t="s">
        <v>132</v>
      </c>
      <c r="BM137" s="162" t="s">
        <v>204</v>
      </c>
    </row>
    <row r="138" spans="1:65" s="2" customFormat="1" ht="16.5" customHeight="1">
      <c r="A138" s="31"/>
      <c r="B138" s="149"/>
      <c r="C138" s="150" t="s">
        <v>172</v>
      </c>
      <c r="D138" s="150" t="s">
        <v>128</v>
      </c>
      <c r="E138" s="151" t="s">
        <v>344</v>
      </c>
      <c r="F138" s="152" t="s">
        <v>345</v>
      </c>
      <c r="G138" s="153" t="s">
        <v>131</v>
      </c>
      <c r="H138" s="154">
        <v>32.5</v>
      </c>
      <c r="I138" s="155"/>
      <c r="J138" s="156">
        <f t="shared" si="0"/>
        <v>0</v>
      </c>
      <c r="K138" s="157"/>
      <c r="L138" s="32"/>
      <c r="M138" s="158" t="s">
        <v>1</v>
      </c>
      <c r="N138" s="159" t="s">
        <v>42</v>
      </c>
      <c r="O138" s="60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132</v>
      </c>
      <c r="AT138" s="162" t="s">
        <v>128</v>
      </c>
      <c r="AU138" s="162" t="s">
        <v>133</v>
      </c>
      <c r="AY138" s="16" t="s">
        <v>126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6" t="s">
        <v>133</v>
      </c>
      <c r="BK138" s="163">
        <f t="shared" si="9"/>
        <v>0</v>
      </c>
      <c r="BL138" s="16" t="s">
        <v>132</v>
      </c>
      <c r="BM138" s="162" t="s">
        <v>214</v>
      </c>
    </row>
    <row r="139" spans="1:65" s="12" customFormat="1" ht="22.8" customHeight="1">
      <c r="B139" s="136"/>
      <c r="D139" s="137" t="s">
        <v>75</v>
      </c>
      <c r="E139" s="147" t="s">
        <v>132</v>
      </c>
      <c r="F139" s="147" t="s">
        <v>346</v>
      </c>
      <c r="I139" s="139"/>
      <c r="J139" s="148">
        <f>BK139</f>
        <v>0</v>
      </c>
      <c r="L139" s="136"/>
      <c r="M139" s="141"/>
      <c r="N139" s="142"/>
      <c r="O139" s="142"/>
      <c r="P139" s="143">
        <f>P140</f>
        <v>0</v>
      </c>
      <c r="Q139" s="142"/>
      <c r="R139" s="143">
        <f>R140</f>
        <v>79.71911999999999</v>
      </c>
      <c r="S139" s="142"/>
      <c r="T139" s="144">
        <f>T140</f>
        <v>0</v>
      </c>
      <c r="AR139" s="137" t="s">
        <v>84</v>
      </c>
      <c r="AT139" s="145" t="s">
        <v>75</v>
      </c>
      <c r="AU139" s="145" t="s">
        <v>84</v>
      </c>
      <c r="AY139" s="137" t="s">
        <v>126</v>
      </c>
      <c r="BK139" s="146">
        <f>BK140</f>
        <v>0</v>
      </c>
    </row>
    <row r="140" spans="1:65" s="2" customFormat="1" ht="24.15" customHeight="1">
      <c r="A140" s="31"/>
      <c r="B140" s="149"/>
      <c r="C140" s="150" t="s">
        <v>177</v>
      </c>
      <c r="D140" s="150" t="s">
        <v>128</v>
      </c>
      <c r="E140" s="151" t="s">
        <v>347</v>
      </c>
      <c r="F140" s="152" t="s">
        <v>348</v>
      </c>
      <c r="G140" s="153" t="s">
        <v>131</v>
      </c>
      <c r="H140" s="154">
        <v>46.8</v>
      </c>
      <c r="I140" s="155"/>
      <c r="J140" s="156">
        <f>ROUND(I140*H140,2)</f>
        <v>0</v>
      </c>
      <c r="K140" s="157"/>
      <c r="L140" s="32"/>
      <c r="M140" s="158" t="s">
        <v>1</v>
      </c>
      <c r="N140" s="159" t="s">
        <v>42</v>
      </c>
      <c r="O140" s="60"/>
      <c r="P140" s="160">
        <f>O140*H140</f>
        <v>0</v>
      </c>
      <c r="Q140" s="160">
        <v>1.7034</v>
      </c>
      <c r="R140" s="160">
        <f>Q140*H140</f>
        <v>79.71911999999999</v>
      </c>
      <c r="S140" s="160">
        <v>0</v>
      </c>
      <c r="T140" s="16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2" t="s">
        <v>132</v>
      </c>
      <c r="AT140" s="162" t="s">
        <v>128</v>
      </c>
      <c r="AU140" s="162" t="s">
        <v>133</v>
      </c>
      <c r="AY140" s="16" t="s">
        <v>126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6" t="s">
        <v>133</v>
      </c>
      <c r="BK140" s="163">
        <f>ROUND(I140*H140,2)</f>
        <v>0</v>
      </c>
      <c r="BL140" s="16" t="s">
        <v>132</v>
      </c>
      <c r="BM140" s="162" t="s">
        <v>7</v>
      </c>
    </row>
    <row r="141" spans="1:65" s="12" customFormat="1" ht="22.8" customHeight="1">
      <c r="B141" s="136"/>
      <c r="D141" s="137" t="s">
        <v>75</v>
      </c>
      <c r="E141" s="147" t="s">
        <v>147</v>
      </c>
      <c r="F141" s="147" t="s">
        <v>349</v>
      </c>
      <c r="I141" s="139"/>
      <c r="J141" s="148">
        <f>BK141</f>
        <v>0</v>
      </c>
      <c r="L141" s="136"/>
      <c r="M141" s="141"/>
      <c r="N141" s="142"/>
      <c r="O141" s="142"/>
      <c r="P141" s="143">
        <f>SUM(P142:P144)</f>
        <v>0</v>
      </c>
      <c r="Q141" s="142"/>
      <c r="R141" s="143">
        <f>SUM(R142:R144)</f>
        <v>19.073339999999998</v>
      </c>
      <c r="S141" s="142"/>
      <c r="T141" s="144">
        <f>SUM(T142:T144)</f>
        <v>0</v>
      </c>
      <c r="AR141" s="137" t="s">
        <v>84</v>
      </c>
      <c r="AT141" s="145" t="s">
        <v>75</v>
      </c>
      <c r="AU141" s="145" t="s">
        <v>84</v>
      </c>
      <c r="AY141" s="137" t="s">
        <v>126</v>
      </c>
      <c r="BK141" s="146">
        <f>SUM(BK142:BK144)</f>
        <v>0</v>
      </c>
    </row>
    <row r="142" spans="1:65" s="2" customFormat="1" ht="24.15" customHeight="1">
      <c r="A142" s="31"/>
      <c r="B142" s="149"/>
      <c r="C142" s="150" t="s">
        <v>181</v>
      </c>
      <c r="D142" s="150" t="s">
        <v>128</v>
      </c>
      <c r="E142" s="151" t="s">
        <v>350</v>
      </c>
      <c r="F142" s="152" t="s">
        <v>351</v>
      </c>
      <c r="G142" s="153" t="s">
        <v>154</v>
      </c>
      <c r="H142" s="154">
        <v>26</v>
      </c>
      <c r="I142" s="155"/>
      <c r="J142" s="156">
        <f>ROUND(I142*H142,2)</f>
        <v>0</v>
      </c>
      <c r="K142" s="157"/>
      <c r="L142" s="32"/>
      <c r="M142" s="158" t="s">
        <v>1</v>
      </c>
      <c r="N142" s="159" t="s">
        <v>42</v>
      </c>
      <c r="O142" s="60"/>
      <c r="P142" s="160">
        <f>O142*H142</f>
        <v>0</v>
      </c>
      <c r="Q142" s="160">
        <v>0.1186</v>
      </c>
      <c r="R142" s="160">
        <f>Q142*H142</f>
        <v>3.0836000000000001</v>
      </c>
      <c r="S142" s="160">
        <v>0</v>
      </c>
      <c r="T142" s="16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2" t="s">
        <v>132</v>
      </c>
      <c r="AT142" s="162" t="s">
        <v>128</v>
      </c>
      <c r="AU142" s="162" t="s">
        <v>133</v>
      </c>
      <c r="AY142" s="16" t="s">
        <v>126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6" t="s">
        <v>133</v>
      </c>
      <c r="BK142" s="163">
        <f>ROUND(I142*H142,2)</f>
        <v>0</v>
      </c>
      <c r="BL142" s="16" t="s">
        <v>132</v>
      </c>
      <c r="BM142" s="162" t="s">
        <v>234</v>
      </c>
    </row>
    <row r="143" spans="1:65" s="2" customFormat="1" ht="24.15" customHeight="1">
      <c r="A143" s="31"/>
      <c r="B143" s="149"/>
      <c r="C143" s="150" t="s">
        <v>185</v>
      </c>
      <c r="D143" s="150" t="s">
        <v>128</v>
      </c>
      <c r="E143" s="151" t="s">
        <v>352</v>
      </c>
      <c r="F143" s="152" t="s">
        <v>353</v>
      </c>
      <c r="G143" s="153" t="s">
        <v>154</v>
      </c>
      <c r="H143" s="154">
        <v>26</v>
      </c>
      <c r="I143" s="155"/>
      <c r="J143" s="156">
        <f>ROUND(I143*H143,2)</f>
        <v>0</v>
      </c>
      <c r="K143" s="157"/>
      <c r="L143" s="32"/>
      <c r="M143" s="158" t="s">
        <v>1</v>
      </c>
      <c r="N143" s="159" t="s">
        <v>42</v>
      </c>
      <c r="O143" s="60"/>
      <c r="P143" s="160">
        <f>O143*H143</f>
        <v>0</v>
      </c>
      <c r="Q143" s="160">
        <v>0.44031999999999999</v>
      </c>
      <c r="R143" s="160">
        <f>Q143*H143</f>
        <v>11.448319999999999</v>
      </c>
      <c r="S143" s="160">
        <v>0</v>
      </c>
      <c r="T143" s="161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2" t="s">
        <v>132</v>
      </c>
      <c r="AT143" s="162" t="s">
        <v>128</v>
      </c>
      <c r="AU143" s="162" t="s">
        <v>133</v>
      </c>
      <c r="AY143" s="16" t="s">
        <v>126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6" t="s">
        <v>133</v>
      </c>
      <c r="BK143" s="163">
        <f>ROUND(I143*H143,2)</f>
        <v>0</v>
      </c>
      <c r="BL143" s="16" t="s">
        <v>132</v>
      </c>
      <c r="BM143" s="162" t="s">
        <v>242</v>
      </c>
    </row>
    <row r="144" spans="1:65" s="2" customFormat="1" ht="24.15" customHeight="1">
      <c r="A144" s="31"/>
      <c r="B144" s="149"/>
      <c r="C144" s="150" t="s">
        <v>190</v>
      </c>
      <c r="D144" s="150" t="s">
        <v>128</v>
      </c>
      <c r="E144" s="151" t="s">
        <v>354</v>
      </c>
      <c r="F144" s="152" t="s">
        <v>355</v>
      </c>
      <c r="G144" s="153" t="s">
        <v>154</v>
      </c>
      <c r="H144" s="154">
        <v>26</v>
      </c>
      <c r="I144" s="155"/>
      <c r="J144" s="156">
        <f>ROUND(I144*H144,2)</f>
        <v>0</v>
      </c>
      <c r="K144" s="157"/>
      <c r="L144" s="32"/>
      <c r="M144" s="158" t="s">
        <v>1</v>
      </c>
      <c r="N144" s="159" t="s">
        <v>42</v>
      </c>
      <c r="O144" s="60"/>
      <c r="P144" s="160">
        <f>O144*H144</f>
        <v>0</v>
      </c>
      <c r="Q144" s="160">
        <v>0.17466999999999999</v>
      </c>
      <c r="R144" s="160">
        <f>Q144*H144</f>
        <v>4.5414199999999996</v>
      </c>
      <c r="S144" s="160">
        <v>0</v>
      </c>
      <c r="T144" s="16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132</v>
      </c>
      <c r="AT144" s="162" t="s">
        <v>128</v>
      </c>
      <c r="AU144" s="162" t="s">
        <v>133</v>
      </c>
      <c r="AY144" s="16" t="s">
        <v>126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133</v>
      </c>
      <c r="BK144" s="163">
        <f>ROUND(I144*H144,2)</f>
        <v>0</v>
      </c>
      <c r="BL144" s="16" t="s">
        <v>132</v>
      </c>
      <c r="BM144" s="162" t="s">
        <v>254</v>
      </c>
    </row>
    <row r="145" spans="1:65" s="12" customFormat="1" ht="22.8" customHeight="1">
      <c r="B145" s="136"/>
      <c r="D145" s="137" t="s">
        <v>75</v>
      </c>
      <c r="E145" s="147" t="s">
        <v>161</v>
      </c>
      <c r="F145" s="147" t="s">
        <v>356</v>
      </c>
      <c r="I145" s="139"/>
      <c r="J145" s="148">
        <f>BK145</f>
        <v>0</v>
      </c>
      <c r="L145" s="136"/>
      <c r="M145" s="141"/>
      <c r="N145" s="142"/>
      <c r="O145" s="142"/>
      <c r="P145" s="143">
        <f>SUM(P146:P174)</f>
        <v>0</v>
      </c>
      <c r="Q145" s="142"/>
      <c r="R145" s="143">
        <f>SUM(R146:R174)</f>
        <v>12.589571500000003</v>
      </c>
      <c r="S145" s="142"/>
      <c r="T145" s="144">
        <f>SUM(T146:T174)</f>
        <v>0</v>
      </c>
      <c r="AR145" s="137" t="s">
        <v>84</v>
      </c>
      <c r="AT145" s="145" t="s">
        <v>75</v>
      </c>
      <c r="AU145" s="145" t="s">
        <v>84</v>
      </c>
      <c r="AY145" s="137" t="s">
        <v>126</v>
      </c>
      <c r="BK145" s="146">
        <f>SUM(BK146:BK174)</f>
        <v>0</v>
      </c>
    </row>
    <row r="146" spans="1:65" s="2" customFormat="1" ht="24.15" customHeight="1">
      <c r="A146" s="31"/>
      <c r="B146" s="149"/>
      <c r="C146" s="150" t="s">
        <v>194</v>
      </c>
      <c r="D146" s="150" t="s">
        <v>128</v>
      </c>
      <c r="E146" s="151" t="s">
        <v>357</v>
      </c>
      <c r="F146" s="152" t="s">
        <v>358</v>
      </c>
      <c r="G146" s="153" t="s">
        <v>359</v>
      </c>
      <c r="H146" s="154">
        <v>1</v>
      </c>
      <c r="I146" s="155"/>
      <c r="J146" s="156">
        <f t="shared" ref="J146:J174" si="10">ROUND(I146*H146,2)</f>
        <v>0</v>
      </c>
      <c r="K146" s="157"/>
      <c r="L146" s="32"/>
      <c r="M146" s="158" t="s">
        <v>1</v>
      </c>
      <c r="N146" s="159" t="s">
        <v>42</v>
      </c>
      <c r="O146" s="60"/>
      <c r="P146" s="160">
        <f t="shared" ref="P146:P174" si="11">O146*H146</f>
        <v>0</v>
      </c>
      <c r="Q146" s="160">
        <v>6.9750000000000006E-2</v>
      </c>
      <c r="R146" s="160">
        <f t="shared" ref="R146:R174" si="12">Q146*H146</f>
        <v>6.9750000000000006E-2</v>
      </c>
      <c r="S146" s="160">
        <v>0</v>
      </c>
      <c r="T146" s="161">
        <f t="shared" ref="T146:T174" si="13"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2" t="s">
        <v>132</v>
      </c>
      <c r="AT146" s="162" t="s">
        <v>128</v>
      </c>
      <c r="AU146" s="162" t="s">
        <v>133</v>
      </c>
      <c r="AY146" s="16" t="s">
        <v>126</v>
      </c>
      <c r="BE146" s="163">
        <f t="shared" ref="BE146:BE174" si="14">IF(N146="základná",J146,0)</f>
        <v>0</v>
      </c>
      <c r="BF146" s="163">
        <f t="shared" ref="BF146:BF174" si="15">IF(N146="znížená",J146,0)</f>
        <v>0</v>
      </c>
      <c r="BG146" s="163">
        <f t="shared" ref="BG146:BG174" si="16">IF(N146="zákl. prenesená",J146,0)</f>
        <v>0</v>
      </c>
      <c r="BH146" s="163">
        <f t="shared" ref="BH146:BH174" si="17">IF(N146="zníž. prenesená",J146,0)</f>
        <v>0</v>
      </c>
      <c r="BI146" s="163">
        <f t="shared" ref="BI146:BI174" si="18">IF(N146="nulová",J146,0)</f>
        <v>0</v>
      </c>
      <c r="BJ146" s="16" t="s">
        <v>133</v>
      </c>
      <c r="BK146" s="163">
        <f t="shared" ref="BK146:BK174" si="19">ROUND(I146*H146,2)</f>
        <v>0</v>
      </c>
      <c r="BL146" s="16" t="s">
        <v>132</v>
      </c>
      <c r="BM146" s="162" t="s">
        <v>263</v>
      </c>
    </row>
    <row r="147" spans="1:65" s="2" customFormat="1" ht="16.5" customHeight="1">
      <c r="A147" s="31"/>
      <c r="B147" s="149"/>
      <c r="C147" s="173" t="s">
        <v>199</v>
      </c>
      <c r="D147" s="173" t="s">
        <v>157</v>
      </c>
      <c r="E147" s="174" t="s">
        <v>360</v>
      </c>
      <c r="F147" s="175" t="s">
        <v>361</v>
      </c>
      <c r="G147" s="176" t="s">
        <v>359</v>
      </c>
      <c r="H147" s="177">
        <v>1</v>
      </c>
      <c r="I147" s="178"/>
      <c r="J147" s="179">
        <f t="shared" si="10"/>
        <v>0</v>
      </c>
      <c r="K147" s="180"/>
      <c r="L147" s="181"/>
      <c r="M147" s="182" t="s">
        <v>1</v>
      </c>
      <c r="N147" s="183" t="s">
        <v>42</v>
      </c>
      <c r="O147" s="60"/>
      <c r="P147" s="160">
        <f t="shared" si="11"/>
        <v>0</v>
      </c>
      <c r="Q147" s="160">
        <v>1.7999999999999999E-2</v>
      </c>
      <c r="R147" s="160">
        <f t="shared" si="12"/>
        <v>1.7999999999999999E-2</v>
      </c>
      <c r="S147" s="160">
        <v>0</v>
      </c>
      <c r="T147" s="161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2" t="s">
        <v>161</v>
      </c>
      <c r="AT147" s="162" t="s">
        <v>157</v>
      </c>
      <c r="AU147" s="162" t="s">
        <v>133</v>
      </c>
      <c r="AY147" s="16" t="s">
        <v>126</v>
      </c>
      <c r="BE147" s="163">
        <f t="shared" si="14"/>
        <v>0</v>
      </c>
      <c r="BF147" s="163">
        <f t="shared" si="15"/>
        <v>0</v>
      </c>
      <c r="BG147" s="163">
        <f t="shared" si="16"/>
        <v>0</v>
      </c>
      <c r="BH147" s="163">
        <f t="shared" si="17"/>
        <v>0</v>
      </c>
      <c r="BI147" s="163">
        <f t="shared" si="18"/>
        <v>0</v>
      </c>
      <c r="BJ147" s="16" t="s">
        <v>133</v>
      </c>
      <c r="BK147" s="163">
        <f t="shared" si="19"/>
        <v>0</v>
      </c>
      <c r="BL147" s="16" t="s">
        <v>132</v>
      </c>
      <c r="BM147" s="162" t="s">
        <v>272</v>
      </c>
    </row>
    <row r="148" spans="1:65" s="2" customFormat="1" ht="16.5" customHeight="1">
      <c r="A148" s="31"/>
      <c r="B148" s="149"/>
      <c r="C148" s="173" t="s">
        <v>204</v>
      </c>
      <c r="D148" s="173" t="s">
        <v>157</v>
      </c>
      <c r="E148" s="174" t="s">
        <v>362</v>
      </c>
      <c r="F148" s="175" t="s">
        <v>363</v>
      </c>
      <c r="G148" s="176" t="s">
        <v>359</v>
      </c>
      <c r="H148" s="177">
        <v>1</v>
      </c>
      <c r="I148" s="178"/>
      <c r="J148" s="179">
        <f t="shared" si="10"/>
        <v>0</v>
      </c>
      <c r="K148" s="180"/>
      <c r="L148" s="181"/>
      <c r="M148" s="182" t="s">
        <v>1</v>
      </c>
      <c r="N148" s="183" t="s">
        <v>42</v>
      </c>
      <c r="O148" s="60"/>
      <c r="P148" s="160">
        <f t="shared" si="11"/>
        <v>0</v>
      </c>
      <c r="Q148" s="160">
        <v>1.2999999999999999E-2</v>
      </c>
      <c r="R148" s="160">
        <f t="shared" si="12"/>
        <v>1.2999999999999999E-2</v>
      </c>
      <c r="S148" s="160">
        <v>0</v>
      </c>
      <c r="T148" s="161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161</v>
      </c>
      <c r="AT148" s="162" t="s">
        <v>157</v>
      </c>
      <c r="AU148" s="162" t="s">
        <v>133</v>
      </c>
      <c r="AY148" s="16" t="s">
        <v>126</v>
      </c>
      <c r="BE148" s="163">
        <f t="shared" si="14"/>
        <v>0</v>
      </c>
      <c r="BF148" s="163">
        <f t="shared" si="15"/>
        <v>0</v>
      </c>
      <c r="BG148" s="163">
        <f t="shared" si="16"/>
        <v>0</v>
      </c>
      <c r="BH148" s="163">
        <f t="shared" si="17"/>
        <v>0</v>
      </c>
      <c r="BI148" s="163">
        <f t="shared" si="18"/>
        <v>0</v>
      </c>
      <c r="BJ148" s="16" t="s">
        <v>133</v>
      </c>
      <c r="BK148" s="163">
        <f t="shared" si="19"/>
        <v>0</v>
      </c>
      <c r="BL148" s="16" t="s">
        <v>132</v>
      </c>
      <c r="BM148" s="162" t="s">
        <v>364</v>
      </c>
    </row>
    <row r="149" spans="1:65" s="2" customFormat="1" ht="16.5" customHeight="1">
      <c r="A149" s="31"/>
      <c r="B149" s="149"/>
      <c r="C149" s="173" t="s">
        <v>209</v>
      </c>
      <c r="D149" s="173" t="s">
        <v>157</v>
      </c>
      <c r="E149" s="174" t="s">
        <v>365</v>
      </c>
      <c r="F149" s="175" t="s">
        <v>366</v>
      </c>
      <c r="G149" s="176" t="s">
        <v>359</v>
      </c>
      <c r="H149" s="177">
        <v>1</v>
      </c>
      <c r="I149" s="178"/>
      <c r="J149" s="179">
        <f t="shared" si="10"/>
        <v>0</v>
      </c>
      <c r="K149" s="180"/>
      <c r="L149" s="181"/>
      <c r="M149" s="182" t="s">
        <v>1</v>
      </c>
      <c r="N149" s="183" t="s">
        <v>42</v>
      </c>
      <c r="O149" s="60"/>
      <c r="P149" s="160">
        <f t="shared" si="11"/>
        <v>0</v>
      </c>
      <c r="Q149" s="160">
        <v>4.7999999999999996E-3</v>
      </c>
      <c r="R149" s="160">
        <f t="shared" si="12"/>
        <v>4.7999999999999996E-3</v>
      </c>
      <c r="S149" s="160">
        <v>0</v>
      </c>
      <c r="T149" s="161">
        <f t="shared" si="1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161</v>
      </c>
      <c r="AT149" s="162" t="s">
        <v>157</v>
      </c>
      <c r="AU149" s="162" t="s">
        <v>133</v>
      </c>
      <c r="AY149" s="16" t="s">
        <v>126</v>
      </c>
      <c r="BE149" s="163">
        <f t="shared" si="14"/>
        <v>0</v>
      </c>
      <c r="BF149" s="163">
        <f t="shared" si="15"/>
        <v>0</v>
      </c>
      <c r="BG149" s="163">
        <f t="shared" si="16"/>
        <v>0</v>
      </c>
      <c r="BH149" s="163">
        <f t="shared" si="17"/>
        <v>0</v>
      </c>
      <c r="BI149" s="163">
        <f t="shared" si="18"/>
        <v>0</v>
      </c>
      <c r="BJ149" s="16" t="s">
        <v>133</v>
      </c>
      <c r="BK149" s="163">
        <f t="shared" si="19"/>
        <v>0</v>
      </c>
      <c r="BL149" s="16" t="s">
        <v>132</v>
      </c>
      <c r="BM149" s="162" t="s">
        <v>294</v>
      </c>
    </row>
    <row r="150" spans="1:65" s="2" customFormat="1" ht="21.75" customHeight="1">
      <c r="A150" s="31"/>
      <c r="B150" s="149"/>
      <c r="C150" s="150" t="s">
        <v>214</v>
      </c>
      <c r="D150" s="150" t="s">
        <v>128</v>
      </c>
      <c r="E150" s="151" t="s">
        <v>367</v>
      </c>
      <c r="F150" s="152" t="s">
        <v>368</v>
      </c>
      <c r="G150" s="153" t="s">
        <v>225</v>
      </c>
      <c r="H150" s="154">
        <v>6</v>
      </c>
      <c r="I150" s="155"/>
      <c r="J150" s="156">
        <f t="shared" si="10"/>
        <v>0</v>
      </c>
      <c r="K150" s="157"/>
      <c r="L150" s="32"/>
      <c r="M150" s="158" t="s">
        <v>1</v>
      </c>
      <c r="N150" s="159" t="s">
        <v>42</v>
      </c>
      <c r="O150" s="60"/>
      <c r="P150" s="160">
        <f t="shared" si="11"/>
        <v>0</v>
      </c>
      <c r="Q150" s="160">
        <v>0</v>
      </c>
      <c r="R150" s="160">
        <f t="shared" si="12"/>
        <v>0</v>
      </c>
      <c r="S150" s="160">
        <v>0</v>
      </c>
      <c r="T150" s="161">
        <f t="shared" si="1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2" t="s">
        <v>132</v>
      </c>
      <c r="AT150" s="162" t="s">
        <v>128</v>
      </c>
      <c r="AU150" s="162" t="s">
        <v>133</v>
      </c>
      <c r="AY150" s="16" t="s">
        <v>126</v>
      </c>
      <c r="BE150" s="163">
        <f t="shared" si="14"/>
        <v>0</v>
      </c>
      <c r="BF150" s="163">
        <f t="shared" si="15"/>
        <v>0</v>
      </c>
      <c r="BG150" s="163">
        <f t="shared" si="16"/>
        <v>0</v>
      </c>
      <c r="BH150" s="163">
        <f t="shared" si="17"/>
        <v>0</v>
      </c>
      <c r="BI150" s="163">
        <f t="shared" si="18"/>
        <v>0</v>
      </c>
      <c r="BJ150" s="16" t="s">
        <v>133</v>
      </c>
      <c r="BK150" s="163">
        <f t="shared" si="19"/>
        <v>0</v>
      </c>
      <c r="BL150" s="16" t="s">
        <v>132</v>
      </c>
      <c r="BM150" s="162" t="s">
        <v>302</v>
      </c>
    </row>
    <row r="151" spans="1:65" s="2" customFormat="1" ht="21.75" customHeight="1">
      <c r="A151" s="31"/>
      <c r="B151" s="149"/>
      <c r="C151" s="173" t="s">
        <v>219</v>
      </c>
      <c r="D151" s="173" t="s">
        <v>157</v>
      </c>
      <c r="E151" s="174" t="s">
        <v>369</v>
      </c>
      <c r="F151" s="175" t="s">
        <v>370</v>
      </c>
      <c r="G151" s="176" t="s">
        <v>359</v>
      </c>
      <c r="H151" s="177">
        <v>1</v>
      </c>
      <c r="I151" s="178"/>
      <c r="J151" s="179">
        <f t="shared" si="10"/>
        <v>0</v>
      </c>
      <c r="K151" s="180"/>
      <c r="L151" s="181"/>
      <c r="M151" s="182" t="s">
        <v>1</v>
      </c>
      <c r="N151" s="183" t="s">
        <v>42</v>
      </c>
      <c r="O151" s="60"/>
      <c r="P151" s="160">
        <f t="shared" si="11"/>
        <v>0</v>
      </c>
      <c r="Q151" s="160">
        <v>2.3999999999999998E-3</v>
      </c>
      <c r="R151" s="160">
        <f t="shared" si="12"/>
        <v>2.3999999999999998E-3</v>
      </c>
      <c r="S151" s="160">
        <v>0</v>
      </c>
      <c r="T151" s="161">
        <f t="shared" si="1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2" t="s">
        <v>161</v>
      </c>
      <c r="AT151" s="162" t="s">
        <v>157</v>
      </c>
      <c r="AU151" s="162" t="s">
        <v>133</v>
      </c>
      <c r="AY151" s="16" t="s">
        <v>126</v>
      </c>
      <c r="BE151" s="163">
        <f t="shared" si="14"/>
        <v>0</v>
      </c>
      <c r="BF151" s="163">
        <f t="shared" si="15"/>
        <v>0</v>
      </c>
      <c r="BG151" s="163">
        <f t="shared" si="16"/>
        <v>0</v>
      </c>
      <c r="BH151" s="163">
        <f t="shared" si="17"/>
        <v>0</v>
      </c>
      <c r="BI151" s="163">
        <f t="shared" si="18"/>
        <v>0</v>
      </c>
      <c r="BJ151" s="16" t="s">
        <v>133</v>
      </c>
      <c r="BK151" s="163">
        <f t="shared" si="19"/>
        <v>0</v>
      </c>
      <c r="BL151" s="16" t="s">
        <v>132</v>
      </c>
      <c r="BM151" s="162" t="s">
        <v>282</v>
      </c>
    </row>
    <row r="152" spans="1:65" s="2" customFormat="1" ht="33" customHeight="1">
      <c r="A152" s="31"/>
      <c r="B152" s="149"/>
      <c r="C152" s="150" t="s">
        <v>7</v>
      </c>
      <c r="D152" s="150" t="s">
        <v>128</v>
      </c>
      <c r="E152" s="151" t="s">
        <v>371</v>
      </c>
      <c r="F152" s="152" t="s">
        <v>372</v>
      </c>
      <c r="G152" s="153" t="s">
        <v>225</v>
      </c>
      <c r="H152" s="154">
        <v>21</v>
      </c>
      <c r="I152" s="155"/>
      <c r="J152" s="156">
        <f t="shared" si="10"/>
        <v>0</v>
      </c>
      <c r="K152" s="157"/>
      <c r="L152" s="32"/>
      <c r="M152" s="158" t="s">
        <v>1</v>
      </c>
      <c r="N152" s="159" t="s">
        <v>42</v>
      </c>
      <c r="O152" s="60"/>
      <c r="P152" s="160">
        <f t="shared" si="11"/>
        <v>0</v>
      </c>
      <c r="Q152" s="160">
        <v>0</v>
      </c>
      <c r="R152" s="160">
        <f t="shared" si="12"/>
        <v>0</v>
      </c>
      <c r="S152" s="160">
        <v>0</v>
      </c>
      <c r="T152" s="161">
        <f t="shared" si="1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2" t="s">
        <v>132</v>
      </c>
      <c r="AT152" s="162" t="s">
        <v>128</v>
      </c>
      <c r="AU152" s="162" t="s">
        <v>133</v>
      </c>
      <c r="AY152" s="16" t="s">
        <v>126</v>
      </c>
      <c r="BE152" s="163">
        <f t="shared" si="14"/>
        <v>0</v>
      </c>
      <c r="BF152" s="163">
        <f t="shared" si="15"/>
        <v>0</v>
      </c>
      <c r="BG152" s="163">
        <f t="shared" si="16"/>
        <v>0</v>
      </c>
      <c r="BH152" s="163">
        <f t="shared" si="17"/>
        <v>0</v>
      </c>
      <c r="BI152" s="163">
        <f t="shared" si="18"/>
        <v>0</v>
      </c>
      <c r="BJ152" s="16" t="s">
        <v>133</v>
      </c>
      <c r="BK152" s="163">
        <f t="shared" si="19"/>
        <v>0</v>
      </c>
      <c r="BL152" s="16" t="s">
        <v>132</v>
      </c>
      <c r="BM152" s="162" t="s">
        <v>373</v>
      </c>
    </row>
    <row r="153" spans="1:65" s="2" customFormat="1" ht="24.15" customHeight="1">
      <c r="A153" s="31"/>
      <c r="B153" s="149"/>
      <c r="C153" s="173" t="s">
        <v>229</v>
      </c>
      <c r="D153" s="173" t="s">
        <v>157</v>
      </c>
      <c r="E153" s="174" t="s">
        <v>374</v>
      </c>
      <c r="F153" s="175" t="s">
        <v>375</v>
      </c>
      <c r="G153" s="176" t="s">
        <v>359</v>
      </c>
      <c r="H153" s="177">
        <v>4.5</v>
      </c>
      <c r="I153" s="178"/>
      <c r="J153" s="179">
        <f t="shared" si="10"/>
        <v>0</v>
      </c>
      <c r="K153" s="180"/>
      <c r="L153" s="181"/>
      <c r="M153" s="182" t="s">
        <v>1</v>
      </c>
      <c r="N153" s="183" t="s">
        <v>42</v>
      </c>
      <c r="O153" s="60"/>
      <c r="P153" s="160">
        <f t="shared" si="11"/>
        <v>0</v>
      </c>
      <c r="Q153" s="160">
        <v>1.4500000000000001E-2</v>
      </c>
      <c r="R153" s="160">
        <f t="shared" si="12"/>
        <v>6.5250000000000002E-2</v>
      </c>
      <c r="S153" s="160">
        <v>0</v>
      </c>
      <c r="T153" s="161">
        <f t="shared" si="1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2" t="s">
        <v>161</v>
      </c>
      <c r="AT153" s="162" t="s">
        <v>157</v>
      </c>
      <c r="AU153" s="162" t="s">
        <v>133</v>
      </c>
      <c r="AY153" s="16" t="s">
        <v>126</v>
      </c>
      <c r="BE153" s="163">
        <f t="shared" si="14"/>
        <v>0</v>
      </c>
      <c r="BF153" s="163">
        <f t="shared" si="15"/>
        <v>0</v>
      </c>
      <c r="BG153" s="163">
        <f t="shared" si="16"/>
        <v>0</v>
      </c>
      <c r="BH153" s="163">
        <f t="shared" si="17"/>
        <v>0</v>
      </c>
      <c r="BI153" s="163">
        <f t="shared" si="18"/>
        <v>0</v>
      </c>
      <c r="BJ153" s="16" t="s">
        <v>133</v>
      </c>
      <c r="BK153" s="163">
        <f t="shared" si="19"/>
        <v>0</v>
      </c>
      <c r="BL153" s="16" t="s">
        <v>132</v>
      </c>
      <c r="BM153" s="162" t="s">
        <v>376</v>
      </c>
    </row>
    <row r="154" spans="1:65" s="2" customFormat="1" ht="21.75" customHeight="1">
      <c r="A154" s="31"/>
      <c r="B154" s="149"/>
      <c r="C154" s="150" t="s">
        <v>234</v>
      </c>
      <c r="D154" s="150" t="s">
        <v>128</v>
      </c>
      <c r="E154" s="151" t="s">
        <v>377</v>
      </c>
      <c r="F154" s="152" t="s">
        <v>378</v>
      </c>
      <c r="G154" s="153" t="s">
        <v>359</v>
      </c>
      <c r="H154" s="154">
        <v>1</v>
      </c>
      <c r="I154" s="155"/>
      <c r="J154" s="156">
        <f t="shared" si="10"/>
        <v>0</v>
      </c>
      <c r="K154" s="157"/>
      <c r="L154" s="32"/>
      <c r="M154" s="158" t="s">
        <v>1</v>
      </c>
      <c r="N154" s="159" t="s">
        <v>42</v>
      </c>
      <c r="O154" s="60"/>
      <c r="P154" s="160">
        <f t="shared" si="11"/>
        <v>0</v>
      </c>
      <c r="Q154" s="160">
        <v>2.2899999999999999E-3</v>
      </c>
      <c r="R154" s="160">
        <f t="shared" si="12"/>
        <v>2.2899999999999999E-3</v>
      </c>
      <c r="S154" s="160">
        <v>0</v>
      </c>
      <c r="T154" s="161">
        <f t="shared" si="1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132</v>
      </c>
      <c r="AT154" s="162" t="s">
        <v>128</v>
      </c>
      <c r="AU154" s="162" t="s">
        <v>133</v>
      </c>
      <c r="AY154" s="16" t="s">
        <v>126</v>
      </c>
      <c r="BE154" s="163">
        <f t="shared" si="14"/>
        <v>0</v>
      </c>
      <c r="BF154" s="163">
        <f t="shared" si="15"/>
        <v>0</v>
      </c>
      <c r="BG154" s="163">
        <f t="shared" si="16"/>
        <v>0</v>
      </c>
      <c r="BH154" s="163">
        <f t="shared" si="17"/>
        <v>0</v>
      </c>
      <c r="BI154" s="163">
        <f t="shared" si="18"/>
        <v>0</v>
      </c>
      <c r="BJ154" s="16" t="s">
        <v>133</v>
      </c>
      <c r="BK154" s="163">
        <f t="shared" si="19"/>
        <v>0</v>
      </c>
      <c r="BL154" s="16" t="s">
        <v>132</v>
      </c>
      <c r="BM154" s="162" t="s">
        <v>379</v>
      </c>
    </row>
    <row r="155" spans="1:65" s="2" customFormat="1" ht="16.5" customHeight="1">
      <c r="A155" s="31"/>
      <c r="B155" s="149"/>
      <c r="C155" s="173" t="s">
        <v>238</v>
      </c>
      <c r="D155" s="173" t="s">
        <v>157</v>
      </c>
      <c r="E155" s="174" t="s">
        <v>380</v>
      </c>
      <c r="F155" s="175" t="s">
        <v>381</v>
      </c>
      <c r="G155" s="176" t="s">
        <v>359</v>
      </c>
      <c r="H155" s="177">
        <v>1</v>
      </c>
      <c r="I155" s="178"/>
      <c r="J155" s="179">
        <f t="shared" si="10"/>
        <v>0</v>
      </c>
      <c r="K155" s="180"/>
      <c r="L155" s="181"/>
      <c r="M155" s="182" t="s">
        <v>1</v>
      </c>
      <c r="N155" s="183" t="s">
        <v>42</v>
      </c>
      <c r="O155" s="60"/>
      <c r="P155" s="160">
        <f t="shared" si="11"/>
        <v>0</v>
      </c>
      <c r="Q155" s="160">
        <v>7.4999999999999997E-2</v>
      </c>
      <c r="R155" s="160">
        <f t="shared" si="12"/>
        <v>7.4999999999999997E-2</v>
      </c>
      <c r="S155" s="160">
        <v>0</v>
      </c>
      <c r="T155" s="161">
        <f t="shared" si="1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2" t="s">
        <v>161</v>
      </c>
      <c r="AT155" s="162" t="s">
        <v>157</v>
      </c>
      <c r="AU155" s="162" t="s">
        <v>133</v>
      </c>
      <c r="AY155" s="16" t="s">
        <v>126</v>
      </c>
      <c r="BE155" s="163">
        <f t="shared" si="14"/>
        <v>0</v>
      </c>
      <c r="BF155" s="163">
        <f t="shared" si="15"/>
        <v>0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6" t="s">
        <v>133</v>
      </c>
      <c r="BK155" s="163">
        <f t="shared" si="19"/>
        <v>0</v>
      </c>
      <c r="BL155" s="16" t="s">
        <v>132</v>
      </c>
      <c r="BM155" s="162" t="s">
        <v>382</v>
      </c>
    </row>
    <row r="156" spans="1:65" s="2" customFormat="1" ht="24.15" customHeight="1">
      <c r="A156" s="31"/>
      <c r="B156" s="149"/>
      <c r="C156" s="150" t="s">
        <v>242</v>
      </c>
      <c r="D156" s="150" t="s">
        <v>128</v>
      </c>
      <c r="E156" s="151" t="s">
        <v>383</v>
      </c>
      <c r="F156" s="152" t="s">
        <v>384</v>
      </c>
      <c r="G156" s="153" t="s">
        <v>359</v>
      </c>
      <c r="H156" s="154">
        <v>1</v>
      </c>
      <c r="I156" s="155"/>
      <c r="J156" s="156">
        <f t="shared" si="10"/>
        <v>0</v>
      </c>
      <c r="K156" s="157"/>
      <c r="L156" s="32"/>
      <c r="M156" s="158" t="s">
        <v>1</v>
      </c>
      <c r="N156" s="159" t="s">
        <v>42</v>
      </c>
      <c r="O156" s="60"/>
      <c r="P156" s="160">
        <f t="shared" si="11"/>
        <v>0</v>
      </c>
      <c r="Q156" s="160">
        <v>1.0000000000000001E-5</v>
      </c>
      <c r="R156" s="160">
        <f t="shared" si="12"/>
        <v>1.0000000000000001E-5</v>
      </c>
      <c r="S156" s="160">
        <v>0</v>
      </c>
      <c r="T156" s="161">
        <f t="shared" si="1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2" t="s">
        <v>132</v>
      </c>
      <c r="AT156" s="162" t="s">
        <v>128</v>
      </c>
      <c r="AU156" s="162" t="s">
        <v>133</v>
      </c>
      <c r="AY156" s="16" t="s">
        <v>126</v>
      </c>
      <c r="BE156" s="163">
        <f t="shared" si="14"/>
        <v>0</v>
      </c>
      <c r="BF156" s="163">
        <f t="shared" si="15"/>
        <v>0</v>
      </c>
      <c r="BG156" s="163">
        <f t="shared" si="16"/>
        <v>0</v>
      </c>
      <c r="BH156" s="163">
        <f t="shared" si="17"/>
        <v>0</v>
      </c>
      <c r="BI156" s="163">
        <f t="shared" si="18"/>
        <v>0</v>
      </c>
      <c r="BJ156" s="16" t="s">
        <v>133</v>
      </c>
      <c r="BK156" s="163">
        <f t="shared" si="19"/>
        <v>0</v>
      </c>
      <c r="BL156" s="16" t="s">
        <v>132</v>
      </c>
      <c r="BM156" s="162" t="s">
        <v>385</v>
      </c>
    </row>
    <row r="157" spans="1:65" s="2" customFormat="1" ht="24.15" customHeight="1">
      <c r="A157" s="31"/>
      <c r="B157" s="149"/>
      <c r="C157" s="150" t="s">
        <v>248</v>
      </c>
      <c r="D157" s="150" t="s">
        <v>128</v>
      </c>
      <c r="E157" s="151" t="s">
        <v>386</v>
      </c>
      <c r="F157" s="152" t="s">
        <v>387</v>
      </c>
      <c r="G157" s="153" t="s">
        <v>225</v>
      </c>
      <c r="H157" s="154">
        <v>21</v>
      </c>
      <c r="I157" s="155"/>
      <c r="J157" s="156">
        <f t="shared" si="10"/>
        <v>0</v>
      </c>
      <c r="K157" s="157"/>
      <c r="L157" s="32"/>
      <c r="M157" s="158" t="s">
        <v>1</v>
      </c>
      <c r="N157" s="159" t="s">
        <v>42</v>
      </c>
      <c r="O157" s="60"/>
      <c r="P157" s="160">
        <f t="shared" si="11"/>
        <v>0</v>
      </c>
      <c r="Q157" s="160">
        <v>0</v>
      </c>
      <c r="R157" s="160">
        <f t="shared" si="12"/>
        <v>0</v>
      </c>
      <c r="S157" s="160">
        <v>0</v>
      </c>
      <c r="T157" s="161">
        <f t="shared" si="1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132</v>
      </c>
      <c r="AT157" s="162" t="s">
        <v>128</v>
      </c>
      <c r="AU157" s="162" t="s">
        <v>133</v>
      </c>
      <c r="AY157" s="16" t="s">
        <v>126</v>
      </c>
      <c r="BE157" s="163">
        <f t="shared" si="14"/>
        <v>0</v>
      </c>
      <c r="BF157" s="163">
        <f t="shared" si="15"/>
        <v>0</v>
      </c>
      <c r="BG157" s="163">
        <f t="shared" si="16"/>
        <v>0</v>
      </c>
      <c r="BH157" s="163">
        <f t="shared" si="17"/>
        <v>0</v>
      </c>
      <c r="BI157" s="163">
        <f t="shared" si="18"/>
        <v>0</v>
      </c>
      <c r="BJ157" s="16" t="s">
        <v>133</v>
      </c>
      <c r="BK157" s="163">
        <f t="shared" si="19"/>
        <v>0</v>
      </c>
      <c r="BL157" s="16" t="s">
        <v>132</v>
      </c>
      <c r="BM157" s="162" t="s">
        <v>388</v>
      </c>
    </row>
    <row r="158" spans="1:65" s="2" customFormat="1" ht="24.15" customHeight="1">
      <c r="A158" s="31"/>
      <c r="B158" s="149"/>
      <c r="C158" s="150" t="s">
        <v>254</v>
      </c>
      <c r="D158" s="150" t="s">
        <v>128</v>
      </c>
      <c r="E158" s="151" t="s">
        <v>389</v>
      </c>
      <c r="F158" s="152" t="s">
        <v>390</v>
      </c>
      <c r="G158" s="153" t="s">
        <v>225</v>
      </c>
      <c r="H158" s="154">
        <v>5</v>
      </c>
      <c r="I158" s="155"/>
      <c r="J158" s="156">
        <f t="shared" si="10"/>
        <v>0</v>
      </c>
      <c r="K158" s="157"/>
      <c r="L158" s="32"/>
      <c r="M158" s="158" t="s">
        <v>1</v>
      </c>
      <c r="N158" s="159" t="s">
        <v>42</v>
      </c>
      <c r="O158" s="60"/>
      <c r="P158" s="160">
        <f t="shared" si="11"/>
        <v>0</v>
      </c>
      <c r="Q158" s="160">
        <v>0</v>
      </c>
      <c r="R158" s="160">
        <f t="shared" si="12"/>
        <v>0</v>
      </c>
      <c r="S158" s="160">
        <v>0</v>
      </c>
      <c r="T158" s="161">
        <f t="shared" si="13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62" t="s">
        <v>132</v>
      </c>
      <c r="AT158" s="162" t="s">
        <v>128</v>
      </c>
      <c r="AU158" s="162" t="s">
        <v>133</v>
      </c>
      <c r="AY158" s="16" t="s">
        <v>126</v>
      </c>
      <c r="BE158" s="163">
        <f t="shared" si="14"/>
        <v>0</v>
      </c>
      <c r="BF158" s="163">
        <f t="shared" si="15"/>
        <v>0</v>
      </c>
      <c r="BG158" s="163">
        <f t="shared" si="16"/>
        <v>0</v>
      </c>
      <c r="BH158" s="163">
        <f t="shared" si="17"/>
        <v>0</v>
      </c>
      <c r="BI158" s="163">
        <f t="shared" si="18"/>
        <v>0</v>
      </c>
      <c r="BJ158" s="16" t="s">
        <v>133</v>
      </c>
      <c r="BK158" s="163">
        <f t="shared" si="19"/>
        <v>0</v>
      </c>
      <c r="BL158" s="16" t="s">
        <v>132</v>
      </c>
      <c r="BM158" s="162" t="s">
        <v>391</v>
      </c>
    </row>
    <row r="159" spans="1:65" s="2" customFormat="1" ht="16.5" customHeight="1">
      <c r="A159" s="31"/>
      <c r="B159" s="149"/>
      <c r="C159" s="150" t="s">
        <v>259</v>
      </c>
      <c r="D159" s="150" t="s">
        <v>128</v>
      </c>
      <c r="E159" s="151" t="s">
        <v>392</v>
      </c>
      <c r="F159" s="152" t="s">
        <v>393</v>
      </c>
      <c r="G159" s="153" t="s">
        <v>225</v>
      </c>
      <c r="H159" s="154">
        <v>5</v>
      </c>
      <c r="I159" s="155"/>
      <c r="J159" s="156">
        <f t="shared" si="10"/>
        <v>0</v>
      </c>
      <c r="K159" s="157"/>
      <c r="L159" s="32"/>
      <c r="M159" s="158" t="s">
        <v>1</v>
      </c>
      <c r="N159" s="159" t="s">
        <v>42</v>
      </c>
      <c r="O159" s="60"/>
      <c r="P159" s="160">
        <f t="shared" si="11"/>
        <v>0</v>
      </c>
      <c r="Q159" s="160">
        <v>0</v>
      </c>
      <c r="R159" s="160">
        <f t="shared" si="12"/>
        <v>0</v>
      </c>
      <c r="S159" s="160">
        <v>0</v>
      </c>
      <c r="T159" s="161">
        <f t="shared" si="13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2" t="s">
        <v>132</v>
      </c>
      <c r="AT159" s="162" t="s">
        <v>128</v>
      </c>
      <c r="AU159" s="162" t="s">
        <v>133</v>
      </c>
      <c r="AY159" s="16" t="s">
        <v>126</v>
      </c>
      <c r="BE159" s="163">
        <f t="shared" si="14"/>
        <v>0</v>
      </c>
      <c r="BF159" s="163">
        <f t="shared" si="15"/>
        <v>0</v>
      </c>
      <c r="BG159" s="163">
        <f t="shared" si="16"/>
        <v>0</v>
      </c>
      <c r="BH159" s="163">
        <f t="shared" si="17"/>
        <v>0</v>
      </c>
      <c r="BI159" s="163">
        <f t="shared" si="18"/>
        <v>0</v>
      </c>
      <c r="BJ159" s="16" t="s">
        <v>133</v>
      </c>
      <c r="BK159" s="163">
        <f t="shared" si="19"/>
        <v>0</v>
      </c>
      <c r="BL159" s="16" t="s">
        <v>132</v>
      </c>
      <c r="BM159" s="162" t="s">
        <v>394</v>
      </c>
    </row>
    <row r="160" spans="1:65" s="2" customFormat="1" ht="24.15" customHeight="1">
      <c r="A160" s="31"/>
      <c r="B160" s="149"/>
      <c r="C160" s="150" t="s">
        <v>263</v>
      </c>
      <c r="D160" s="150" t="s">
        <v>128</v>
      </c>
      <c r="E160" s="151" t="s">
        <v>395</v>
      </c>
      <c r="F160" s="152" t="s">
        <v>396</v>
      </c>
      <c r="G160" s="153" t="s">
        <v>359</v>
      </c>
      <c r="H160" s="154">
        <v>1</v>
      </c>
      <c r="I160" s="155"/>
      <c r="J160" s="156">
        <f t="shared" si="10"/>
        <v>0</v>
      </c>
      <c r="K160" s="157"/>
      <c r="L160" s="32"/>
      <c r="M160" s="158" t="s">
        <v>1</v>
      </c>
      <c r="N160" s="159" t="s">
        <v>42</v>
      </c>
      <c r="O160" s="60"/>
      <c r="P160" s="160">
        <f t="shared" si="11"/>
        <v>0</v>
      </c>
      <c r="Q160" s="160">
        <v>10.015180000000001</v>
      </c>
      <c r="R160" s="160">
        <f t="shared" si="12"/>
        <v>10.015180000000001</v>
      </c>
      <c r="S160" s="160">
        <v>0</v>
      </c>
      <c r="T160" s="161">
        <f t="shared" si="1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2" t="s">
        <v>132</v>
      </c>
      <c r="AT160" s="162" t="s">
        <v>128</v>
      </c>
      <c r="AU160" s="162" t="s">
        <v>133</v>
      </c>
      <c r="AY160" s="16" t="s">
        <v>126</v>
      </c>
      <c r="BE160" s="163">
        <f t="shared" si="14"/>
        <v>0</v>
      </c>
      <c r="BF160" s="163">
        <f t="shared" si="15"/>
        <v>0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6" t="s">
        <v>133</v>
      </c>
      <c r="BK160" s="163">
        <f t="shared" si="19"/>
        <v>0</v>
      </c>
      <c r="BL160" s="16" t="s">
        <v>132</v>
      </c>
      <c r="BM160" s="162" t="s">
        <v>397</v>
      </c>
    </row>
    <row r="161" spans="1:65" s="2" customFormat="1" ht="16.5" customHeight="1">
      <c r="A161" s="31"/>
      <c r="B161" s="149"/>
      <c r="C161" s="173" t="s">
        <v>267</v>
      </c>
      <c r="D161" s="173" t="s">
        <v>157</v>
      </c>
      <c r="E161" s="174" t="s">
        <v>398</v>
      </c>
      <c r="F161" s="175" t="s">
        <v>399</v>
      </c>
      <c r="G161" s="176" t="s">
        <v>359</v>
      </c>
      <c r="H161" s="177">
        <v>1</v>
      </c>
      <c r="I161" s="178"/>
      <c r="J161" s="179">
        <f t="shared" si="10"/>
        <v>0</v>
      </c>
      <c r="K161" s="180"/>
      <c r="L161" s="181"/>
      <c r="M161" s="182" t="s">
        <v>1</v>
      </c>
      <c r="N161" s="183" t="s">
        <v>42</v>
      </c>
      <c r="O161" s="60"/>
      <c r="P161" s="160">
        <f t="shared" si="11"/>
        <v>0</v>
      </c>
      <c r="Q161" s="160">
        <v>0.111</v>
      </c>
      <c r="R161" s="160">
        <f t="shared" si="12"/>
        <v>0.111</v>
      </c>
      <c r="S161" s="160">
        <v>0</v>
      </c>
      <c r="T161" s="161">
        <f t="shared" si="1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2" t="s">
        <v>161</v>
      </c>
      <c r="AT161" s="162" t="s">
        <v>157</v>
      </c>
      <c r="AU161" s="162" t="s">
        <v>133</v>
      </c>
      <c r="AY161" s="16" t="s">
        <v>126</v>
      </c>
      <c r="BE161" s="163">
        <f t="shared" si="14"/>
        <v>0</v>
      </c>
      <c r="BF161" s="163">
        <f t="shared" si="15"/>
        <v>0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6" t="s">
        <v>133</v>
      </c>
      <c r="BK161" s="163">
        <f t="shared" si="19"/>
        <v>0</v>
      </c>
      <c r="BL161" s="16" t="s">
        <v>132</v>
      </c>
      <c r="BM161" s="162" t="s">
        <v>400</v>
      </c>
    </row>
    <row r="162" spans="1:65" s="2" customFormat="1" ht="16.5" customHeight="1">
      <c r="A162" s="31"/>
      <c r="B162" s="149"/>
      <c r="C162" s="150" t="s">
        <v>272</v>
      </c>
      <c r="D162" s="150" t="s">
        <v>128</v>
      </c>
      <c r="E162" s="151" t="s">
        <v>401</v>
      </c>
      <c r="F162" s="152" t="s">
        <v>402</v>
      </c>
      <c r="G162" s="153" t="s">
        <v>359</v>
      </c>
      <c r="H162" s="154">
        <v>1</v>
      </c>
      <c r="I162" s="155"/>
      <c r="J162" s="156">
        <f t="shared" si="10"/>
        <v>0</v>
      </c>
      <c r="K162" s="157"/>
      <c r="L162" s="32"/>
      <c r="M162" s="158" t="s">
        <v>1</v>
      </c>
      <c r="N162" s="159" t="s">
        <v>42</v>
      </c>
      <c r="O162" s="60"/>
      <c r="P162" s="160">
        <f t="shared" si="11"/>
        <v>0</v>
      </c>
      <c r="Q162" s="160">
        <v>4.4000000000000003E-3</v>
      </c>
      <c r="R162" s="160">
        <f t="shared" si="12"/>
        <v>4.4000000000000003E-3</v>
      </c>
      <c r="S162" s="160">
        <v>0</v>
      </c>
      <c r="T162" s="161">
        <f t="shared" si="1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2" t="s">
        <v>132</v>
      </c>
      <c r="AT162" s="162" t="s">
        <v>128</v>
      </c>
      <c r="AU162" s="162" t="s">
        <v>133</v>
      </c>
      <c r="AY162" s="16" t="s">
        <v>126</v>
      </c>
      <c r="BE162" s="163">
        <f t="shared" si="14"/>
        <v>0</v>
      </c>
      <c r="BF162" s="163">
        <f t="shared" si="15"/>
        <v>0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6" t="s">
        <v>133</v>
      </c>
      <c r="BK162" s="163">
        <f t="shared" si="19"/>
        <v>0</v>
      </c>
      <c r="BL162" s="16" t="s">
        <v>132</v>
      </c>
      <c r="BM162" s="162" t="s">
        <v>403</v>
      </c>
    </row>
    <row r="163" spans="1:65" s="2" customFormat="1" ht="24.15" customHeight="1">
      <c r="A163" s="31"/>
      <c r="B163" s="149"/>
      <c r="C163" s="150" t="s">
        <v>276</v>
      </c>
      <c r="D163" s="150" t="s">
        <v>128</v>
      </c>
      <c r="E163" s="151" t="s">
        <v>404</v>
      </c>
      <c r="F163" s="152" t="s">
        <v>405</v>
      </c>
      <c r="G163" s="153" t="s">
        <v>359</v>
      </c>
      <c r="H163" s="154">
        <v>1</v>
      </c>
      <c r="I163" s="155"/>
      <c r="J163" s="156">
        <f t="shared" si="10"/>
        <v>0</v>
      </c>
      <c r="K163" s="157"/>
      <c r="L163" s="32"/>
      <c r="M163" s="158" t="s">
        <v>1</v>
      </c>
      <c r="N163" s="159" t="s">
        <v>42</v>
      </c>
      <c r="O163" s="60"/>
      <c r="P163" s="160">
        <f t="shared" si="11"/>
        <v>0</v>
      </c>
      <c r="Q163" s="160">
        <v>3.0000000000000001E-5</v>
      </c>
      <c r="R163" s="160">
        <f t="shared" si="12"/>
        <v>3.0000000000000001E-5</v>
      </c>
      <c r="S163" s="160">
        <v>0</v>
      </c>
      <c r="T163" s="161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2" t="s">
        <v>132</v>
      </c>
      <c r="AT163" s="162" t="s">
        <v>128</v>
      </c>
      <c r="AU163" s="162" t="s">
        <v>133</v>
      </c>
      <c r="AY163" s="16" t="s">
        <v>126</v>
      </c>
      <c r="BE163" s="163">
        <f t="shared" si="14"/>
        <v>0</v>
      </c>
      <c r="BF163" s="163">
        <f t="shared" si="15"/>
        <v>0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6" t="s">
        <v>133</v>
      </c>
      <c r="BK163" s="163">
        <f t="shared" si="19"/>
        <v>0</v>
      </c>
      <c r="BL163" s="16" t="s">
        <v>132</v>
      </c>
      <c r="BM163" s="162" t="s">
        <v>406</v>
      </c>
    </row>
    <row r="164" spans="1:65" s="2" customFormat="1" ht="21.75" customHeight="1">
      <c r="A164" s="31"/>
      <c r="B164" s="149"/>
      <c r="C164" s="173" t="s">
        <v>364</v>
      </c>
      <c r="D164" s="173" t="s">
        <v>157</v>
      </c>
      <c r="E164" s="174" t="s">
        <v>407</v>
      </c>
      <c r="F164" s="175" t="s">
        <v>408</v>
      </c>
      <c r="G164" s="176" t="s">
        <v>359</v>
      </c>
      <c r="H164" s="177">
        <v>1</v>
      </c>
      <c r="I164" s="178"/>
      <c r="J164" s="179">
        <f t="shared" si="10"/>
        <v>0</v>
      </c>
      <c r="K164" s="180"/>
      <c r="L164" s="181"/>
      <c r="M164" s="182" t="s">
        <v>1</v>
      </c>
      <c r="N164" s="183" t="s">
        <v>42</v>
      </c>
      <c r="O164" s="60"/>
      <c r="P164" s="160">
        <f t="shared" si="11"/>
        <v>0</v>
      </c>
      <c r="Q164" s="160">
        <v>0</v>
      </c>
      <c r="R164" s="160">
        <f t="shared" si="12"/>
        <v>0</v>
      </c>
      <c r="S164" s="160">
        <v>0</v>
      </c>
      <c r="T164" s="161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2" t="s">
        <v>161</v>
      </c>
      <c r="AT164" s="162" t="s">
        <v>157</v>
      </c>
      <c r="AU164" s="162" t="s">
        <v>133</v>
      </c>
      <c r="AY164" s="16" t="s">
        <v>126</v>
      </c>
      <c r="BE164" s="163">
        <f t="shared" si="14"/>
        <v>0</v>
      </c>
      <c r="BF164" s="163">
        <f t="shared" si="15"/>
        <v>0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6" t="s">
        <v>133</v>
      </c>
      <c r="BK164" s="163">
        <f t="shared" si="19"/>
        <v>0</v>
      </c>
      <c r="BL164" s="16" t="s">
        <v>132</v>
      </c>
      <c r="BM164" s="162" t="s">
        <v>409</v>
      </c>
    </row>
    <row r="165" spans="1:65" s="2" customFormat="1" ht="24.15" customHeight="1">
      <c r="A165" s="31"/>
      <c r="B165" s="149"/>
      <c r="C165" s="173" t="s">
        <v>288</v>
      </c>
      <c r="D165" s="173" t="s">
        <v>157</v>
      </c>
      <c r="E165" s="174" t="s">
        <v>410</v>
      </c>
      <c r="F165" s="175" t="s">
        <v>411</v>
      </c>
      <c r="G165" s="176" t="s">
        <v>359</v>
      </c>
      <c r="H165" s="177">
        <v>1</v>
      </c>
      <c r="I165" s="178"/>
      <c r="J165" s="179">
        <f t="shared" si="10"/>
        <v>0</v>
      </c>
      <c r="K165" s="180"/>
      <c r="L165" s="181"/>
      <c r="M165" s="182" t="s">
        <v>1</v>
      </c>
      <c r="N165" s="183" t="s">
        <v>42</v>
      </c>
      <c r="O165" s="60"/>
      <c r="P165" s="160">
        <f t="shared" si="11"/>
        <v>0</v>
      </c>
      <c r="Q165" s="160">
        <v>0</v>
      </c>
      <c r="R165" s="160">
        <f t="shared" si="12"/>
        <v>0</v>
      </c>
      <c r="S165" s="160">
        <v>0</v>
      </c>
      <c r="T165" s="161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2" t="s">
        <v>161</v>
      </c>
      <c r="AT165" s="162" t="s">
        <v>157</v>
      </c>
      <c r="AU165" s="162" t="s">
        <v>133</v>
      </c>
      <c r="AY165" s="16" t="s">
        <v>126</v>
      </c>
      <c r="BE165" s="163">
        <f t="shared" si="14"/>
        <v>0</v>
      </c>
      <c r="BF165" s="163">
        <f t="shared" si="15"/>
        <v>0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6" t="s">
        <v>133</v>
      </c>
      <c r="BK165" s="163">
        <f t="shared" si="19"/>
        <v>0</v>
      </c>
      <c r="BL165" s="16" t="s">
        <v>132</v>
      </c>
      <c r="BM165" s="162" t="s">
        <v>412</v>
      </c>
    </row>
    <row r="166" spans="1:65" s="2" customFormat="1" ht="21.75" customHeight="1">
      <c r="A166" s="31"/>
      <c r="B166" s="149"/>
      <c r="C166" s="173" t="s">
        <v>294</v>
      </c>
      <c r="D166" s="173" t="s">
        <v>157</v>
      </c>
      <c r="E166" s="174" t="s">
        <v>413</v>
      </c>
      <c r="F166" s="175" t="s">
        <v>414</v>
      </c>
      <c r="G166" s="176" t="s">
        <v>359</v>
      </c>
      <c r="H166" s="177">
        <v>1</v>
      </c>
      <c r="I166" s="178"/>
      <c r="J166" s="179">
        <f t="shared" si="10"/>
        <v>0</v>
      </c>
      <c r="K166" s="180"/>
      <c r="L166" s="181"/>
      <c r="M166" s="182" t="s">
        <v>1</v>
      </c>
      <c r="N166" s="183" t="s">
        <v>42</v>
      </c>
      <c r="O166" s="60"/>
      <c r="P166" s="160">
        <f t="shared" si="11"/>
        <v>0</v>
      </c>
      <c r="Q166" s="160">
        <v>0</v>
      </c>
      <c r="R166" s="160">
        <f t="shared" si="12"/>
        <v>0</v>
      </c>
      <c r="S166" s="160">
        <v>0</v>
      </c>
      <c r="T166" s="161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62" t="s">
        <v>161</v>
      </c>
      <c r="AT166" s="162" t="s">
        <v>157</v>
      </c>
      <c r="AU166" s="162" t="s">
        <v>133</v>
      </c>
      <c r="AY166" s="16" t="s">
        <v>126</v>
      </c>
      <c r="BE166" s="163">
        <f t="shared" si="14"/>
        <v>0</v>
      </c>
      <c r="BF166" s="163">
        <f t="shared" si="15"/>
        <v>0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6" t="s">
        <v>133</v>
      </c>
      <c r="BK166" s="163">
        <f t="shared" si="19"/>
        <v>0</v>
      </c>
      <c r="BL166" s="16" t="s">
        <v>132</v>
      </c>
      <c r="BM166" s="162" t="s">
        <v>415</v>
      </c>
    </row>
    <row r="167" spans="1:65" s="2" customFormat="1" ht="24.15" customHeight="1">
      <c r="A167" s="31"/>
      <c r="B167" s="149"/>
      <c r="C167" s="173" t="s">
        <v>299</v>
      </c>
      <c r="D167" s="173" t="s">
        <v>157</v>
      </c>
      <c r="E167" s="174" t="s">
        <v>416</v>
      </c>
      <c r="F167" s="175" t="s">
        <v>417</v>
      </c>
      <c r="G167" s="176" t="s">
        <v>359</v>
      </c>
      <c r="H167" s="177">
        <v>1</v>
      </c>
      <c r="I167" s="178"/>
      <c r="J167" s="179">
        <f t="shared" si="10"/>
        <v>0</v>
      </c>
      <c r="K167" s="180"/>
      <c r="L167" s="181"/>
      <c r="M167" s="182" t="s">
        <v>1</v>
      </c>
      <c r="N167" s="183" t="s">
        <v>42</v>
      </c>
      <c r="O167" s="60"/>
      <c r="P167" s="160">
        <f t="shared" si="11"/>
        <v>0</v>
      </c>
      <c r="Q167" s="160">
        <v>0</v>
      </c>
      <c r="R167" s="160">
        <f t="shared" si="12"/>
        <v>0</v>
      </c>
      <c r="S167" s="160">
        <v>0</v>
      </c>
      <c r="T167" s="161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2" t="s">
        <v>161</v>
      </c>
      <c r="AT167" s="162" t="s">
        <v>157</v>
      </c>
      <c r="AU167" s="162" t="s">
        <v>133</v>
      </c>
      <c r="AY167" s="16" t="s">
        <v>126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6" t="s">
        <v>133</v>
      </c>
      <c r="BK167" s="163">
        <f t="shared" si="19"/>
        <v>0</v>
      </c>
      <c r="BL167" s="16" t="s">
        <v>132</v>
      </c>
      <c r="BM167" s="162" t="s">
        <v>418</v>
      </c>
    </row>
    <row r="168" spans="1:65" s="2" customFormat="1" ht="24.15" customHeight="1">
      <c r="A168" s="31"/>
      <c r="B168" s="149"/>
      <c r="C168" s="173" t="s">
        <v>302</v>
      </c>
      <c r="D168" s="173" t="s">
        <v>157</v>
      </c>
      <c r="E168" s="174" t="s">
        <v>419</v>
      </c>
      <c r="F168" s="175" t="s">
        <v>420</v>
      </c>
      <c r="G168" s="176" t="s">
        <v>359</v>
      </c>
      <c r="H168" s="177">
        <v>1</v>
      </c>
      <c r="I168" s="178"/>
      <c r="J168" s="179">
        <f t="shared" si="10"/>
        <v>0</v>
      </c>
      <c r="K168" s="180"/>
      <c r="L168" s="181"/>
      <c r="M168" s="182" t="s">
        <v>1</v>
      </c>
      <c r="N168" s="183" t="s">
        <v>42</v>
      </c>
      <c r="O168" s="60"/>
      <c r="P168" s="160">
        <f t="shared" si="11"/>
        <v>0</v>
      </c>
      <c r="Q168" s="160">
        <v>0</v>
      </c>
      <c r="R168" s="160">
        <f t="shared" si="12"/>
        <v>0</v>
      </c>
      <c r="S168" s="160">
        <v>0</v>
      </c>
      <c r="T168" s="161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2" t="s">
        <v>161</v>
      </c>
      <c r="AT168" s="162" t="s">
        <v>157</v>
      </c>
      <c r="AU168" s="162" t="s">
        <v>133</v>
      </c>
      <c r="AY168" s="16" t="s">
        <v>126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6" t="s">
        <v>133</v>
      </c>
      <c r="BK168" s="163">
        <f t="shared" si="19"/>
        <v>0</v>
      </c>
      <c r="BL168" s="16" t="s">
        <v>132</v>
      </c>
      <c r="BM168" s="162" t="s">
        <v>421</v>
      </c>
    </row>
    <row r="169" spans="1:65" s="2" customFormat="1" ht="24.15" customHeight="1">
      <c r="A169" s="31"/>
      <c r="B169" s="149"/>
      <c r="C169" s="150" t="s">
        <v>306</v>
      </c>
      <c r="D169" s="150" t="s">
        <v>128</v>
      </c>
      <c r="E169" s="151" t="s">
        <v>422</v>
      </c>
      <c r="F169" s="152" t="s">
        <v>423</v>
      </c>
      <c r="G169" s="153" t="s">
        <v>359</v>
      </c>
      <c r="H169" s="154">
        <v>2</v>
      </c>
      <c r="I169" s="155"/>
      <c r="J169" s="156">
        <f t="shared" si="10"/>
        <v>0</v>
      </c>
      <c r="K169" s="157"/>
      <c r="L169" s="32"/>
      <c r="M169" s="158" t="s">
        <v>1</v>
      </c>
      <c r="N169" s="159" t="s">
        <v>42</v>
      </c>
      <c r="O169" s="60"/>
      <c r="P169" s="160">
        <f t="shared" si="11"/>
        <v>0</v>
      </c>
      <c r="Q169" s="160">
        <v>4.6800000000000001E-3</v>
      </c>
      <c r="R169" s="160">
        <f t="shared" si="12"/>
        <v>9.3600000000000003E-3</v>
      </c>
      <c r="S169" s="160">
        <v>0</v>
      </c>
      <c r="T169" s="161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2" t="s">
        <v>132</v>
      </c>
      <c r="AT169" s="162" t="s">
        <v>128</v>
      </c>
      <c r="AU169" s="162" t="s">
        <v>133</v>
      </c>
      <c r="AY169" s="16" t="s">
        <v>126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6" t="s">
        <v>133</v>
      </c>
      <c r="BK169" s="163">
        <f t="shared" si="19"/>
        <v>0</v>
      </c>
      <c r="BL169" s="16" t="s">
        <v>132</v>
      </c>
      <c r="BM169" s="162" t="s">
        <v>424</v>
      </c>
    </row>
    <row r="170" spans="1:65" s="2" customFormat="1" ht="16.5" customHeight="1">
      <c r="A170" s="31"/>
      <c r="B170" s="149"/>
      <c r="C170" s="150" t="s">
        <v>282</v>
      </c>
      <c r="D170" s="150" t="s">
        <v>128</v>
      </c>
      <c r="E170" s="151" t="s">
        <v>425</v>
      </c>
      <c r="F170" s="152" t="s">
        <v>426</v>
      </c>
      <c r="G170" s="153" t="s">
        <v>359</v>
      </c>
      <c r="H170" s="154">
        <v>1</v>
      </c>
      <c r="I170" s="155"/>
      <c r="J170" s="156">
        <f t="shared" si="10"/>
        <v>0</v>
      </c>
      <c r="K170" s="157"/>
      <c r="L170" s="32"/>
      <c r="M170" s="158" t="s">
        <v>1</v>
      </c>
      <c r="N170" s="159" t="s">
        <v>42</v>
      </c>
      <c r="O170" s="60"/>
      <c r="P170" s="160">
        <f t="shared" si="11"/>
        <v>0</v>
      </c>
      <c r="Q170" s="160">
        <v>5.339E-2</v>
      </c>
      <c r="R170" s="160">
        <f t="shared" si="12"/>
        <v>5.339E-2</v>
      </c>
      <c r="S170" s="160">
        <v>0</v>
      </c>
      <c r="T170" s="161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62" t="s">
        <v>132</v>
      </c>
      <c r="AT170" s="162" t="s">
        <v>128</v>
      </c>
      <c r="AU170" s="162" t="s">
        <v>133</v>
      </c>
      <c r="AY170" s="16" t="s">
        <v>126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6" t="s">
        <v>133</v>
      </c>
      <c r="BK170" s="163">
        <f t="shared" si="19"/>
        <v>0</v>
      </c>
      <c r="BL170" s="16" t="s">
        <v>132</v>
      </c>
      <c r="BM170" s="162" t="s">
        <v>427</v>
      </c>
    </row>
    <row r="171" spans="1:65" s="2" customFormat="1" ht="16.5" customHeight="1">
      <c r="A171" s="31"/>
      <c r="B171" s="149"/>
      <c r="C171" s="150" t="s">
        <v>428</v>
      </c>
      <c r="D171" s="150" t="s">
        <v>128</v>
      </c>
      <c r="E171" s="151" t="s">
        <v>429</v>
      </c>
      <c r="F171" s="152" t="s">
        <v>430</v>
      </c>
      <c r="G171" s="153" t="s">
        <v>131</v>
      </c>
      <c r="H171" s="154">
        <v>0.95</v>
      </c>
      <c r="I171" s="155"/>
      <c r="J171" s="156">
        <f t="shared" si="10"/>
        <v>0</v>
      </c>
      <c r="K171" s="157"/>
      <c r="L171" s="32"/>
      <c r="M171" s="158" t="s">
        <v>1</v>
      </c>
      <c r="N171" s="159" t="s">
        <v>42</v>
      </c>
      <c r="O171" s="60"/>
      <c r="P171" s="160">
        <f t="shared" si="11"/>
        <v>0</v>
      </c>
      <c r="Q171" s="160">
        <v>2.2581699999999998</v>
      </c>
      <c r="R171" s="160">
        <f t="shared" si="12"/>
        <v>2.1452614999999997</v>
      </c>
      <c r="S171" s="160">
        <v>0</v>
      </c>
      <c r="T171" s="161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2" t="s">
        <v>132</v>
      </c>
      <c r="AT171" s="162" t="s">
        <v>128</v>
      </c>
      <c r="AU171" s="162" t="s">
        <v>133</v>
      </c>
      <c r="AY171" s="16" t="s">
        <v>126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6" t="s">
        <v>133</v>
      </c>
      <c r="BK171" s="163">
        <f t="shared" si="19"/>
        <v>0</v>
      </c>
      <c r="BL171" s="16" t="s">
        <v>132</v>
      </c>
      <c r="BM171" s="162" t="s">
        <v>431</v>
      </c>
    </row>
    <row r="172" spans="1:65" s="2" customFormat="1" ht="24.15" customHeight="1">
      <c r="A172" s="31"/>
      <c r="B172" s="149"/>
      <c r="C172" s="150" t="s">
        <v>373</v>
      </c>
      <c r="D172" s="150" t="s">
        <v>128</v>
      </c>
      <c r="E172" s="151" t="s">
        <v>432</v>
      </c>
      <c r="F172" s="152" t="s">
        <v>433</v>
      </c>
      <c r="G172" s="153" t="s">
        <v>225</v>
      </c>
      <c r="H172" s="154">
        <v>5</v>
      </c>
      <c r="I172" s="155"/>
      <c r="J172" s="156">
        <f t="shared" si="10"/>
        <v>0</v>
      </c>
      <c r="K172" s="157"/>
      <c r="L172" s="32"/>
      <c r="M172" s="158" t="s">
        <v>1</v>
      </c>
      <c r="N172" s="159" t="s">
        <v>42</v>
      </c>
      <c r="O172" s="60"/>
      <c r="P172" s="160">
        <f t="shared" si="11"/>
        <v>0</v>
      </c>
      <c r="Q172" s="160">
        <v>9.0000000000000006E-5</v>
      </c>
      <c r="R172" s="160">
        <f t="shared" si="12"/>
        <v>4.5000000000000004E-4</v>
      </c>
      <c r="S172" s="160">
        <v>0</v>
      </c>
      <c r="T172" s="161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2" t="s">
        <v>132</v>
      </c>
      <c r="AT172" s="162" t="s">
        <v>128</v>
      </c>
      <c r="AU172" s="162" t="s">
        <v>133</v>
      </c>
      <c r="AY172" s="16" t="s">
        <v>126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6" t="s">
        <v>133</v>
      </c>
      <c r="BK172" s="163">
        <f t="shared" si="19"/>
        <v>0</v>
      </c>
      <c r="BL172" s="16" t="s">
        <v>132</v>
      </c>
      <c r="BM172" s="162" t="s">
        <v>434</v>
      </c>
    </row>
    <row r="173" spans="1:65" s="2" customFormat="1" ht="21.75" customHeight="1">
      <c r="A173" s="31"/>
      <c r="B173" s="149"/>
      <c r="C173" s="173" t="s">
        <v>435</v>
      </c>
      <c r="D173" s="173" t="s">
        <v>157</v>
      </c>
      <c r="E173" s="174" t="s">
        <v>436</v>
      </c>
      <c r="F173" s="175" t="s">
        <v>437</v>
      </c>
      <c r="G173" s="176" t="s">
        <v>225</v>
      </c>
      <c r="H173" s="177">
        <v>5</v>
      </c>
      <c r="I173" s="178"/>
      <c r="J173" s="179">
        <f t="shared" si="10"/>
        <v>0</v>
      </c>
      <c r="K173" s="180"/>
      <c r="L173" s="181"/>
      <c r="M173" s="182" t="s">
        <v>1</v>
      </c>
      <c r="N173" s="183" t="s">
        <v>42</v>
      </c>
      <c r="O173" s="60"/>
      <c r="P173" s="160">
        <f t="shared" si="11"/>
        <v>0</v>
      </c>
      <c r="Q173" s="160">
        <v>0</v>
      </c>
      <c r="R173" s="160">
        <f t="shared" si="12"/>
        <v>0</v>
      </c>
      <c r="S173" s="160">
        <v>0</v>
      </c>
      <c r="T173" s="161">
        <f t="shared" si="13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2" t="s">
        <v>161</v>
      </c>
      <c r="AT173" s="162" t="s">
        <v>157</v>
      </c>
      <c r="AU173" s="162" t="s">
        <v>133</v>
      </c>
      <c r="AY173" s="16" t="s">
        <v>126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6" t="s">
        <v>133</v>
      </c>
      <c r="BK173" s="163">
        <f t="shared" si="19"/>
        <v>0</v>
      </c>
      <c r="BL173" s="16" t="s">
        <v>132</v>
      </c>
      <c r="BM173" s="162" t="s">
        <v>438</v>
      </c>
    </row>
    <row r="174" spans="1:65" s="2" customFormat="1" ht="24.15" customHeight="1">
      <c r="A174" s="31"/>
      <c r="B174" s="149"/>
      <c r="C174" s="150" t="s">
        <v>376</v>
      </c>
      <c r="D174" s="150" t="s">
        <v>128</v>
      </c>
      <c r="E174" s="151" t="s">
        <v>439</v>
      </c>
      <c r="F174" s="152" t="s">
        <v>440</v>
      </c>
      <c r="G174" s="153" t="s">
        <v>225</v>
      </c>
      <c r="H174" s="154">
        <v>5</v>
      </c>
      <c r="I174" s="155"/>
      <c r="J174" s="156">
        <f t="shared" si="10"/>
        <v>0</v>
      </c>
      <c r="K174" s="157"/>
      <c r="L174" s="32"/>
      <c r="M174" s="158" t="s">
        <v>1</v>
      </c>
      <c r="N174" s="159" t="s">
        <v>42</v>
      </c>
      <c r="O174" s="60"/>
      <c r="P174" s="160">
        <f t="shared" si="11"/>
        <v>0</v>
      </c>
      <c r="Q174" s="160">
        <v>0</v>
      </c>
      <c r="R174" s="160">
        <f t="shared" si="12"/>
        <v>0</v>
      </c>
      <c r="S174" s="160">
        <v>0</v>
      </c>
      <c r="T174" s="161">
        <f t="shared" si="13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62" t="s">
        <v>132</v>
      </c>
      <c r="AT174" s="162" t="s">
        <v>128</v>
      </c>
      <c r="AU174" s="162" t="s">
        <v>133</v>
      </c>
      <c r="AY174" s="16" t="s">
        <v>126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6" t="s">
        <v>133</v>
      </c>
      <c r="BK174" s="163">
        <f t="shared" si="19"/>
        <v>0</v>
      </c>
      <c r="BL174" s="16" t="s">
        <v>132</v>
      </c>
      <c r="BM174" s="162" t="s">
        <v>441</v>
      </c>
    </row>
    <row r="175" spans="1:65" s="12" customFormat="1" ht="22.8" customHeight="1">
      <c r="B175" s="136"/>
      <c r="D175" s="137" t="s">
        <v>75</v>
      </c>
      <c r="E175" s="147" t="s">
        <v>172</v>
      </c>
      <c r="F175" s="147" t="s">
        <v>442</v>
      </c>
      <c r="I175" s="139"/>
      <c r="J175" s="148">
        <f>BK175</f>
        <v>0</v>
      </c>
      <c r="L175" s="136"/>
      <c r="M175" s="141"/>
      <c r="N175" s="142"/>
      <c r="O175" s="142"/>
      <c r="P175" s="143">
        <f>SUM(P176:P183)</f>
        <v>0</v>
      </c>
      <c r="Q175" s="142"/>
      <c r="R175" s="143">
        <f>SUM(R176:R183)</f>
        <v>0</v>
      </c>
      <c r="S175" s="142"/>
      <c r="T175" s="144">
        <f>SUM(T176:T183)</f>
        <v>3.4320000000000004</v>
      </c>
      <c r="AR175" s="137" t="s">
        <v>84</v>
      </c>
      <c r="AT175" s="145" t="s">
        <v>75</v>
      </c>
      <c r="AU175" s="145" t="s">
        <v>84</v>
      </c>
      <c r="AY175" s="137" t="s">
        <v>126</v>
      </c>
      <c r="BK175" s="146">
        <f>SUM(BK176:BK183)</f>
        <v>0</v>
      </c>
    </row>
    <row r="176" spans="1:65" s="2" customFormat="1" ht="21.75" customHeight="1">
      <c r="A176" s="31"/>
      <c r="B176" s="149"/>
      <c r="C176" s="150" t="s">
        <v>443</v>
      </c>
      <c r="D176" s="150" t="s">
        <v>128</v>
      </c>
      <c r="E176" s="151" t="s">
        <v>444</v>
      </c>
      <c r="F176" s="152" t="s">
        <v>445</v>
      </c>
      <c r="G176" s="153" t="s">
        <v>154</v>
      </c>
      <c r="H176" s="154">
        <v>26</v>
      </c>
      <c r="I176" s="155"/>
      <c r="J176" s="156">
        <f t="shared" ref="J176:J183" si="20">ROUND(I176*H176,2)</f>
        <v>0</v>
      </c>
      <c r="K176" s="157"/>
      <c r="L176" s="32"/>
      <c r="M176" s="158" t="s">
        <v>1</v>
      </c>
      <c r="N176" s="159" t="s">
        <v>42</v>
      </c>
      <c r="O176" s="60"/>
      <c r="P176" s="160">
        <f t="shared" ref="P176:P183" si="21">O176*H176</f>
        <v>0</v>
      </c>
      <c r="Q176" s="160">
        <v>0</v>
      </c>
      <c r="R176" s="160">
        <f t="shared" ref="R176:R183" si="22">Q176*H176</f>
        <v>0</v>
      </c>
      <c r="S176" s="160">
        <v>0.13200000000000001</v>
      </c>
      <c r="T176" s="161">
        <f t="shared" ref="T176:T183" si="23">S176*H176</f>
        <v>3.4320000000000004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2" t="s">
        <v>132</v>
      </c>
      <c r="AT176" s="162" t="s">
        <v>128</v>
      </c>
      <c r="AU176" s="162" t="s">
        <v>133</v>
      </c>
      <c r="AY176" s="16" t="s">
        <v>126</v>
      </c>
      <c r="BE176" s="163">
        <f t="shared" ref="BE176:BE183" si="24">IF(N176="základná",J176,0)</f>
        <v>0</v>
      </c>
      <c r="BF176" s="163">
        <f t="shared" ref="BF176:BF183" si="25">IF(N176="znížená",J176,0)</f>
        <v>0</v>
      </c>
      <c r="BG176" s="163">
        <f t="shared" ref="BG176:BG183" si="26">IF(N176="zákl. prenesená",J176,0)</f>
        <v>0</v>
      </c>
      <c r="BH176" s="163">
        <f t="shared" ref="BH176:BH183" si="27">IF(N176="zníž. prenesená",J176,0)</f>
        <v>0</v>
      </c>
      <c r="BI176" s="163">
        <f t="shared" ref="BI176:BI183" si="28">IF(N176="nulová",J176,0)</f>
        <v>0</v>
      </c>
      <c r="BJ176" s="16" t="s">
        <v>133</v>
      </c>
      <c r="BK176" s="163">
        <f t="shared" ref="BK176:BK183" si="29">ROUND(I176*H176,2)</f>
        <v>0</v>
      </c>
      <c r="BL176" s="16" t="s">
        <v>132</v>
      </c>
      <c r="BM176" s="162" t="s">
        <v>446</v>
      </c>
    </row>
    <row r="177" spans="1:65" s="2" customFormat="1" ht="21.75" customHeight="1">
      <c r="A177" s="31"/>
      <c r="B177" s="149"/>
      <c r="C177" s="150" t="s">
        <v>379</v>
      </c>
      <c r="D177" s="150" t="s">
        <v>128</v>
      </c>
      <c r="E177" s="151" t="s">
        <v>447</v>
      </c>
      <c r="F177" s="152" t="s">
        <v>448</v>
      </c>
      <c r="G177" s="153" t="s">
        <v>245</v>
      </c>
      <c r="H177" s="154">
        <v>7.8</v>
      </c>
      <c r="I177" s="155"/>
      <c r="J177" s="156">
        <f t="shared" si="20"/>
        <v>0</v>
      </c>
      <c r="K177" s="157"/>
      <c r="L177" s="32"/>
      <c r="M177" s="158" t="s">
        <v>1</v>
      </c>
      <c r="N177" s="159" t="s">
        <v>42</v>
      </c>
      <c r="O177" s="60"/>
      <c r="P177" s="160">
        <f t="shared" si="21"/>
        <v>0</v>
      </c>
      <c r="Q177" s="160">
        <v>0</v>
      </c>
      <c r="R177" s="160">
        <f t="shared" si="22"/>
        <v>0</v>
      </c>
      <c r="S177" s="160">
        <v>0</v>
      </c>
      <c r="T177" s="161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2" t="s">
        <v>132</v>
      </c>
      <c r="AT177" s="162" t="s">
        <v>128</v>
      </c>
      <c r="AU177" s="162" t="s">
        <v>133</v>
      </c>
      <c r="AY177" s="16" t="s">
        <v>126</v>
      </c>
      <c r="BE177" s="163">
        <f t="shared" si="24"/>
        <v>0</v>
      </c>
      <c r="BF177" s="163">
        <f t="shared" si="25"/>
        <v>0</v>
      </c>
      <c r="BG177" s="163">
        <f t="shared" si="26"/>
        <v>0</v>
      </c>
      <c r="BH177" s="163">
        <f t="shared" si="27"/>
        <v>0</v>
      </c>
      <c r="BI177" s="163">
        <f t="shared" si="28"/>
        <v>0</v>
      </c>
      <c r="BJ177" s="16" t="s">
        <v>133</v>
      </c>
      <c r="BK177" s="163">
        <f t="shared" si="29"/>
        <v>0</v>
      </c>
      <c r="BL177" s="16" t="s">
        <v>132</v>
      </c>
      <c r="BM177" s="162" t="s">
        <v>449</v>
      </c>
    </row>
    <row r="178" spans="1:65" s="2" customFormat="1" ht="24.15" customHeight="1">
      <c r="A178" s="31"/>
      <c r="B178" s="149"/>
      <c r="C178" s="150" t="s">
        <v>450</v>
      </c>
      <c r="D178" s="150" t="s">
        <v>128</v>
      </c>
      <c r="E178" s="151" t="s">
        <v>451</v>
      </c>
      <c r="F178" s="152" t="s">
        <v>452</v>
      </c>
      <c r="G178" s="153" t="s">
        <v>245</v>
      </c>
      <c r="H178" s="154">
        <v>117</v>
      </c>
      <c r="I178" s="155"/>
      <c r="J178" s="156">
        <f t="shared" si="20"/>
        <v>0</v>
      </c>
      <c r="K178" s="157"/>
      <c r="L178" s="32"/>
      <c r="M178" s="158" t="s">
        <v>1</v>
      </c>
      <c r="N178" s="159" t="s">
        <v>42</v>
      </c>
      <c r="O178" s="60"/>
      <c r="P178" s="160">
        <f t="shared" si="21"/>
        <v>0</v>
      </c>
      <c r="Q178" s="160">
        <v>0</v>
      </c>
      <c r="R178" s="160">
        <f t="shared" si="22"/>
        <v>0</v>
      </c>
      <c r="S178" s="160">
        <v>0</v>
      </c>
      <c r="T178" s="161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2" t="s">
        <v>132</v>
      </c>
      <c r="AT178" s="162" t="s">
        <v>128</v>
      </c>
      <c r="AU178" s="162" t="s">
        <v>133</v>
      </c>
      <c r="AY178" s="16" t="s">
        <v>126</v>
      </c>
      <c r="BE178" s="163">
        <f t="shared" si="24"/>
        <v>0</v>
      </c>
      <c r="BF178" s="163">
        <f t="shared" si="25"/>
        <v>0</v>
      </c>
      <c r="BG178" s="163">
        <f t="shared" si="26"/>
        <v>0</v>
      </c>
      <c r="BH178" s="163">
        <f t="shared" si="27"/>
        <v>0</v>
      </c>
      <c r="BI178" s="163">
        <f t="shared" si="28"/>
        <v>0</v>
      </c>
      <c r="BJ178" s="16" t="s">
        <v>133</v>
      </c>
      <c r="BK178" s="163">
        <f t="shared" si="29"/>
        <v>0</v>
      </c>
      <c r="BL178" s="16" t="s">
        <v>132</v>
      </c>
      <c r="BM178" s="162" t="s">
        <v>453</v>
      </c>
    </row>
    <row r="179" spans="1:65" s="2" customFormat="1" ht="24.15" customHeight="1">
      <c r="A179" s="31"/>
      <c r="B179" s="149"/>
      <c r="C179" s="150" t="s">
        <v>382</v>
      </c>
      <c r="D179" s="150" t="s">
        <v>128</v>
      </c>
      <c r="E179" s="151" t="s">
        <v>454</v>
      </c>
      <c r="F179" s="152" t="s">
        <v>455</v>
      </c>
      <c r="G179" s="153" t="s">
        <v>245</v>
      </c>
      <c r="H179" s="154">
        <v>7.8</v>
      </c>
      <c r="I179" s="155"/>
      <c r="J179" s="156">
        <f t="shared" si="20"/>
        <v>0</v>
      </c>
      <c r="K179" s="157"/>
      <c r="L179" s="32"/>
      <c r="M179" s="158" t="s">
        <v>1</v>
      </c>
      <c r="N179" s="159" t="s">
        <v>42</v>
      </c>
      <c r="O179" s="60"/>
      <c r="P179" s="160">
        <f t="shared" si="21"/>
        <v>0</v>
      </c>
      <c r="Q179" s="160">
        <v>0</v>
      </c>
      <c r="R179" s="160">
        <f t="shared" si="22"/>
        <v>0</v>
      </c>
      <c r="S179" s="160">
        <v>0</v>
      </c>
      <c r="T179" s="161">
        <f t="shared" si="2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2" t="s">
        <v>132</v>
      </c>
      <c r="AT179" s="162" t="s">
        <v>128</v>
      </c>
      <c r="AU179" s="162" t="s">
        <v>133</v>
      </c>
      <c r="AY179" s="16" t="s">
        <v>126</v>
      </c>
      <c r="BE179" s="163">
        <f t="shared" si="24"/>
        <v>0</v>
      </c>
      <c r="BF179" s="163">
        <f t="shared" si="25"/>
        <v>0</v>
      </c>
      <c r="BG179" s="163">
        <f t="shared" si="26"/>
        <v>0</v>
      </c>
      <c r="BH179" s="163">
        <f t="shared" si="27"/>
        <v>0</v>
      </c>
      <c r="BI179" s="163">
        <f t="shared" si="28"/>
        <v>0</v>
      </c>
      <c r="BJ179" s="16" t="s">
        <v>133</v>
      </c>
      <c r="BK179" s="163">
        <f t="shared" si="29"/>
        <v>0</v>
      </c>
      <c r="BL179" s="16" t="s">
        <v>132</v>
      </c>
      <c r="BM179" s="162" t="s">
        <v>456</v>
      </c>
    </row>
    <row r="180" spans="1:65" s="2" customFormat="1" ht="16.5" customHeight="1">
      <c r="A180" s="31"/>
      <c r="B180" s="149"/>
      <c r="C180" s="150" t="s">
        <v>457</v>
      </c>
      <c r="D180" s="150" t="s">
        <v>128</v>
      </c>
      <c r="E180" s="151" t="s">
        <v>458</v>
      </c>
      <c r="F180" s="152" t="s">
        <v>459</v>
      </c>
      <c r="G180" s="153" t="s">
        <v>245</v>
      </c>
      <c r="H180" s="154">
        <v>7.8</v>
      </c>
      <c r="I180" s="155"/>
      <c r="J180" s="156">
        <f t="shared" si="20"/>
        <v>0</v>
      </c>
      <c r="K180" s="157"/>
      <c r="L180" s="32"/>
      <c r="M180" s="158" t="s">
        <v>1</v>
      </c>
      <c r="N180" s="159" t="s">
        <v>42</v>
      </c>
      <c r="O180" s="60"/>
      <c r="P180" s="160">
        <f t="shared" si="21"/>
        <v>0</v>
      </c>
      <c r="Q180" s="160">
        <v>0</v>
      </c>
      <c r="R180" s="160">
        <f t="shared" si="22"/>
        <v>0</v>
      </c>
      <c r="S180" s="160">
        <v>0</v>
      </c>
      <c r="T180" s="161">
        <f t="shared" si="2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2" t="s">
        <v>132</v>
      </c>
      <c r="AT180" s="162" t="s">
        <v>128</v>
      </c>
      <c r="AU180" s="162" t="s">
        <v>133</v>
      </c>
      <c r="AY180" s="16" t="s">
        <v>126</v>
      </c>
      <c r="BE180" s="163">
        <f t="shared" si="24"/>
        <v>0</v>
      </c>
      <c r="BF180" s="163">
        <f t="shared" si="25"/>
        <v>0</v>
      </c>
      <c r="BG180" s="163">
        <f t="shared" si="26"/>
        <v>0</v>
      </c>
      <c r="BH180" s="163">
        <f t="shared" si="27"/>
        <v>0</v>
      </c>
      <c r="BI180" s="163">
        <f t="shared" si="28"/>
        <v>0</v>
      </c>
      <c r="BJ180" s="16" t="s">
        <v>133</v>
      </c>
      <c r="BK180" s="163">
        <f t="shared" si="29"/>
        <v>0</v>
      </c>
      <c r="BL180" s="16" t="s">
        <v>132</v>
      </c>
      <c r="BM180" s="162" t="s">
        <v>460</v>
      </c>
    </row>
    <row r="181" spans="1:65" s="2" customFormat="1" ht="24.15" customHeight="1">
      <c r="A181" s="31"/>
      <c r="B181" s="149"/>
      <c r="C181" s="150" t="s">
        <v>385</v>
      </c>
      <c r="D181" s="150" t="s">
        <v>128</v>
      </c>
      <c r="E181" s="151" t="s">
        <v>461</v>
      </c>
      <c r="F181" s="152" t="s">
        <v>462</v>
      </c>
      <c r="G181" s="153" t="s">
        <v>245</v>
      </c>
      <c r="H181" s="154">
        <v>7.8</v>
      </c>
      <c r="I181" s="155"/>
      <c r="J181" s="156">
        <f t="shared" si="20"/>
        <v>0</v>
      </c>
      <c r="K181" s="157"/>
      <c r="L181" s="32"/>
      <c r="M181" s="158" t="s">
        <v>1</v>
      </c>
      <c r="N181" s="159" t="s">
        <v>42</v>
      </c>
      <c r="O181" s="60"/>
      <c r="P181" s="160">
        <f t="shared" si="21"/>
        <v>0</v>
      </c>
      <c r="Q181" s="160">
        <v>0</v>
      </c>
      <c r="R181" s="160">
        <f t="shared" si="22"/>
        <v>0</v>
      </c>
      <c r="S181" s="160">
        <v>0</v>
      </c>
      <c r="T181" s="161">
        <f t="shared" si="2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2" t="s">
        <v>132</v>
      </c>
      <c r="AT181" s="162" t="s">
        <v>128</v>
      </c>
      <c r="AU181" s="162" t="s">
        <v>133</v>
      </c>
      <c r="AY181" s="16" t="s">
        <v>126</v>
      </c>
      <c r="BE181" s="163">
        <f t="shared" si="24"/>
        <v>0</v>
      </c>
      <c r="BF181" s="163">
        <f t="shared" si="25"/>
        <v>0</v>
      </c>
      <c r="BG181" s="163">
        <f t="shared" si="26"/>
        <v>0</v>
      </c>
      <c r="BH181" s="163">
        <f t="shared" si="27"/>
        <v>0</v>
      </c>
      <c r="BI181" s="163">
        <f t="shared" si="28"/>
        <v>0</v>
      </c>
      <c r="BJ181" s="16" t="s">
        <v>133</v>
      </c>
      <c r="BK181" s="163">
        <f t="shared" si="29"/>
        <v>0</v>
      </c>
      <c r="BL181" s="16" t="s">
        <v>132</v>
      </c>
      <c r="BM181" s="162" t="s">
        <v>463</v>
      </c>
    </row>
    <row r="182" spans="1:65" s="2" customFormat="1" ht="24.15" customHeight="1">
      <c r="A182" s="31"/>
      <c r="B182" s="149"/>
      <c r="C182" s="150" t="s">
        <v>464</v>
      </c>
      <c r="D182" s="150" t="s">
        <v>128</v>
      </c>
      <c r="E182" s="151" t="s">
        <v>465</v>
      </c>
      <c r="F182" s="152" t="s">
        <v>466</v>
      </c>
      <c r="G182" s="153" t="s">
        <v>245</v>
      </c>
      <c r="H182" s="154">
        <v>98.28</v>
      </c>
      <c r="I182" s="155"/>
      <c r="J182" s="156">
        <f t="shared" si="20"/>
        <v>0</v>
      </c>
      <c r="K182" s="157"/>
      <c r="L182" s="32"/>
      <c r="M182" s="158" t="s">
        <v>1</v>
      </c>
      <c r="N182" s="159" t="s">
        <v>42</v>
      </c>
      <c r="O182" s="60"/>
      <c r="P182" s="160">
        <f t="shared" si="21"/>
        <v>0</v>
      </c>
      <c r="Q182" s="160">
        <v>0</v>
      </c>
      <c r="R182" s="160">
        <f t="shared" si="22"/>
        <v>0</v>
      </c>
      <c r="S182" s="160">
        <v>0</v>
      </c>
      <c r="T182" s="161">
        <f t="shared" si="2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2" t="s">
        <v>132</v>
      </c>
      <c r="AT182" s="162" t="s">
        <v>128</v>
      </c>
      <c r="AU182" s="162" t="s">
        <v>133</v>
      </c>
      <c r="AY182" s="16" t="s">
        <v>126</v>
      </c>
      <c r="BE182" s="163">
        <f t="shared" si="24"/>
        <v>0</v>
      </c>
      <c r="BF182" s="163">
        <f t="shared" si="25"/>
        <v>0</v>
      </c>
      <c r="BG182" s="163">
        <f t="shared" si="26"/>
        <v>0</v>
      </c>
      <c r="BH182" s="163">
        <f t="shared" si="27"/>
        <v>0</v>
      </c>
      <c r="BI182" s="163">
        <f t="shared" si="28"/>
        <v>0</v>
      </c>
      <c r="BJ182" s="16" t="s">
        <v>133</v>
      </c>
      <c r="BK182" s="163">
        <f t="shared" si="29"/>
        <v>0</v>
      </c>
      <c r="BL182" s="16" t="s">
        <v>132</v>
      </c>
      <c r="BM182" s="162" t="s">
        <v>467</v>
      </c>
    </row>
    <row r="183" spans="1:65" s="2" customFormat="1" ht="24.15" customHeight="1">
      <c r="A183" s="31"/>
      <c r="B183" s="149"/>
      <c r="C183" s="150" t="s">
        <v>388</v>
      </c>
      <c r="D183" s="150" t="s">
        <v>128</v>
      </c>
      <c r="E183" s="151" t="s">
        <v>468</v>
      </c>
      <c r="F183" s="152" t="s">
        <v>469</v>
      </c>
      <c r="G183" s="153" t="s">
        <v>245</v>
      </c>
      <c r="H183" s="154">
        <v>111.393</v>
      </c>
      <c r="I183" s="155"/>
      <c r="J183" s="156">
        <f t="shared" si="20"/>
        <v>0</v>
      </c>
      <c r="K183" s="157"/>
      <c r="L183" s="32"/>
      <c r="M183" s="158" t="s">
        <v>1</v>
      </c>
      <c r="N183" s="159" t="s">
        <v>42</v>
      </c>
      <c r="O183" s="60"/>
      <c r="P183" s="160">
        <f t="shared" si="21"/>
        <v>0</v>
      </c>
      <c r="Q183" s="160">
        <v>0</v>
      </c>
      <c r="R183" s="160">
        <f t="shared" si="22"/>
        <v>0</v>
      </c>
      <c r="S183" s="160">
        <v>0</v>
      </c>
      <c r="T183" s="161">
        <f t="shared" si="2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2" t="s">
        <v>132</v>
      </c>
      <c r="AT183" s="162" t="s">
        <v>128</v>
      </c>
      <c r="AU183" s="162" t="s">
        <v>133</v>
      </c>
      <c r="AY183" s="16" t="s">
        <v>126</v>
      </c>
      <c r="BE183" s="163">
        <f t="shared" si="24"/>
        <v>0</v>
      </c>
      <c r="BF183" s="163">
        <f t="shared" si="25"/>
        <v>0</v>
      </c>
      <c r="BG183" s="163">
        <f t="shared" si="26"/>
        <v>0</v>
      </c>
      <c r="BH183" s="163">
        <f t="shared" si="27"/>
        <v>0</v>
      </c>
      <c r="BI183" s="163">
        <f t="shared" si="28"/>
        <v>0</v>
      </c>
      <c r="BJ183" s="16" t="s">
        <v>133</v>
      </c>
      <c r="BK183" s="163">
        <f t="shared" si="29"/>
        <v>0</v>
      </c>
      <c r="BL183" s="16" t="s">
        <v>132</v>
      </c>
      <c r="BM183" s="162" t="s">
        <v>470</v>
      </c>
    </row>
    <row r="184" spans="1:65" s="12" customFormat="1" ht="25.95" customHeight="1">
      <c r="B184" s="136"/>
      <c r="D184" s="137" t="s">
        <v>75</v>
      </c>
      <c r="E184" s="138" t="s">
        <v>471</v>
      </c>
      <c r="F184" s="138" t="s">
        <v>472</v>
      </c>
      <c r="I184" s="139"/>
      <c r="J184" s="140">
        <f>BK184</f>
        <v>0</v>
      </c>
      <c r="L184" s="136"/>
      <c r="M184" s="141"/>
      <c r="N184" s="142"/>
      <c r="O184" s="142"/>
      <c r="P184" s="143">
        <f>P185</f>
        <v>0</v>
      </c>
      <c r="Q184" s="142"/>
      <c r="R184" s="143">
        <f>R185</f>
        <v>8.8900000000000003E-3</v>
      </c>
      <c r="S184" s="142"/>
      <c r="T184" s="144">
        <f>T185</f>
        <v>0</v>
      </c>
      <c r="AR184" s="137" t="s">
        <v>84</v>
      </c>
      <c r="AT184" s="145" t="s">
        <v>75</v>
      </c>
      <c r="AU184" s="145" t="s">
        <v>76</v>
      </c>
      <c r="AY184" s="137" t="s">
        <v>126</v>
      </c>
      <c r="BK184" s="146">
        <f>BK185</f>
        <v>0</v>
      </c>
    </row>
    <row r="185" spans="1:65" s="12" customFormat="1" ht="22.8" customHeight="1">
      <c r="B185" s="136"/>
      <c r="D185" s="137" t="s">
        <v>75</v>
      </c>
      <c r="E185" s="147" t="s">
        <v>473</v>
      </c>
      <c r="F185" s="147" t="s">
        <v>474</v>
      </c>
      <c r="I185" s="139"/>
      <c r="J185" s="148">
        <f>BK185</f>
        <v>0</v>
      </c>
      <c r="L185" s="136"/>
      <c r="M185" s="141"/>
      <c r="N185" s="142"/>
      <c r="O185" s="142"/>
      <c r="P185" s="143">
        <f>SUM(P186:P194)</f>
        <v>0</v>
      </c>
      <c r="Q185" s="142"/>
      <c r="R185" s="143">
        <f>SUM(R186:R194)</f>
        <v>8.8900000000000003E-3</v>
      </c>
      <c r="S185" s="142"/>
      <c r="T185" s="144">
        <f>SUM(T186:T194)</f>
        <v>0</v>
      </c>
      <c r="AR185" s="137" t="s">
        <v>133</v>
      </c>
      <c r="AT185" s="145" t="s">
        <v>75</v>
      </c>
      <c r="AU185" s="145" t="s">
        <v>84</v>
      </c>
      <c r="AY185" s="137" t="s">
        <v>126</v>
      </c>
      <c r="BK185" s="146">
        <f>SUM(BK186:BK194)</f>
        <v>0</v>
      </c>
    </row>
    <row r="186" spans="1:65" s="2" customFormat="1" ht="21.75" customHeight="1">
      <c r="A186" s="31"/>
      <c r="B186" s="149"/>
      <c r="C186" s="150" t="s">
        <v>475</v>
      </c>
      <c r="D186" s="150" t="s">
        <v>128</v>
      </c>
      <c r="E186" s="151" t="s">
        <v>476</v>
      </c>
      <c r="F186" s="152" t="s">
        <v>477</v>
      </c>
      <c r="G186" s="153" t="s">
        <v>359</v>
      </c>
      <c r="H186" s="154">
        <v>2</v>
      </c>
      <c r="I186" s="155"/>
      <c r="J186" s="156">
        <f t="shared" ref="J186:J194" si="30">ROUND(I186*H186,2)</f>
        <v>0</v>
      </c>
      <c r="K186" s="157"/>
      <c r="L186" s="32"/>
      <c r="M186" s="158" t="s">
        <v>1</v>
      </c>
      <c r="N186" s="159" t="s">
        <v>42</v>
      </c>
      <c r="O186" s="60"/>
      <c r="P186" s="160">
        <f t="shared" ref="P186:P194" si="31">O186*H186</f>
        <v>0</v>
      </c>
      <c r="Q186" s="160">
        <v>7.2000000000000005E-4</v>
      </c>
      <c r="R186" s="160">
        <f t="shared" ref="R186:R194" si="32">Q186*H186</f>
        <v>1.4400000000000001E-3</v>
      </c>
      <c r="S186" s="160">
        <v>0</v>
      </c>
      <c r="T186" s="161">
        <f t="shared" ref="T186:T194" si="33"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62" t="s">
        <v>204</v>
      </c>
      <c r="AT186" s="162" t="s">
        <v>128</v>
      </c>
      <c r="AU186" s="162" t="s">
        <v>133</v>
      </c>
      <c r="AY186" s="16" t="s">
        <v>126</v>
      </c>
      <c r="BE186" s="163">
        <f t="shared" ref="BE186:BE194" si="34">IF(N186="základná",J186,0)</f>
        <v>0</v>
      </c>
      <c r="BF186" s="163">
        <f t="shared" ref="BF186:BF194" si="35">IF(N186="znížená",J186,0)</f>
        <v>0</v>
      </c>
      <c r="BG186" s="163">
        <f t="shared" ref="BG186:BG194" si="36">IF(N186="zákl. prenesená",J186,0)</f>
        <v>0</v>
      </c>
      <c r="BH186" s="163">
        <f t="shared" ref="BH186:BH194" si="37">IF(N186="zníž. prenesená",J186,0)</f>
        <v>0</v>
      </c>
      <c r="BI186" s="163">
        <f t="shared" ref="BI186:BI194" si="38">IF(N186="nulová",J186,0)</f>
        <v>0</v>
      </c>
      <c r="BJ186" s="16" t="s">
        <v>133</v>
      </c>
      <c r="BK186" s="163">
        <f t="shared" ref="BK186:BK194" si="39">ROUND(I186*H186,2)</f>
        <v>0</v>
      </c>
      <c r="BL186" s="16" t="s">
        <v>204</v>
      </c>
      <c r="BM186" s="162" t="s">
        <v>478</v>
      </c>
    </row>
    <row r="187" spans="1:65" s="2" customFormat="1" ht="21.75" customHeight="1">
      <c r="A187" s="31"/>
      <c r="B187" s="149"/>
      <c r="C187" s="150" t="s">
        <v>391</v>
      </c>
      <c r="D187" s="150" t="s">
        <v>128</v>
      </c>
      <c r="E187" s="151" t="s">
        <v>479</v>
      </c>
      <c r="F187" s="152" t="s">
        <v>480</v>
      </c>
      <c r="G187" s="153" t="s">
        <v>359</v>
      </c>
      <c r="H187" s="154">
        <v>1</v>
      </c>
      <c r="I187" s="155"/>
      <c r="J187" s="156">
        <f t="shared" si="30"/>
        <v>0</v>
      </c>
      <c r="K187" s="157"/>
      <c r="L187" s="32"/>
      <c r="M187" s="158" t="s">
        <v>1</v>
      </c>
      <c r="N187" s="159" t="s">
        <v>42</v>
      </c>
      <c r="O187" s="60"/>
      <c r="P187" s="160">
        <f t="shared" si="31"/>
        <v>0</v>
      </c>
      <c r="Q187" s="160">
        <v>5.5999999999999995E-4</v>
      </c>
      <c r="R187" s="160">
        <f t="shared" si="32"/>
        <v>5.5999999999999995E-4</v>
      </c>
      <c r="S187" s="160">
        <v>0</v>
      </c>
      <c r="T187" s="161">
        <f t="shared" si="33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2" t="s">
        <v>204</v>
      </c>
      <c r="AT187" s="162" t="s">
        <v>128</v>
      </c>
      <c r="AU187" s="162" t="s">
        <v>133</v>
      </c>
      <c r="AY187" s="16" t="s">
        <v>126</v>
      </c>
      <c r="BE187" s="163">
        <f t="shared" si="34"/>
        <v>0</v>
      </c>
      <c r="BF187" s="163">
        <f t="shared" si="35"/>
        <v>0</v>
      </c>
      <c r="BG187" s="163">
        <f t="shared" si="36"/>
        <v>0</v>
      </c>
      <c r="BH187" s="163">
        <f t="shared" si="37"/>
        <v>0</v>
      </c>
      <c r="BI187" s="163">
        <f t="shared" si="38"/>
        <v>0</v>
      </c>
      <c r="BJ187" s="16" t="s">
        <v>133</v>
      </c>
      <c r="BK187" s="163">
        <f t="shared" si="39"/>
        <v>0</v>
      </c>
      <c r="BL187" s="16" t="s">
        <v>204</v>
      </c>
      <c r="BM187" s="162" t="s">
        <v>481</v>
      </c>
    </row>
    <row r="188" spans="1:65" s="2" customFormat="1" ht="16.5" customHeight="1">
      <c r="A188" s="31"/>
      <c r="B188" s="149"/>
      <c r="C188" s="150" t="s">
        <v>482</v>
      </c>
      <c r="D188" s="150" t="s">
        <v>128</v>
      </c>
      <c r="E188" s="151" t="s">
        <v>483</v>
      </c>
      <c r="F188" s="152" t="s">
        <v>484</v>
      </c>
      <c r="G188" s="153" t="s">
        <v>359</v>
      </c>
      <c r="H188" s="154">
        <v>1</v>
      </c>
      <c r="I188" s="155"/>
      <c r="J188" s="156">
        <f t="shared" si="30"/>
        <v>0</v>
      </c>
      <c r="K188" s="157"/>
      <c r="L188" s="32"/>
      <c r="M188" s="158" t="s">
        <v>1</v>
      </c>
      <c r="N188" s="159" t="s">
        <v>42</v>
      </c>
      <c r="O188" s="60"/>
      <c r="P188" s="160">
        <f t="shared" si="31"/>
        <v>0</v>
      </c>
      <c r="Q188" s="160">
        <v>0</v>
      </c>
      <c r="R188" s="160">
        <f t="shared" si="32"/>
        <v>0</v>
      </c>
      <c r="S188" s="160">
        <v>0</v>
      </c>
      <c r="T188" s="161">
        <f t="shared" si="33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62" t="s">
        <v>204</v>
      </c>
      <c r="AT188" s="162" t="s">
        <v>128</v>
      </c>
      <c r="AU188" s="162" t="s">
        <v>133</v>
      </c>
      <c r="AY188" s="16" t="s">
        <v>126</v>
      </c>
      <c r="BE188" s="163">
        <f t="shared" si="34"/>
        <v>0</v>
      </c>
      <c r="BF188" s="163">
        <f t="shared" si="35"/>
        <v>0</v>
      </c>
      <c r="BG188" s="163">
        <f t="shared" si="36"/>
        <v>0</v>
      </c>
      <c r="BH188" s="163">
        <f t="shared" si="37"/>
        <v>0</v>
      </c>
      <c r="BI188" s="163">
        <f t="shared" si="38"/>
        <v>0</v>
      </c>
      <c r="BJ188" s="16" t="s">
        <v>133</v>
      </c>
      <c r="BK188" s="163">
        <f t="shared" si="39"/>
        <v>0</v>
      </c>
      <c r="BL188" s="16" t="s">
        <v>204</v>
      </c>
      <c r="BM188" s="162" t="s">
        <v>485</v>
      </c>
    </row>
    <row r="189" spans="1:65" s="2" customFormat="1" ht="24.15" customHeight="1">
      <c r="A189" s="31"/>
      <c r="B189" s="149"/>
      <c r="C189" s="173" t="s">
        <v>394</v>
      </c>
      <c r="D189" s="173" t="s">
        <v>157</v>
      </c>
      <c r="E189" s="174" t="s">
        <v>486</v>
      </c>
      <c r="F189" s="175" t="s">
        <v>487</v>
      </c>
      <c r="G189" s="176" t="s">
        <v>359</v>
      </c>
      <c r="H189" s="177">
        <v>1</v>
      </c>
      <c r="I189" s="178"/>
      <c r="J189" s="179">
        <f t="shared" si="30"/>
        <v>0</v>
      </c>
      <c r="K189" s="180"/>
      <c r="L189" s="181"/>
      <c r="M189" s="182" t="s">
        <v>1</v>
      </c>
      <c r="N189" s="183" t="s">
        <v>42</v>
      </c>
      <c r="O189" s="60"/>
      <c r="P189" s="160">
        <f t="shared" si="31"/>
        <v>0</v>
      </c>
      <c r="Q189" s="160">
        <v>1.3999999999999999E-4</v>
      </c>
      <c r="R189" s="160">
        <f t="shared" si="32"/>
        <v>1.3999999999999999E-4</v>
      </c>
      <c r="S189" s="160">
        <v>0</v>
      </c>
      <c r="T189" s="161">
        <f t="shared" si="33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62" t="s">
        <v>364</v>
      </c>
      <c r="AT189" s="162" t="s">
        <v>157</v>
      </c>
      <c r="AU189" s="162" t="s">
        <v>133</v>
      </c>
      <c r="AY189" s="16" t="s">
        <v>126</v>
      </c>
      <c r="BE189" s="163">
        <f t="shared" si="34"/>
        <v>0</v>
      </c>
      <c r="BF189" s="163">
        <f t="shared" si="35"/>
        <v>0</v>
      </c>
      <c r="BG189" s="163">
        <f t="shared" si="36"/>
        <v>0</v>
      </c>
      <c r="BH189" s="163">
        <f t="shared" si="37"/>
        <v>0</v>
      </c>
      <c r="BI189" s="163">
        <f t="shared" si="38"/>
        <v>0</v>
      </c>
      <c r="BJ189" s="16" t="s">
        <v>133</v>
      </c>
      <c r="BK189" s="163">
        <f t="shared" si="39"/>
        <v>0</v>
      </c>
      <c r="BL189" s="16" t="s">
        <v>204</v>
      </c>
      <c r="BM189" s="162" t="s">
        <v>488</v>
      </c>
    </row>
    <row r="190" spans="1:65" s="2" customFormat="1" ht="16.5" customHeight="1">
      <c r="A190" s="31"/>
      <c r="B190" s="149"/>
      <c r="C190" s="150" t="s">
        <v>489</v>
      </c>
      <c r="D190" s="150" t="s">
        <v>128</v>
      </c>
      <c r="E190" s="151" t="s">
        <v>490</v>
      </c>
      <c r="F190" s="152" t="s">
        <v>491</v>
      </c>
      <c r="G190" s="153" t="s">
        <v>359</v>
      </c>
      <c r="H190" s="154">
        <v>3</v>
      </c>
      <c r="I190" s="155"/>
      <c r="J190" s="156">
        <f t="shared" si="30"/>
        <v>0</v>
      </c>
      <c r="K190" s="157"/>
      <c r="L190" s="32"/>
      <c r="M190" s="158" t="s">
        <v>1</v>
      </c>
      <c r="N190" s="159" t="s">
        <v>42</v>
      </c>
      <c r="O190" s="60"/>
      <c r="P190" s="160">
        <f t="shared" si="31"/>
        <v>0</v>
      </c>
      <c r="Q190" s="160">
        <v>0</v>
      </c>
      <c r="R190" s="160">
        <f t="shared" si="32"/>
        <v>0</v>
      </c>
      <c r="S190" s="160">
        <v>0</v>
      </c>
      <c r="T190" s="161">
        <f t="shared" si="33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62" t="s">
        <v>204</v>
      </c>
      <c r="AT190" s="162" t="s">
        <v>128</v>
      </c>
      <c r="AU190" s="162" t="s">
        <v>133</v>
      </c>
      <c r="AY190" s="16" t="s">
        <v>126</v>
      </c>
      <c r="BE190" s="163">
        <f t="shared" si="34"/>
        <v>0</v>
      </c>
      <c r="BF190" s="163">
        <f t="shared" si="35"/>
        <v>0</v>
      </c>
      <c r="BG190" s="163">
        <f t="shared" si="36"/>
        <v>0</v>
      </c>
      <c r="BH190" s="163">
        <f t="shared" si="37"/>
        <v>0</v>
      </c>
      <c r="BI190" s="163">
        <f t="shared" si="38"/>
        <v>0</v>
      </c>
      <c r="BJ190" s="16" t="s">
        <v>133</v>
      </c>
      <c r="BK190" s="163">
        <f t="shared" si="39"/>
        <v>0</v>
      </c>
      <c r="BL190" s="16" t="s">
        <v>204</v>
      </c>
      <c r="BM190" s="162" t="s">
        <v>492</v>
      </c>
    </row>
    <row r="191" spans="1:65" s="2" customFormat="1" ht="21.75" customHeight="1">
      <c r="A191" s="31"/>
      <c r="B191" s="149"/>
      <c r="C191" s="150" t="s">
        <v>397</v>
      </c>
      <c r="D191" s="150" t="s">
        <v>128</v>
      </c>
      <c r="E191" s="151" t="s">
        <v>493</v>
      </c>
      <c r="F191" s="152" t="s">
        <v>494</v>
      </c>
      <c r="G191" s="153" t="s">
        <v>359</v>
      </c>
      <c r="H191" s="154">
        <v>1</v>
      </c>
      <c r="I191" s="155"/>
      <c r="J191" s="156">
        <f t="shared" si="30"/>
        <v>0</v>
      </c>
      <c r="K191" s="157"/>
      <c r="L191" s="32"/>
      <c r="M191" s="158" t="s">
        <v>1</v>
      </c>
      <c r="N191" s="159" t="s">
        <v>42</v>
      </c>
      <c r="O191" s="60"/>
      <c r="P191" s="160">
        <f t="shared" si="31"/>
        <v>0</v>
      </c>
      <c r="Q191" s="160">
        <v>2.31E-3</v>
      </c>
      <c r="R191" s="160">
        <f t="shared" si="32"/>
        <v>2.31E-3</v>
      </c>
      <c r="S191" s="160">
        <v>0</v>
      </c>
      <c r="T191" s="161">
        <f t="shared" si="33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62" t="s">
        <v>204</v>
      </c>
      <c r="AT191" s="162" t="s">
        <v>128</v>
      </c>
      <c r="AU191" s="162" t="s">
        <v>133</v>
      </c>
      <c r="AY191" s="16" t="s">
        <v>126</v>
      </c>
      <c r="BE191" s="163">
        <f t="shared" si="34"/>
        <v>0</v>
      </c>
      <c r="BF191" s="163">
        <f t="shared" si="35"/>
        <v>0</v>
      </c>
      <c r="BG191" s="163">
        <f t="shared" si="36"/>
        <v>0</v>
      </c>
      <c r="BH191" s="163">
        <f t="shared" si="37"/>
        <v>0</v>
      </c>
      <c r="BI191" s="163">
        <f t="shared" si="38"/>
        <v>0</v>
      </c>
      <c r="BJ191" s="16" t="s">
        <v>133</v>
      </c>
      <c r="BK191" s="163">
        <f t="shared" si="39"/>
        <v>0</v>
      </c>
      <c r="BL191" s="16" t="s">
        <v>204</v>
      </c>
      <c r="BM191" s="162" t="s">
        <v>495</v>
      </c>
    </row>
    <row r="192" spans="1:65" s="2" customFormat="1" ht="21.75" customHeight="1">
      <c r="A192" s="31"/>
      <c r="B192" s="149"/>
      <c r="C192" s="150" t="s">
        <v>496</v>
      </c>
      <c r="D192" s="150" t="s">
        <v>128</v>
      </c>
      <c r="E192" s="151" t="s">
        <v>497</v>
      </c>
      <c r="F192" s="152" t="s">
        <v>498</v>
      </c>
      <c r="G192" s="153" t="s">
        <v>359</v>
      </c>
      <c r="H192" s="154">
        <v>1</v>
      </c>
      <c r="I192" s="155"/>
      <c r="J192" s="156">
        <f t="shared" si="30"/>
        <v>0</v>
      </c>
      <c r="K192" s="157"/>
      <c r="L192" s="32"/>
      <c r="M192" s="158" t="s">
        <v>1</v>
      </c>
      <c r="N192" s="159" t="s">
        <v>42</v>
      </c>
      <c r="O192" s="60"/>
      <c r="P192" s="160">
        <f t="shared" si="31"/>
        <v>0</v>
      </c>
      <c r="Q192" s="160">
        <v>4.4400000000000004E-3</v>
      </c>
      <c r="R192" s="160">
        <f t="shared" si="32"/>
        <v>4.4400000000000004E-3</v>
      </c>
      <c r="S192" s="160">
        <v>0</v>
      </c>
      <c r="T192" s="161">
        <f t="shared" si="33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62" t="s">
        <v>204</v>
      </c>
      <c r="AT192" s="162" t="s">
        <v>128</v>
      </c>
      <c r="AU192" s="162" t="s">
        <v>133</v>
      </c>
      <c r="AY192" s="16" t="s">
        <v>126</v>
      </c>
      <c r="BE192" s="163">
        <f t="shared" si="34"/>
        <v>0</v>
      </c>
      <c r="BF192" s="163">
        <f t="shared" si="35"/>
        <v>0</v>
      </c>
      <c r="BG192" s="163">
        <f t="shared" si="36"/>
        <v>0</v>
      </c>
      <c r="BH192" s="163">
        <f t="shared" si="37"/>
        <v>0</v>
      </c>
      <c r="BI192" s="163">
        <f t="shared" si="38"/>
        <v>0</v>
      </c>
      <c r="BJ192" s="16" t="s">
        <v>133</v>
      </c>
      <c r="BK192" s="163">
        <f t="shared" si="39"/>
        <v>0</v>
      </c>
      <c r="BL192" s="16" t="s">
        <v>204</v>
      </c>
      <c r="BM192" s="162" t="s">
        <v>499</v>
      </c>
    </row>
    <row r="193" spans="1:65" s="2" customFormat="1" ht="16.5" customHeight="1">
      <c r="A193" s="31"/>
      <c r="B193" s="149"/>
      <c r="C193" s="150" t="s">
        <v>400</v>
      </c>
      <c r="D193" s="150" t="s">
        <v>128</v>
      </c>
      <c r="E193" s="151" t="s">
        <v>500</v>
      </c>
      <c r="F193" s="152" t="s">
        <v>501</v>
      </c>
      <c r="G193" s="153" t="s">
        <v>502</v>
      </c>
      <c r="H193" s="154">
        <v>2</v>
      </c>
      <c r="I193" s="155"/>
      <c r="J193" s="156">
        <f t="shared" si="30"/>
        <v>0</v>
      </c>
      <c r="K193" s="157"/>
      <c r="L193" s="32"/>
      <c r="M193" s="158" t="s">
        <v>1</v>
      </c>
      <c r="N193" s="159" t="s">
        <v>42</v>
      </c>
      <c r="O193" s="60"/>
      <c r="P193" s="160">
        <f t="shared" si="31"/>
        <v>0</v>
      </c>
      <c r="Q193" s="160">
        <v>0</v>
      </c>
      <c r="R193" s="160">
        <f t="shared" si="32"/>
        <v>0</v>
      </c>
      <c r="S193" s="160">
        <v>0</v>
      </c>
      <c r="T193" s="161">
        <f t="shared" si="33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2" t="s">
        <v>204</v>
      </c>
      <c r="AT193" s="162" t="s">
        <v>128</v>
      </c>
      <c r="AU193" s="162" t="s">
        <v>133</v>
      </c>
      <c r="AY193" s="16" t="s">
        <v>126</v>
      </c>
      <c r="BE193" s="163">
        <f t="shared" si="34"/>
        <v>0</v>
      </c>
      <c r="BF193" s="163">
        <f t="shared" si="35"/>
        <v>0</v>
      </c>
      <c r="BG193" s="163">
        <f t="shared" si="36"/>
        <v>0</v>
      </c>
      <c r="BH193" s="163">
        <f t="shared" si="37"/>
        <v>0</v>
      </c>
      <c r="BI193" s="163">
        <f t="shared" si="38"/>
        <v>0</v>
      </c>
      <c r="BJ193" s="16" t="s">
        <v>133</v>
      </c>
      <c r="BK193" s="163">
        <f t="shared" si="39"/>
        <v>0</v>
      </c>
      <c r="BL193" s="16" t="s">
        <v>204</v>
      </c>
      <c r="BM193" s="162" t="s">
        <v>503</v>
      </c>
    </row>
    <row r="194" spans="1:65" s="2" customFormat="1" ht="24.15" customHeight="1">
      <c r="A194" s="31"/>
      <c r="B194" s="149"/>
      <c r="C194" s="150" t="s">
        <v>504</v>
      </c>
      <c r="D194" s="150" t="s">
        <v>128</v>
      </c>
      <c r="E194" s="151" t="s">
        <v>505</v>
      </c>
      <c r="F194" s="152" t="s">
        <v>506</v>
      </c>
      <c r="G194" s="153" t="s">
        <v>245</v>
      </c>
      <c r="H194" s="154">
        <v>8.9999999999999993E-3</v>
      </c>
      <c r="I194" s="155"/>
      <c r="J194" s="156">
        <f t="shared" si="30"/>
        <v>0</v>
      </c>
      <c r="K194" s="157"/>
      <c r="L194" s="32"/>
      <c r="M194" s="158" t="s">
        <v>1</v>
      </c>
      <c r="N194" s="159" t="s">
        <v>42</v>
      </c>
      <c r="O194" s="60"/>
      <c r="P194" s="160">
        <f t="shared" si="31"/>
        <v>0</v>
      </c>
      <c r="Q194" s="160">
        <v>0</v>
      </c>
      <c r="R194" s="160">
        <f t="shared" si="32"/>
        <v>0</v>
      </c>
      <c r="S194" s="160">
        <v>0</v>
      </c>
      <c r="T194" s="161">
        <f t="shared" si="33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62" t="s">
        <v>204</v>
      </c>
      <c r="AT194" s="162" t="s">
        <v>128</v>
      </c>
      <c r="AU194" s="162" t="s">
        <v>133</v>
      </c>
      <c r="AY194" s="16" t="s">
        <v>126</v>
      </c>
      <c r="BE194" s="163">
        <f t="shared" si="34"/>
        <v>0</v>
      </c>
      <c r="BF194" s="163">
        <f t="shared" si="35"/>
        <v>0</v>
      </c>
      <c r="BG194" s="163">
        <f t="shared" si="36"/>
        <v>0</v>
      </c>
      <c r="BH194" s="163">
        <f t="shared" si="37"/>
        <v>0</v>
      </c>
      <c r="BI194" s="163">
        <f t="shared" si="38"/>
        <v>0</v>
      </c>
      <c r="BJ194" s="16" t="s">
        <v>133</v>
      </c>
      <c r="BK194" s="163">
        <f t="shared" si="39"/>
        <v>0</v>
      </c>
      <c r="BL194" s="16" t="s">
        <v>204</v>
      </c>
      <c r="BM194" s="162" t="s">
        <v>507</v>
      </c>
    </row>
    <row r="195" spans="1:65" s="12" customFormat="1" ht="25.95" customHeight="1">
      <c r="B195" s="136"/>
      <c r="D195" s="137" t="s">
        <v>75</v>
      </c>
      <c r="E195" s="138" t="s">
        <v>508</v>
      </c>
      <c r="F195" s="138" t="s">
        <v>509</v>
      </c>
      <c r="I195" s="139"/>
      <c r="J195" s="140">
        <f>BK195</f>
        <v>0</v>
      </c>
      <c r="L195" s="136"/>
      <c r="M195" s="141"/>
      <c r="N195" s="142"/>
      <c r="O195" s="142"/>
      <c r="P195" s="143">
        <f>P196+P199</f>
        <v>0</v>
      </c>
      <c r="Q195" s="142"/>
      <c r="R195" s="143">
        <f>R196+R199</f>
        <v>8.3300000000000006E-3</v>
      </c>
      <c r="S195" s="142"/>
      <c r="T195" s="144">
        <f>T196+T199</f>
        <v>0</v>
      </c>
      <c r="AR195" s="137" t="s">
        <v>84</v>
      </c>
      <c r="AT195" s="145" t="s">
        <v>75</v>
      </c>
      <c r="AU195" s="145" t="s">
        <v>76</v>
      </c>
      <c r="AY195" s="137" t="s">
        <v>126</v>
      </c>
      <c r="BK195" s="146">
        <f>BK196+BK199</f>
        <v>0</v>
      </c>
    </row>
    <row r="196" spans="1:65" s="12" customFormat="1" ht="22.8" customHeight="1">
      <c r="B196" s="136"/>
      <c r="D196" s="137" t="s">
        <v>75</v>
      </c>
      <c r="E196" s="147" t="s">
        <v>510</v>
      </c>
      <c r="F196" s="147" t="s">
        <v>511</v>
      </c>
      <c r="I196" s="139"/>
      <c r="J196" s="148">
        <f>BK196</f>
        <v>0</v>
      </c>
      <c r="L196" s="136"/>
      <c r="M196" s="141"/>
      <c r="N196" s="142"/>
      <c r="O196" s="142"/>
      <c r="P196" s="143">
        <f>SUM(P197:P198)</f>
        <v>0</v>
      </c>
      <c r="Q196" s="142"/>
      <c r="R196" s="143">
        <f>SUM(R197:R198)</f>
        <v>8.2500000000000004E-3</v>
      </c>
      <c r="S196" s="142"/>
      <c r="T196" s="144">
        <f>SUM(T197:T198)</f>
        <v>0</v>
      </c>
      <c r="AR196" s="137" t="s">
        <v>84</v>
      </c>
      <c r="AT196" s="145" t="s">
        <v>75</v>
      </c>
      <c r="AU196" s="145" t="s">
        <v>84</v>
      </c>
      <c r="AY196" s="137" t="s">
        <v>126</v>
      </c>
      <c r="BK196" s="146">
        <f>SUM(BK197:BK198)</f>
        <v>0</v>
      </c>
    </row>
    <row r="197" spans="1:65" s="2" customFormat="1" ht="16.5" customHeight="1">
      <c r="A197" s="31"/>
      <c r="B197" s="149"/>
      <c r="C197" s="150" t="s">
        <v>403</v>
      </c>
      <c r="D197" s="150" t="s">
        <v>128</v>
      </c>
      <c r="E197" s="151" t="s">
        <v>512</v>
      </c>
      <c r="F197" s="152" t="s">
        <v>513</v>
      </c>
      <c r="G197" s="153" t="s">
        <v>225</v>
      </c>
      <c r="H197" s="154">
        <v>5</v>
      </c>
      <c r="I197" s="155"/>
      <c r="J197" s="156">
        <f>ROUND(I197*H197,2)</f>
        <v>0</v>
      </c>
      <c r="K197" s="157"/>
      <c r="L197" s="32"/>
      <c r="M197" s="158" t="s">
        <v>1</v>
      </c>
      <c r="N197" s="159" t="s">
        <v>42</v>
      </c>
      <c r="O197" s="60"/>
      <c r="P197" s="160">
        <f>O197*H197</f>
        <v>0</v>
      </c>
      <c r="Q197" s="160">
        <v>5.0000000000000002E-5</v>
      </c>
      <c r="R197" s="160">
        <f>Q197*H197</f>
        <v>2.5000000000000001E-4</v>
      </c>
      <c r="S197" s="160">
        <v>0</v>
      </c>
      <c r="T197" s="16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2" t="s">
        <v>132</v>
      </c>
      <c r="AT197" s="162" t="s">
        <v>128</v>
      </c>
      <c r="AU197" s="162" t="s">
        <v>133</v>
      </c>
      <c r="AY197" s="16" t="s">
        <v>126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6" t="s">
        <v>133</v>
      </c>
      <c r="BK197" s="163">
        <f>ROUND(I197*H197,2)</f>
        <v>0</v>
      </c>
      <c r="BL197" s="16" t="s">
        <v>132</v>
      </c>
      <c r="BM197" s="162" t="s">
        <v>514</v>
      </c>
    </row>
    <row r="198" spans="1:65" s="2" customFormat="1" ht="16.5" customHeight="1">
      <c r="A198" s="31"/>
      <c r="B198" s="149"/>
      <c r="C198" s="173" t="s">
        <v>515</v>
      </c>
      <c r="D198" s="173" t="s">
        <v>157</v>
      </c>
      <c r="E198" s="174" t="s">
        <v>516</v>
      </c>
      <c r="F198" s="175" t="s">
        <v>517</v>
      </c>
      <c r="G198" s="176" t="s">
        <v>359</v>
      </c>
      <c r="H198" s="177">
        <v>1</v>
      </c>
      <c r="I198" s="178"/>
      <c r="J198" s="179">
        <f>ROUND(I198*H198,2)</f>
        <v>0</v>
      </c>
      <c r="K198" s="180"/>
      <c r="L198" s="181"/>
      <c r="M198" s="182" t="s">
        <v>1</v>
      </c>
      <c r="N198" s="183" t="s">
        <v>42</v>
      </c>
      <c r="O198" s="60"/>
      <c r="P198" s="160">
        <f>O198*H198</f>
        <v>0</v>
      </c>
      <c r="Q198" s="160">
        <v>8.0000000000000002E-3</v>
      </c>
      <c r="R198" s="160">
        <f>Q198*H198</f>
        <v>8.0000000000000002E-3</v>
      </c>
      <c r="S198" s="160">
        <v>0</v>
      </c>
      <c r="T198" s="161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62" t="s">
        <v>161</v>
      </c>
      <c r="AT198" s="162" t="s">
        <v>157</v>
      </c>
      <c r="AU198" s="162" t="s">
        <v>133</v>
      </c>
      <c r="AY198" s="16" t="s">
        <v>126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6" t="s">
        <v>133</v>
      </c>
      <c r="BK198" s="163">
        <f>ROUND(I198*H198,2)</f>
        <v>0</v>
      </c>
      <c r="BL198" s="16" t="s">
        <v>132</v>
      </c>
      <c r="BM198" s="162" t="s">
        <v>518</v>
      </c>
    </row>
    <row r="199" spans="1:65" s="12" customFormat="1" ht="22.8" customHeight="1">
      <c r="B199" s="136"/>
      <c r="D199" s="137" t="s">
        <v>75</v>
      </c>
      <c r="E199" s="147" t="s">
        <v>519</v>
      </c>
      <c r="F199" s="147" t="s">
        <v>520</v>
      </c>
      <c r="I199" s="139"/>
      <c r="J199" s="148">
        <f>BK199</f>
        <v>0</v>
      </c>
      <c r="L199" s="136"/>
      <c r="M199" s="141"/>
      <c r="N199" s="142"/>
      <c r="O199" s="142"/>
      <c r="P199" s="143">
        <f>SUM(P200:P201)</f>
        <v>0</v>
      </c>
      <c r="Q199" s="142"/>
      <c r="R199" s="143">
        <f>SUM(R200:R201)</f>
        <v>8.0000000000000007E-5</v>
      </c>
      <c r="S199" s="142"/>
      <c r="T199" s="144">
        <f>SUM(T200:T201)</f>
        <v>0</v>
      </c>
      <c r="AR199" s="137" t="s">
        <v>84</v>
      </c>
      <c r="AT199" s="145" t="s">
        <v>75</v>
      </c>
      <c r="AU199" s="145" t="s">
        <v>84</v>
      </c>
      <c r="AY199" s="137" t="s">
        <v>126</v>
      </c>
      <c r="BK199" s="146">
        <f>SUM(BK200:BK201)</f>
        <v>0</v>
      </c>
    </row>
    <row r="200" spans="1:65" s="2" customFormat="1" ht="16.5" customHeight="1">
      <c r="A200" s="31"/>
      <c r="B200" s="149"/>
      <c r="C200" s="150" t="s">
        <v>406</v>
      </c>
      <c r="D200" s="150" t="s">
        <v>128</v>
      </c>
      <c r="E200" s="151" t="s">
        <v>521</v>
      </c>
      <c r="F200" s="152" t="s">
        <v>522</v>
      </c>
      <c r="G200" s="153" t="s">
        <v>245</v>
      </c>
      <c r="H200" s="154">
        <v>8.0000000000000002E-3</v>
      </c>
      <c r="I200" s="155"/>
      <c r="J200" s="156">
        <f>ROUND(I200*H200,2)</f>
        <v>0</v>
      </c>
      <c r="K200" s="157"/>
      <c r="L200" s="32"/>
      <c r="M200" s="158" t="s">
        <v>1</v>
      </c>
      <c r="N200" s="159" t="s">
        <v>42</v>
      </c>
      <c r="O200" s="60"/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62" t="s">
        <v>132</v>
      </c>
      <c r="AT200" s="162" t="s">
        <v>128</v>
      </c>
      <c r="AU200" s="162" t="s">
        <v>133</v>
      </c>
      <c r="AY200" s="16" t="s">
        <v>126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6" t="s">
        <v>133</v>
      </c>
      <c r="BK200" s="163">
        <f>ROUND(I200*H200,2)</f>
        <v>0</v>
      </c>
      <c r="BL200" s="16" t="s">
        <v>132</v>
      </c>
      <c r="BM200" s="162" t="s">
        <v>523</v>
      </c>
    </row>
    <row r="201" spans="1:65" s="2" customFormat="1" ht="16.5" customHeight="1">
      <c r="A201" s="31"/>
      <c r="B201" s="149"/>
      <c r="C201" s="173" t="s">
        <v>524</v>
      </c>
      <c r="D201" s="173" t="s">
        <v>157</v>
      </c>
      <c r="E201" s="174" t="s">
        <v>525</v>
      </c>
      <c r="F201" s="175" t="s">
        <v>526</v>
      </c>
      <c r="G201" s="176" t="s">
        <v>359</v>
      </c>
      <c r="H201" s="177">
        <v>2</v>
      </c>
      <c r="I201" s="178"/>
      <c r="J201" s="179">
        <f>ROUND(I201*H201,2)</f>
        <v>0</v>
      </c>
      <c r="K201" s="180"/>
      <c r="L201" s="181"/>
      <c r="M201" s="197" t="s">
        <v>1</v>
      </c>
      <c r="N201" s="198" t="s">
        <v>42</v>
      </c>
      <c r="O201" s="194"/>
      <c r="P201" s="195">
        <f>O201*H201</f>
        <v>0</v>
      </c>
      <c r="Q201" s="195">
        <v>4.0000000000000003E-5</v>
      </c>
      <c r="R201" s="195">
        <f>Q201*H201</f>
        <v>8.0000000000000007E-5</v>
      </c>
      <c r="S201" s="195">
        <v>0</v>
      </c>
      <c r="T201" s="196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62" t="s">
        <v>161</v>
      </c>
      <c r="AT201" s="162" t="s">
        <v>157</v>
      </c>
      <c r="AU201" s="162" t="s">
        <v>133</v>
      </c>
      <c r="AY201" s="16" t="s">
        <v>126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6" t="s">
        <v>133</v>
      </c>
      <c r="BK201" s="163">
        <f>ROUND(I201*H201,2)</f>
        <v>0</v>
      </c>
      <c r="BL201" s="16" t="s">
        <v>132</v>
      </c>
      <c r="BM201" s="162" t="s">
        <v>527</v>
      </c>
    </row>
    <row r="202" spans="1:65" s="2" customFormat="1" ht="6.9" customHeight="1">
      <c r="A202" s="31"/>
      <c r="B202" s="49"/>
      <c r="C202" s="50"/>
      <c r="D202" s="50"/>
      <c r="E202" s="50"/>
      <c r="F202" s="50"/>
      <c r="G202" s="50"/>
      <c r="H202" s="50"/>
      <c r="I202" s="50"/>
      <c r="J202" s="50"/>
      <c r="K202" s="50"/>
      <c r="L202" s="32"/>
      <c r="M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</row>
  </sheetData>
  <autoFilter ref="C126:K201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46" t="s">
        <v>5</v>
      </c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6" t="s">
        <v>92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1:46" s="1" customFormat="1" ht="24.9" customHeight="1">
      <c r="B4" s="19"/>
      <c r="D4" s="20" t="s">
        <v>93</v>
      </c>
      <c r="L4" s="19"/>
      <c r="M4" s="95" t="s">
        <v>9</v>
      </c>
      <c r="AT4" s="16" t="s">
        <v>3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26" t="s">
        <v>15</v>
      </c>
      <c r="L6" s="19"/>
    </row>
    <row r="7" spans="1:46" s="1" customFormat="1" ht="16.5" customHeight="1">
      <c r="B7" s="19"/>
      <c r="E7" s="247" t="str">
        <f>'Rekapitulácia stavby'!K6</f>
        <v>Sociálne zariadenie vodičov MHD Slávičie údolie</v>
      </c>
      <c r="F7" s="248"/>
      <c r="G7" s="248"/>
      <c r="H7" s="248"/>
      <c r="L7" s="19"/>
    </row>
    <row r="8" spans="1:46" s="2" customFormat="1" ht="12" customHeight="1">
      <c r="A8" s="31"/>
      <c r="B8" s="32"/>
      <c r="C8" s="31"/>
      <c r="D8" s="26" t="s">
        <v>94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30" customHeight="1">
      <c r="A9" s="31"/>
      <c r="B9" s="32"/>
      <c r="C9" s="31"/>
      <c r="D9" s="31"/>
      <c r="E9" s="227" t="s">
        <v>528</v>
      </c>
      <c r="F9" s="249"/>
      <c r="G9" s="249"/>
      <c r="H9" s="249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0.199999999999999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17</v>
      </c>
      <c r="E11" s="31"/>
      <c r="F11" s="24" t="s">
        <v>1</v>
      </c>
      <c r="G11" s="31"/>
      <c r="H11" s="31"/>
      <c r="I11" s="26" t="s">
        <v>18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19</v>
      </c>
      <c r="E12" s="31"/>
      <c r="F12" s="24" t="s">
        <v>20</v>
      </c>
      <c r="G12" s="31"/>
      <c r="H12" s="31"/>
      <c r="I12" s="26" t="s">
        <v>21</v>
      </c>
      <c r="J12" s="57" t="str">
        <f>'Rekapitulácia stavby'!AN8</f>
        <v>26. 9. 2022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23</v>
      </c>
      <c r="E14" s="31"/>
      <c r="F14" s="31"/>
      <c r="G14" s="31"/>
      <c r="H14" s="31"/>
      <c r="I14" s="26" t="s">
        <v>24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25</v>
      </c>
      <c r="F15" s="31"/>
      <c r="G15" s="31"/>
      <c r="H15" s="31"/>
      <c r="I15" s="26" t="s">
        <v>26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27</v>
      </c>
      <c r="E17" s="31"/>
      <c r="F17" s="31"/>
      <c r="G17" s="31"/>
      <c r="H17" s="31"/>
      <c r="I17" s="26" t="s">
        <v>24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0" t="str">
        <f>'Rekapitulácia stavby'!E14</f>
        <v>Vyplň údaj</v>
      </c>
      <c r="F18" s="208"/>
      <c r="G18" s="208"/>
      <c r="H18" s="208"/>
      <c r="I18" s="26" t="s">
        <v>26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29</v>
      </c>
      <c r="E20" s="31"/>
      <c r="F20" s="31"/>
      <c r="G20" s="31"/>
      <c r="H20" s="31"/>
      <c r="I20" s="26" t="s">
        <v>24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529</v>
      </c>
      <c r="F21" s="31"/>
      <c r="G21" s="31"/>
      <c r="H21" s="31"/>
      <c r="I21" s="26" t="s">
        <v>26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32</v>
      </c>
      <c r="E23" s="31"/>
      <c r="F23" s="31"/>
      <c r="G23" s="31"/>
      <c r="H23" s="31"/>
      <c r="I23" s="26" t="s">
        <v>24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530</v>
      </c>
      <c r="F24" s="31"/>
      <c r="G24" s="31"/>
      <c r="H24" s="31"/>
      <c r="I24" s="26" t="s">
        <v>26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34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13" t="s">
        <v>1</v>
      </c>
      <c r="F27" s="213"/>
      <c r="G27" s="213"/>
      <c r="H27" s="213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36</v>
      </c>
      <c r="E30" s="31"/>
      <c r="F30" s="31"/>
      <c r="G30" s="31"/>
      <c r="H30" s="31"/>
      <c r="I30" s="31"/>
      <c r="J30" s="73">
        <f>ROUND(J120,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2"/>
      <c r="C32" s="31"/>
      <c r="D32" s="31"/>
      <c r="E32" s="31"/>
      <c r="F32" s="35" t="s">
        <v>38</v>
      </c>
      <c r="G32" s="31"/>
      <c r="H32" s="31"/>
      <c r="I32" s="35" t="s">
        <v>37</v>
      </c>
      <c r="J32" s="35" t="s">
        <v>39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2"/>
      <c r="C33" s="31"/>
      <c r="D33" s="100" t="s">
        <v>40</v>
      </c>
      <c r="E33" s="37" t="s">
        <v>41</v>
      </c>
      <c r="F33" s="101">
        <f>ROUND((SUM(BE120:BE156)),  2)</f>
        <v>0</v>
      </c>
      <c r="G33" s="102"/>
      <c r="H33" s="102"/>
      <c r="I33" s="103">
        <v>0.2</v>
      </c>
      <c r="J33" s="101">
        <f>ROUND(((SUM(BE120:BE156))*I33),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2"/>
      <c r="C34" s="31"/>
      <c r="D34" s="31"/>
      <c r="E34" s="37" t="s">
        <v>42</v>
      </c>
      <c r="F34" s="101">
        <f>ROUND((SUM(BF120:BF156)),  2)</f>
        <v>0</v>
      </c>
      <c r="G34" s="102"/>
      <c r="H34" s="102"/>
      <c r="I34" s="103">
        <v>0.2</v>
      </c>
      <c r="J34" s="101">
        <f>ROUND(((SUM(BF120:BF156))*I34),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2"/>
      <c r="C35" s="31"/>
      <c r="D35" s="31"/>
      <c r="E35" s="26" t="s">
        <v>43</v>
      </c>
      <c r="F35" s="104">
        <f>ROUND((SUM(BG120:BG156)),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2"/>
      <c r="C36" s="31"/>
      <c r="D36" s="31"/>
      <c r="E36" s="26" t="s">
        <v>44</v>
      </c>
      <c r="F36" s="104">
        <f>ROUND((SUM(BH120:BH156)),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2"/>
      <c r="C37" s="31"/>
      <c r="D37" s="31"/>
      <c r="E37" s="37" t="s">
        <v>45</v>
      </c>
      <c r="F37" s="101">
        <f>ROUND((SUM(BI120:BI156)),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46</v>
      </c>
      <c r="E39" s="62"/>
      <c r="F39" s="62"/>
      <c r="G39" s="108" t="s">
        <v>47</v>
      </c>
      <c r="H39" s="109" t="s">
        <v>48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44"/>
      <c r="D50" s="45" t="s">
        <v>49</v>
      </c>
      <c r="E50" s="46"/>
      <c r="F50" s="46"/>
      <c r="G50" s="45" t="s">
        <v>50</v>
      </c>
      <c r="H50" s="46"/>
      <c r="I50" s="46"/>
      <c r="J50" s="46"/>
      <c r="K50" s="46"/>
      <c r="L50" s="44"/>
    </row>
    <row r="51" spans="1:31" ht="10.199999999999999">
      <c r="B51" s="19"/>
      <c r="L51" s="19"/>
    </row>
    <row r="52" spans="1:31" ht="10.199999999999999">
      <c r="B52" s="19"/>
      <c r="L52" s="19"/>
    </row>
    <row r="53" spans="1:31" ht="10.199999999999999">
      <c r="B53" s="19"/>
      <c r="L53" s="19"/>
    </row>
    <row r="54" spans="1:31" ht="10.199999999999999">
      <c r="B54" s="19"/>
      <c r="L54" s="19"/>
    </row>
    <row r="55" spans="1:31" ht="10.199999999999999">
      <c r="B55" s="19"/>
      <c r="L55" s="19"/>
    </row>
    <row r="56" spans="1:31" ht="10.199999999999999">
      <c r="B56" s="19"/>
      <c r="L56" s="19"/>
    </row>
    <row r="57" spans="1:31" ht="10.199999999999999">
      <c r="B57" s="19"/>
      <c r="L57" s="19"/>
    </row>
    <row r="58" spans="1:31" ht="10.199999999999999">
      <c r="B58" s="19"/>
      <c r="L58" s="19"/>
    </row>
    <row r="59" spans="1:31" ht="10.199999999999999">
      <c r="B59" s="19"/>
      <c r="L59" s="19"/>
    </row>
    <row r="60" spans="1:31" ht="10.199999999999999">
      <c r="B60" s="19"/>
      <c r="L60" s="19"/>
    </row>
    <row r="61" spans="1:31" s="2" customFormat="1" ht="13.2">
      <c r="A61" s="31"/>
      <c r="B61" s="32"/>
      <c r="C61" s="31"/>
      <c r="D61" s="47" t="s">
        <v>51</v>
      </c>
      <c r="E61" s="34"/>
      <c r="F61" s="112" t="s">
        <v>52</v>
      </c>
      <c r="G61" s="47" t="s">
        <v>51</v>
      </c>
      <c r="H61" s="34"/>
      <c r="I61" s="34"/>
      <c r="J61" s="113" t="s">
        <v>52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0.199999999999999">
      <c r="B62" s="19"/>
      <c r="L62" s="19"/>
    </row>
    <row r="63" spans="1:31" ht="10.199999999999999">
      <c r="B63" s="19"/>
      <c r="L63" s="19"/>
    </row>
    <row r="64" spans="1:31" ht="10.199999999999999">
      <c r="B64" s="19"/>
      <c r="L64" s="19"/>
    </row>
    <row r="65" spans="1:31" s="2" customFormat="1" ht="13.2">
      <c r="A65" s="31"/>
      <c r="B65" s="32"/>
      <c r="C65" s="31"/>
      <c r="D65" s="45" t="s">
        <v>53</v>
      </c>
      <c r="E65" s="48"/>
      <c r="F65" s="48"/>
      <c r="G65" s="45" t="s">
        <v>54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0.199999999999999">
      <c r="B66" s="19"/>
      <c r="L66" s="19"/>
    </row>
    <row r="67" spans="1:31" ht="10.199999999999999">
      <c r="B67" s="19"/>
      <c r="L67" s="19"/>
    </row>
    <row r="68" spans="1:31" ht="10.199999999999999">
      <c r="B68" s="19"/>
      <c r="L68" s="19"/>
    </row>
    <row r="69" spans="1:31" ht="10.199999999999999">
      <c r="B69" s="19"/>
      <c r="L69" s="19"/>
    </row>
    <row r="70" spans="1:31" ht="10.199999999999999">
      <c r="B70" s="19"/>
      <c r="L70" s="19"/>
    </row>
    <row r="71" spans="1:31" ht="10.199999999999999">
      <c r="B71" s="19"/>
      <c r="L71" s="19"/>
    </row>
    <row r="72" spans="1:31" ht="10.199999999999999">
      <c r="B72" s="19"/>
      <c r="L72" s="19"/>
    </row>
    <row r="73" spans="1:31" ht="10.199999999999999">
      <c r="B73" s="19"/>
      <c r="L73" s="19"/>
    </row>
    <row r="74" spans="1:31" ht="10.199999999999999">
      <c r="B74" s="19"/>
      <c r="L74" s="19"/>
    </row>
    <row r="75" spans="1:31" ht="10.199999999999999">
      <c r="B75" s="19"/>
      <c r="L75" s="19"/>
    </row>
    <row r="76" spans="1:31" s="2" customFormat="1" ht="13.2">
      <c r="A76" s="31"/>
      <c r="B76" s="32"/>
      <c r="C76" s="31"/>
      <c r="D76" s="47" t="s">
        <v>51</v>
      </c>
      <c r="E76" s="34"/>
      <c r="F76" s="112" t="s">
        <v>52</v>
      </c>
      <c r="G76" s="47" t="s">
        <v>51</v>
      </c>
      <c r="H76" s="34"/>
      <c r="I76" s="34"/>
      <c r="J76" s="113" t="s">
        <v>52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hidden="1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hidden="1" customHeight="1">
      <c r="A82" s="31"/>
      <c r="B82" s="32"/>
      <c r="C82" s="20" t="s">
        <v>98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hidden="1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15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1"/>
      <c r="D85" s="31"/>
      <c r="E85" s="247" t="str">
        <f>E7</f>
        <v>Sociálne zariadenie vodičov MHD Slávičie údolie</v>
      </c>
      <c r="F85" s="248"/>
      <c r="G85" s="248"/>
      <c r="H85" s="248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94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30" hidden="1" customHeight="1">
      <c r="A87" s="31"/>
      <c r="B87" s="32"/>
      <c r="C87" s="31"/>
      <c r="D87" s="31"/>
      <c r="E87" s="227" t="str">
        <f>E9</f>
        <v>20200601_el - Časť Elektroinštalácie - Príojka NN a uzemnenie</v>
      </c>
      <c r="F87" s="249"/>
      <c r="G87" s="249"/>
      <c r="H87" s="249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hidden="1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19</v>
      </c>
      <c r="D89" s="31"/>
      <c r="E89" s="31"/>
      <c r="F89" s="24" t="str">
        <f>F12</f>
        <v>Parkovisko cintorína Slávičie údolie</v>
      </c>
      <c r="G89" s="31"/>
      <c r="H89" s="31"/>
      <c r="I89" s="26" t="s">
        <v>21</v>
      </c>
      <c r="J89" s="57" t="str">
        <f>IF(J12="","",J12)</f>
        <v>26. 9. 2022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hidden="1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hidden="1" customHeight="1">
      <c r="A91" s="31"/>
      <c r="B91" s="32"/>
      <c r="C91" s="26" t="s">
        <v>23</v>
      </c>
      <c r="D91" s="31"/>
      <c r="E91" s="31"/>
      <c r="F91" s="24" t="str">
        <f>E15</f>
        <v>Dopravný podnik Bratislava, a.s., Olejkárska 1, BA</v>
      </c>
      <c r="G91" s="31"/>
      <c r="H91" s="31"/>
      <c r="I91" s="26" t="s">
        <v>29</v>
      </c>
      <c r="J91" s="29" t="str">
        <f>E21</f>
        <v>Ing. Rastislav Švec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hidden="1" customHeight="1">
      <c r="A92" s="31"/>
      <c r="B92" s="32"/>
      <c r="C92" s="26" t="s">
        <v>27</v>
      </c>
      <c r="D92" s="31"/>
      <c r="E92" s="31"/>
      <c r="F92" s="24" t="str">
        <f>IF(E18="","",E18)</f>
        <v>Vyplň údaj</v>
      </c>
      <c r="G92" s="31"/>
      <c r="H92" s="31"/>
      <c r="I92" s="26" t="s">
        <v>32</v>
      </c>
      <c r="J92" s="29" t="str">
        <f>E24</f>
        <v>PRONES s.r.o.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14" t="s">
        <v>99</v>
      </c>
      <c r="D94" s="106"/>
      <c r="E94" s="106"/>
      <c r="F94" s="106"/>
      <c r="G94" s="106"/>
      <c r="H94" s="106"/>
      <c r="I94" s="106"/>
      <c r="J94" s="115" t="s">
        <v>100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hidden="1" customHeight="1">
      <c r="A96" s="31"/>
      <c r="B96" s="32"/>
      <c r="C96" s="116" t="s">
        <v>101</v>
      </c>
      <c r="D96" s="31"/>
      <c r="E96" s="31"/>
      <c r="F96" s="31"/>
      <c r="G96" s="31"/>
      <c r="H96" s="31"/>
      <c r="I96" s="31"/>
      <c r="J96" s="73">
        <f>J120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102</v>
      </c>
    </row>
    <row r="97" spans="1:31" s="9" customFormat="1" ht="24.9" hidden="1" customHeight="1">
      <c r="B97" s="117"/>
      <c r="D97" s="118" t="s">
        <v>531</v>
      </c>
      <c r="E97" s="119"/>
      <c r="F97" s="119"/>
      <c r="G97" s="119"/>
      <c r="H97" s="119"/>
      <c r="I97" s="119"/>
      <c r="J97" s="120">
        <f>J123</f>
        <v>0</v>
      </c>
      <c r="L97" s="117"/>
    </row>
    <row r="98" spans="1:31" s="9" customFormat="1" ht="24.9" hidden="1" customHeight="1">
      <c r="B98" s="117"/>
      <c r="D98" s="118" t="s">
        <v>532</v>
      </c>
      <c r="E98" s="119"/>
      <c r="F98" s="119"/>
      <c r="G98" s="119"/>
      <c r="H98" s="119"/>
      <c r="I98" s="119"/>
      <c r="J98" s="120">
        <f>J129</f>
        <v>0</v>
      </c>
      <c r="L98" s="117"/>
    </row>
    <row r="99" spans="1:31" s="9" customFormat="1" ht="24.9" hidden="1" customHeight="1">
      <c r="B99" s="117"/>
      <c r="D99" s="118" t="s">
        <v>533</v>
      </c>
      <c r="E99" s="119"/>
      <c r="F99" s="119"/>
      <c r="G99" s="119"/>
      <c r="H99" s="119"/>
      <c r="I99" s="119"/>
      <c r="J99" s="120">
        <f>J135</f>
        <v>0</v>
      </c>
      <c r="L99" s="117"/>
    </row>
    <row r="100" spans="1:31" s="9" customFormat="1" ht="24.9" hidden="1" customHeight="1">
      <c r="B100" s="117"/>
      <c r="D100" s="118" t="s">
        <v>534</v>
      </c>
      <c r="E100" s="119"/>
      <c r="F100" s="119"/>
      <c r="G100" s="119"/>
      <c r="H100" s="119"/>
      <c r="I100" s="119"/>
      <c r="J100" s="120">
        <f>J141</f>
        <v>0</v>
      </c>
      <c r="L100" s="117"/>
    </row>
    <row r="101" spans="1:31" s="2" customFormat="1" ht="21.75" hidden="1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44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" hidden="1" customHeight="1">
      <c r="A102" s="31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44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ht="10.199999999999999" hidden="1"/>
    <row r="104" spans="1:31" ht="10.199999999999999" hidden="1"/>
    <row r="105" spans="1:31" ht="10.199999999999999" hidden="1"/>
    <row r="106" spans="1:31" s="2" customFormat="1" ht="6.9" customHeight="1">
      <c r="A106" s="3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4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" customHeight="1">
      <c r="A107" s="31"/>
      <c r="B107" s="32"/>
      <c r="C107" s="20" t="s">
        <v>112</v>
      </c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15</v>
      </c>
      <c r="D109" s="31"/>
      <c r="E109" s="31"/>
      <c r="F109" s="31"/>
      <c r="G109" s="31"/>
      <c r="H109" s="3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1"/>
      <c r="D110" s="31"/>
      <c r="E110" s="247" t="str">
        <f>E7</f>
        <v>Sociálne zariadenie vodičov MHD Slávičie údolie</v>
      </c>
      <c r="F110" s="248"/>
      <c r="G110" s="248"/>
      <c r="H110" s="248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6" t="s">
        <v>94</v>
      </c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30" customHeight="1">
      <c r="A112" s="31"/>
      <c r="B112" s="32"/>
      <c r="C112" s="31"/>
      <c r="D112" s="31"/>
      <c r="E112" s="227" t="str">
        <f>E9</f>
        <v>20200601_el - Časť Elektroinštalácie - Príojka NN a uzemnenie</v>
      </c>
      <c r="F112" s="249"/>
      <c r="G112" s="249"/>
      <c r="H112" s="249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19</v>
      </c>
      <c r="D114" s="31"/>
      <c r="E114" s="31"/>
      <c r="F114" s="24" t="str">
        <f>F12</f>
        <v>Parkovisko cintorína Slávičie údolie</v>
      </c>
      <c r="G114" s="31"/>
      <c r="H114" s="31"/>
      <c r="I114" s="26" t="s">
        <v>21</v>
      </c>
      <c r="J114" s="57" t="str">
        <f>IF(J12="","",J12)</f>
        <v>26. 9. 2022</v>
      </c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15" customHeight="1">
      <c r="A116" s="31"/>
      <c r="B116" s="32"/>
      <c r="C116" s="26" t="s">
        <v>23</v>
      </c>
      <c r="D116" s="31"/>
      <c r="E116" s="31"/>
      <c r="F116" s="24" t="str">
        <f>E15</f>
        <v>Dopravný podnik Bratislava, a.s., Olejkárska 1, BA</v>
      </c>
      <c r="G116" s="31"/>
      <c r="H116" s="31"/>
      <c r="I116" s="26" t="s">
        <v>29</v>
      </c>
      <c r="J116" s="29" t="str">
        <f>E21</f>
        <v>Ing. Rastislav Švec</v>
      </c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15" customHeight="1">
      <c r="A117" s="31"/>
      <c r="B117" s="32"/>
      <c r="C117" s="26" t="s">
        <v>27</v>
      </c>
      <c r="D117" s="31"/>
      <c r="E117" s="31"/>
      <c r="F117" s="24" t="str">
        <f>IF(E18="","",E18)</f>
        <v>Vyplň údaj</v>
      </c>
      <c r="G117" s="31"/>
      <c r="H117" s="31"/>
      <c r="I117" s="26" t="s">
        <v>32</v>
      </c>
      <c r="J117" s="29" t="str">
        <f>E24</f>
        <v>PRONES s.r.o.</v>
      </c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25"/>
      <c r="B119" s="126"/>
      <c r="C119" s="127" t="s">
        <v>113</v>
      </c>
      <c r="D119" s="128" t="s">
        <v>61</v>
      </c>
      <c r="E119" s="128" t="s">
        <v>57</v>
      </c>
      <c r="F119" s="128" t="s">
        <v>58</v>
      </c>
      <c r="G119" s="128" t="s">
        <v>114</v>
      </c>
      <c r="H119" s="128" t="s">
        <v>115</v>
      </c>
      <c r="I119" s="128" t="s">
        <v>116</v>
      </c>
      <c r="J119" s="129" t="s">
        <v>100</v>
      </c>
      <c r="K119" s="130" t="s">
        <v>117</v>
      </c>
      <c r="L119" s="131"/>
      <c r="M119" s="64" t="s">
        <v>1</v>
      </c>
      <c r="N119" s="65" t="s">
        <v>40</v>
      </c>
      <c r="O119" s="65" t="s">
        <v>118</v>
      </c>
      <c r="P119" s="65" t="s">
        <v>119</v>
      </c>
      <c r="Q119" s="65" t="s">
        <v>120</v>
      </c>
      <c r="R119" s="65" t="s">
        <v>121</v>
      </c>
      <c r="S119" s="65" t="s">
        <v>122</v>
      </c>
      <c r="T119" s="66" t="s">
        <v>123</v>
      </c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</row>
    <row r="120" spans="1:65" s="2" customFormat="1" ht="22.8" customHeight="1">
      <c r="A120" s="31"/>
      <c r="B120" s="32"/>
      <c r="C120" s="71" t="s">
        <v>101</v>
      </c>
      <c r="D120" s="31"/>
      <c r="E120" s="31"/>
      <c r="F120" s="31"/>
      <c r="G120" s="31"/>
      <c r="H120" s="31"/>
      <c r="I120" s="31"/>
      <c r="J120" s="132">
        <f>BK120</f>
        <v>0</v>
      </c>
      <c r="K120" s="31"/>
      <c r="L120" s="32"/>
      <c r="M120" s="67"/>
      <c r="N120" s="58"/>
      <c r="O120" s="68"/>
      <c r="P120" s="133">
        <f>P121+P122+P123+P129+P135+P141</f>
        <v>0</v>
      </c>
      <c r="Q120" s="68"/>
      <c r="R120" s="133">
        <f>R121+R122+R123+R129+R135+R141</f>
        <v>0</v>
      </c>
      <c r="S120" s="68"/>
      <c r="T120" s="134">
        <f>T121+T122+T123+T129+T135+T141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6" t="s">
        <v>75</v>
      </c>
      <c r="AU120" s="16" t="s">
        <v>102</v>
      </c>
      <c r="BK120" s="135">
        <f>BK121+BK122+BK123+BK129+BK135+BK141</f>
        <v>0</v>
      </c>
    </row>
    <row r="121" spans="1:65" s="2" customFormat="1" ht="76.349999999999994" customHeight="1">
      <c r="A121" s="31"/>
      <c r="B121" s="149"/>
      <c r="C121" s="150" t="s">
        <v>84</v>
      </c>
      <c r="D121" s="150" t="s">
        <v>128</v>
      </c>
      <c r="E121" s="151" t="s">
        <v>535</v>
      </c>
      <c r="F121" s="152" t="s">
        <v>536</v>
      </c>
      <c r="G121" s="153" t="s">
        <v>207</v>
      </c>
      <c r="H121" s="154">
        <v>1</v>
      </c>
      <c r="I121" s="155"/>
      <c r="J121" s="156">
        <f>ROUND(I121*H121,2)</f>
        <v>0</v>
      </c>
      <c r="K121" s="157"/>
      <c r="L121" s="32"/>
      <c r="M121" s="158" t="s">
        <v>1</v>
      </c>
      <c r="N121" s="159" t="s">
        <v>42</v>
      </c>
      <c r="O121" s="60"/>
      <c r="P121" s="160">
        <f>O121*H121</f>
        <v>0</v>
      </c>
      <c r="Q121" s="160">
        <v>0</v>
      </c>
      <c r="R121" s="160">
        <f>Q121*H121</f>
        <v>0</v>
      </c>
      <c r="S121" s="160">
        <v>0</v>
      </c>
      <c r="T121" s="161">
        <f>S121*H121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62" t="s">
        <v>132</v>
      </c>
      <c r="AT121" s="162" t="s">
        <v>128</v>
      </c>
      <c r="AU121" s="162" t="s">
        <v>76</v>
      </c>
      <c r="AY121" s="16" t="s">
        <v>126</v>
      </c>
      <c r="BE121" s="163">
        <f>IF(N121="základná",J121,0)</f>
        <v>0</v>
      </c>
      <c r="BF121" s="163">
        <f>IF(N121="znížená",J121,0)</f>
        <v>0</v>
      </c>
      <c r="BG121" s="163">
        <f>IF(N121="zákl. prenesená",J121,0)</f>
        <v>0</v>
      </c>
      <c r="BH121" s="163">
        <f>IF(N121="zníž. prenesená",J121,0)</f>
        <v>0</v>
      </c>
      <c r="BI121" s="163">
        <f>IF(N121="nulová",J121,0)</f>
        <v>0</v>
      </c>
      <c r="BJ121" s="16" t="s">
        <v>133</v>
      </c>
      <c r="BK121" s="163">
        <f>ROUND(I121*H121,2)</f>
        <v>0</v>
      </c>
      <c r="BL121" s="16" t="s">
        <v>132</v>
      </c>
      <c r="BM121" s="162" t="s">
        <v>133</v>
      </c>
    </row>
    <row r="122" spans="1:65" s="2" customFormat="1" ht="66.75" customHeight="1">
      <c r="A122" s="31"/>
      <c r="B122" s="149"/>
      <c r="C122" s="150" t="s">
        <v>133</v>
      </c>
      <c r="D122" s="150" t="s">
        <v>128</v>
      </c>
      <c r="E122" s="151" t="s">
        <v>537</v>
      </c>
      <c r="F122" s="152" t="s">
        <v>538</v>
      </c>
      <c r="G122" s="153" t="s">
        <v>207</v>
      </c>
      <c r="H122" s="154">
        <v>1</v>
      </c>
      <c r="I122" s="155"/>
      <c r="J122" s="156">
        <f>ROUND(I122*H122,2)</f>
        <v>0</v>
      </c>
      <c r="K122" s="157"/>
      <c r="L122" s="32"/>
      <c r="M122" s="158" t="s">
        <v>1</v>
      </c>
      <c r="N122" s="159" t="s">
        <v>42</v>
      </c>
      <c r="O122" s="60"/>
      <c r="P122" s="160">
        <f>O122*H122</f>
        <v>0</v>
      </c>
      <c r="Q122" s="160">
        <v>0</v>
      </c>
      <c r="R122" s="160">
        <f>Q122*H122</f>
        <v>0</v>
      </c>
      <c r="S122" s="160">
        <v>0</v>
      </c>
      <c r="T122" s="161">
        <f>S122*H122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62" t="s">
        <v>132</v>
      </c>
      <c r="AT122" s="162" t="s">
        <v>128</v>
      </c>
      <c r="AU122" s="162" t="s">
        <v>76</v>
      </c>
      <c r="AY122" s="16" t="s">
        <v>126</v>
      </c>
      <c r="BE122" s="163">
        <f>IF(N122="základná",J122,0)</f>
        <v>0</v>
      </c>
      <c r="BF122" s="163">
        <f>IF(N122="znížená",J122,0)</f>
        <v>0</v>
      </c>
      <c r="BG122" s="163">
        <f>IF(N122="zákl. prenesená",J122,0)</f>
        <v>0</v>
      </c>
      <c r="BH122" s="163">
        <f>IF(N122="zníž. prenesená",J122,0)</f>
        <v>0</v>
      </c>
      <c r="BI122" s="163">
        <f>IF(N122="nulová",J122,0)</f>
        <v>0</v>
      </c>
      <c r="BJ122" s="16" t="s">
        <v>133</v>
      </c>
      <c r="BK122" s="163">
        <f>ROUND(I122*H122,2)</f>
        <v>0</v>
      </c>
      <c r="BL122" s="16" t="s">
        <v>132</v>
      </c>
      <c r="BM122" s="162" t="s">
        <v>132</v>
      </c>
    </row>
    <row r="123" spans="1:65" s="12" customFormat="1" ht="25.95" customHeight="1">
      <c r="B123" s="136"/>
      <c r="D123" s="137" t="s">
        <v>75</v>
      </c>
      <c r="E123" s="138" t="s">
        <v>324</v>
      </c>
      <c r="F123" s="138" t="s">
        <v>539</v>
      </c>
      <c r="I123" s="139"/>
      <c r="J123" s="140">
        <f>BK123</f>
        <v>0</v>
      </c>
      <c r="L123" s="136"/>
      <c r="M123" s="141"/>
      <c r="N123" s="142"/>
      <c r="O123" s="142"/>
      <c r="P123" s="143">
        <f>SUM(P124:P128)</f>
        <v>0</v>
      </c>
      <c r="Q123" s="142"/>
      <c r="R123" s="143">
        <f>SUM(R124:R128)</f>
        <v>0</v>
      </c>
      <c r="S123" s="142"/>
      <c r="T123" s="144">
        <f>SUM(T124:T128)</f>
        <v>0</v>
      </c>
      <c r="AR123" s="137" t="s">
        <v>84</v>
      </c>
      <c r="AT123" s="145" t="s">
        <v>75</v>
      </c>
      <c r="AU123" s="145" t="s">
        <v>76</v>
      </c>
      <c r="AY123" s="137" t="s">
        <v>126</v>
      </c>
      <c r="BK123" s="146">
        <f>SUM(BK124:BK128)</f>
        <v>0</v>
      </c>
    </row>
    <row r="124" spans="1:65" s="2" customFormat="1" ht="16.5" customHeight="1">
      <c r="A124" s="31"/>
      <c r="B124" s="149"/>
      <c r="C124" s="150" t="s">
        <v>140</v>
      </c>
      <c r="D124" s="150" t="s">
        <v>128</v>
      </c>
      <c r="E124" s="151" t="s">
        <v>540</v>
      </c>
      <c r="F124" s="152" t="s">
        <v>541</v>
      </c>
      <c r="G124" s="153" t="s">
        <v>225</v>
      </c>
      <c r="H124" s="154">
        <v>10</v>
      </c>
      <c r="I124" s="155"/>
      <c r="J124" s="156">
        <f>ROUND(I124*H124,2)</f>
        <v>0</v>
      </c>
      <c r="K124" s="157"/>
      <c r="L124" s="32"/>
      <c r="M124" s="158" t="s">
        <v>1</v>
      </c>
      <c r="N124" s="159" t="s">
        <v>42</v>
      </c>
      <c r="O124" s="60"/>
      <c r="P124" s="160">
        <f>O124*H124</f>
        <v>0</v>
      </c>
      <c r="Q124" s="160">
        <v>0</v>
      </c>
      <c r="R124" s="160">
        <f>Q124*H124</f>
        <v>0</v>
      </c>
      <c r="S124" s="160">
        <v>0</v>
      </c>
      <c r="T124" s="161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62" t="s">
        <v>132</v>
      </c>
      <c r="AT124" s="162" t="s">
        <v>128</v>
      </c>
      <c r="AU124" s="162" t="s">
        <v>84</v>
      </c>
      <c r="AY124" s="16" t="s">
        <v>126</v>
      </c>
      <c r="BE124" s="163">
        <f>IF(N124="základná",J124,0)</f>
        <v>0</v>
      </c>
      <c r="BF124" s="163">
        <f>IF(N124="znížená",J124,0)</f>
        <v>0</v>
      </c>
      <c r="BG124" s="163">
        <f>IF(N124="zákl. prenesená",J124,0)</f>
        <v>0</v>
      </c>
      <c r="BH124" s="163">
        <f>IF(N124="zníž. prenesená",J124,0)</f>
        <v>0</v>
      </c>
      <c r="BI124" s="163">
        <f>IF(N124="nulová",J124,0)</f>
        <v>0</v>
      </c>
      <c r="BJ124" s="16" t="s">
        <v>133</v>
      </c>
      <c r="BK124" s="163">
        <f>ROUND(I124*H124,2)</f>
        <v>0</v>
      </c>
      <c r="BL124" s="16" t="s">
        <v>132</v>
      </c>
      <c r="BM124" s="162" t="s">
        <v>151</v>
      </c>
    </row>
    <row r="125" spans="1:65" s="2" customFormat="1" ht="16.5" customHeight="1">
      <c r="A125" s="31"/>
      <c r="B125" s="149"/>
      <c r="C125" s="150" t="s">
        <v>132</v>
      </c>
      <c r="D125" s="150" t="s">
        <v>128</v>
      </c>
      <c r="E125" s="151" t="s">
        <v>542</v>
      </c>
      <c r="F125" s="152" t="s">
        <v>543</v>
      </c>
      <c r="G125" s="153" t="s">
        <v>225</v>
      </c>
      <c r="H125" s="154">
        <v>20</v>
      </c>
      <c r="I125" s="155"/>
      <c r="J125" s="156">
        <f>ROUND(I125*H125,2)</f>
        <v>0</v>
      </c>
      <c r="K125" s="157"/>
      <c r="L125" s="32"/>
      <c r="M125" s="158" t="s">
        <v>1</v>
      </c>
      <c r="N125" s="159" t="s">
        <v>42</v>
      </c>
      <c r="O125" s="60"/>
      <c r="P125" s="160">
        <f>O125*H125</f>
        <v>0</v>
      </c>
      <c r="Q125" s="160">
        <v>0</v>
      </c>
      <c r="R125" s="160">
        <f>Q125*H125</f>
        <v>0</v>
      </c>
      <c r="S125" s="160">
        <v>0</v>
      </c>
      <c r="T125" s="161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62" t="s">
        <v>132</v>
      </c>
      <c r="AT125" s="162" t="s">
        <v>128</v>
      </c>
      <c r="AU125" s="162" t="s">
        <v>84</v>
      </c>
      <c r="AY125" s="16" t="s">
        <v>126</v>
      </c>
      <c r="BE125" s="163">
        <f>IF(N125="základná",J125,0)</f>
        <v>0</v>
      </c>
      <c r="BF125" s="163">
        <f>IF(N125="znížená",J125,0)</f>
        <v>0</v>
      </c>
      <c r="BG125" s="163">
        <f>IF(N125="zákl. prenesená",J125,0)</f>
        <v>0</v>
      </c>
      <c r="BH125" s="163">
        <f>IF(N125="zníž. prenesená",J125,0)</f>
        <v>0</v>
      </c>
      <c r="BI125" s="163">
        <f>IF(N125="nulová",J125,0)</f>
        <v>0</v>
      </c>
      <c r="BJ125" s="16" t="s">
        <v>133</v>
      </c>
      <c r="BK125" s="163">
        <f>ROUND(I125*H125,2)</f>
        <v>0</v>
      </c>
      <c r="BL125" s="16" t="s">
        <v>132</v>
      </c>
      <c r="BM125" s="162" t="s">
        <v>161</v>
      </c>
    </row>
    <row r="126" spans="1:65" s="2" customFormat="1" ht="16.5" customHeight="1">
      <c r="A126" s="31"/>
      <c r="B126" s="149"/>
      <c r="C126" s="150" t="s">
        <v>147</v>
      </c>
      <c r="D126" s="150" t="s">
        <v>128</v>
      </c>
      <c r="E126" s="151" t="s">
        <v>544</v>
      </c>
      <c r="F126" s="152" t="s">
        <v>545</v>
      </c>
      <c r="G126" s="153" t="s">
        <v>225</v>
      </c>
      <c r="H126" s="154">
        <v>15</v>
      </c>
      <c r="I126" s="155"/>
      <c r="J126" s="156">
        <f>ROUND(I126*H126,2)</f>
        <v>0</v>
      </c>
      <c r="K126" s="157"/>
      <c r="L126" s="32"/>
      <c r="M126" s="158" t="s">
        <v>1</v>
      </c>
      <c r="N126" s="159" t="s">
        <v>42</v>
      </c>
      <c r="O126" s="60"/>
      <c r="P126" s="160">
        <f>O126*H126</f>
        <v>0</v>
      </c>
      <c r="Q126" s="160">
        <v>0</v>
      </c>
      <c r="R126" s="160">
        <f>Q126*H126</f>
        <v>0</v>
      </c>
      <c r="S126" s="160">
        <v>0</v>
      </c>
      <c r="T126" s="161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2" t="s">
        <v>132</v>
      </c>
      <c r="AT126" s="162" t="s">
        <v>128</v>
      </c>
      <c r="AU126" s="162" t="s">
        <v>84</v>
      </c>
      <c r="AY126" s="16" t="s">
        <v>126</v>
      </c>
      <c r="BE126" s="163">
        <f>IF(N126="základná",J126,0)</f>
        <v>0</v>
      </c>
      <c r="BF126" s="163">
        <f>IF(N126="znížená",J126,0)</f>
        <v>0</v>
      </c>
      <c r="BG126" s="163">
        <f>IF(N126="zákl. prenesená",J126,0)</f>
        <v>0</v>
      </c>
      <c r="BH126" s="163">
        <f>IF(N126="zníž. prenesená",J126,0)</f>
        <v>0</v>
      </c>
      <c r="BI126" s="163">
        <f>IF(N126="nulová",J126,0)</f>
        <v>0</v>
      </c>
      <c r="BJ126" s="16" t="s">
        <v>133</v>
      </c>
      <c r="BK126" s="163">
        <f>ROUND(I126*H126,2)</f>
        <v>0</v>
      </c>
      <c r="BL126" s="16" t="s">
        <v>132</v>
      </c>
      <c r="BM126" s="162" t="s">
        <v>177</v>
      </c>
    </row>
    <row r="127" spans="1:65" s="2" customFormat="1" ht="24.15" customHeight="1">
      <c r="A127" s="31"/>
      <c r="B127" s="149"/>
      <c r="C127" s="150" t="s">
        <v>151</v>
      </c>
      <c r="D127" s="150" t="s">
        <v>128</v>
      </c>
      <c r="E127" s="151" t="s">
        <v>546</v>
      </c>
      <c r="F127" s="152" t="s">
        <v>547</v>
      </c>
      <c r="G127" s="153" t="s">
        <v>207</v>
      </c>
      <c r="H127" s="154">
        <v>2</v>
      </c>
      <c r="I127" s="155"/>
      <c r="J127" s="156">
        <f>ROUND(I127*H127,2)</f>
        <v>0</v>
      </c>
      <c r="K127" s="157"/>
      <c r="L127" s="32"/>
      <c r="M127" s="158" t="s">
        <v>1</v>
      </c>
      <c r="N127" s="159" t="s">
        <v>42</v>
      </c>
      <c r="O127" s="60"/>
      <c r="P127" s="160">
        <f>O127*H127</f>
        <v>0</v>
      </c>
      <c r="Q127" s="160">
        <v>0</v>
      </c>
      <c r="R127" s="160">
        <f>Q127*H127</f>
        <v>0</v>
      </c>
      <c r="S127" s="160">
        <v>0</v>
      </c>
      <c r="T127" s="161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2" t="s">
        <v>132</v>
      </c>
      <c r="AT127" s="162" t="s">
        <v>128</v>
      </c>
      <c r="AU127" s="162" t="s">
        <v>84</v>
      </c>
      <c r="AY127" s="16" t="s">
        <v>126</v>
      </c>
      <c r="BE127" s="163">
        <f>IF(N127="základná",J127,0)</f>
        <v>0</v>
      </c>
      <c r="BF127" s="163">
        <f>IF(N127="znížená",J127,0)</f>
        <v>0</v>
      </c>
      <c r="BG127" s="163">
        <f>IF(N127="zákl. prenesená",J127,0)</f>
        <v>0</v>
      </c>
      <c r="BH127" s="163">
        <f>IF(N127="zníž. prenesená",J127,0)</f>
        <v>0</v>
      </c>
      <c r="BI127" s="163">
        <f>IF(N127="nulová",J127,0)</f>
        <v>0</v>
      </c>
      <c r="BJ127" s="16" t="s">
        <v>133</v>
      </c>
      <c r="BK127" s="163">
        <f>ROUND(I127*H127,2)</f>
        <v>0</v>
      </c>
      <c r="BL127" s="16" t="s">
        <v>132</v>
      </c>
      <c r="BM127" s="162" t="s">
        <v>185</v>
      </c>
    </row>
    <row r="128" spans="1:65" s="2" customFormat="1" ht="16.5" customHeight="1">
      <c r="A128" s="31"/>
      <c r="B128" s="149"/>
      <c r="C128" s="150" t="s">
        <v>156</v>
      </c>
      <c r="D128" s="150" t="s">
        <v>128</v>
      </c>
      <c r="E128" s="151" t="s">
        <v>548</v>
      </c>
      <c r="F128" s="152" t="s">
        <v>549</v>
      </c>
      <c r="G128" s="153" t="s">
        <v>207</v>
      </c>
      <c r="H128" s="154">
        <v>3</v>
      </c>
      <c r="I128" s="155"/>
      <c r="J128" s="156">
        <f>ROUND(I128*H128,2)</f>
        <v>0</v>
      </c>
      <c r="K128" s="157"/>
      <c r="L128" s="32"/>
      <c r="M128" s="158" t="s">
        <v>1</v>
      </c>
      <c r="N128" s="159" t="s">
        <v>42</v>
      </c>
      <c r="O128" s="60"/>
      <c r="P128" s="160">
        <f>O128*H128</f>
        <v>0</v>
      </c>
      <c r="Q128" s="160">
        <v>0</v>
      </c>
      <c r="R128" s="160">
        <f>Q128*H128</f>
        <v>0</v>
      </c>
      <c r="S128" s="160">
        <v>0</v>
      </c>
      <c r="T128" s="161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2" t="s">
        <v>132</v>
      </c>
      <c r="AT128" s="162" t="s">
        <v>128</v>
      </c>
      <c r="AU128" s="162" t="s">
        <v>84</v>
      </c>
      <c r="AY128" s="16" t="s">
        <v>126</v>
      </c>
      <c r="BE128" s="163">
        <f>IF(N128="základná",J128,0)</f>
        <v>0</v>
      </c>
      <c r="BF128" s="163">
        <f>IF(N128="znížená",J128,0)</f>
        <v>0</v>
      </c>
      <c r="BG128" s="163">
        <f>IF(N128="zákl. prenesená",J128,0)</f>
        <v>0</v>
      </c>
      <c r="BH128" s="163">
        <f>IF(N128="zníž. prenesená",J128,0)</f>
        <v>0</v>
      </c>
      <c r="BI128" s="163">
        <f>IF(N128="nulová",J128,0)</f>
        <v>0</v>
      </c>
      <c r="BJ128" s="16" t="s">
        <v>133</v>
      </c>
      <c r="BK128" s="163">
        <f>ROUND(I128*H128,2)</f>
        <v>0</v>
      </c>
      <c r="BL128" s="16" t="s">
        <v>132</v>
      </c>
      <c r="BM128" s="162" t="s">
        <v>194</v>
      </c>
    </row>
    <row r="129" spans="1:65" s="12" customFormat="1" ht="25.95" customHeight="1">
      <c r="B129" s="136"/>
      <c r="D129" s="137" t="s">
        <v>75</v>
      </c>
      <c r="E129" s="138" t="s">
        <v>471</v>
      </c>
      <c r="F129" s="138" t="s">
        <v>127</v>
      </c>
      <c r="I129" s="139"/>
      <c r="J129" s="140">
        <f>BK129</f>
        <v>0</v>
      </c>
      <c r="L129" s="136"/>
      <c r="M129" s="141"/>
      <c r="N129" s="142"/>
      <c r="O129" s="142"/>
      <c r="P129" s="143">
        <f>SUM(P130:P134)</f>
        <v>0</v>
      </c>
      <c r="Q129" s="142"/>
      <c r="R129" s="143">
        <f>SUM(R130:R134)</f>
        <v>0</v>
      </c>
      <c r="S129" s="142"/>
      <c r="T129" s="144">
        <f>SUM(T130:T134)</f>
        <v>0</v>
      </c>
      <c r="AR129" s="137" t="s">
        <v>84</v>
      </c>
      <c r="AT129" s="145" t="s">
        <v>75</v>
      </c>
      <c r="AU129" s="145" t="s">
        <v>76</v>
      </c>
      <c r="AY129" s="137" t="s">
        <v>126</v>
      </c>
      <c r="BK129" s="146">
        <f>SUM(BK130:BK134)</f>
        <v>0</v>
      </c>
    </row>
    <row r="130" spans="1:65" s="2" customFormat="1" ht="55.5" customHeight="1">
      <c r="A130" s="31"/>
      <c r="B130" s="149"/>
      <c r="C130" s="150" t="s">
        <v>161</v>
      </c>
      <c r="D130" s="150" t="s">
        <v>128</v>
      </c>
      <c r="E130" s="151" t="s">
        <v>550</v>
      </c>
      <c r="F130" s="152" t="s">
        <v>551</v>
      </c>
      <c r="G130" s="153" t="s">
        <v>225</v>
      </c>
      <c r="H130" s="154">
        <v>30</v>
      </c>
      <c r="I130" s="155"/>
      <c r="J130" s="156">
        <f>ROUND(I130*H130,2)</f>
        <v>0</v>
      </c>
      <c r="K130" s="157"/>
      <c r="L130" s="32"/>
      <c r="M130" s="158" t="s">
        <v>1</v>
      </c>
      <c r="N130" s="159" t="s">
        <v>42</v>
      </c>
      <c r="O130" s="60"/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132</v>
      </c>
      <c r="AT130" s="162" t="s">
        <v>128</v>
      </c>
      <c r="AU130" s="162" t="s">
        <v>84</v>
      </c>
      <c r="AY130" s="16" t="s">
        <v>126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6" t="s">
        <v>133</v>
      </c>
      <c r="BK130" s="163">
        <f>ROUND(I130*H130,2)</f>
        <v>0</v>
      </c>
      <c r="BL130" s="16" t="s">
        <v>132</v>
      </c>
      <c r="BM130" s="162" t="s">
        <v>204</v>
      </c>
    </row>
    <row r="131" spans="1:65" s="2" customFormat="1" ht="24.15" customHeight="1">
      <c r="A131" s="31"/>
      <c r="B131" s="149"/>
      <c r="C131" s="150" t="s">
        <v>172</v>
      </c>
      <c r="D131" s="150" t="s">
        <v>128</v>
      </c>
      <c r="E131" s="151" t="s">
        <v>552</v>
      </c>
      <c r="F131" s="152" t="s">
        <v>553</v>
      </c>
      <c r="G131" s="153" t="s">
        <v>225</v>
      </c>
      <c r="H131" s="154">
        <v>5</v>
      </c>
      <c r="I131" s="155"/>
      <c r="J131" s="156">
        <f>ROUND(I131*H131,2)</f>
        <v>0</v>
      </c>
      <c r="K131" s="157"/>
      <c r="L131" s="32"/>
      <c r="M131" s="158" t="s">
        <v>1</v>
      </c>
      <c r="N131" s="159" t="s">
        <v>42</v>
      </c>
      <c r="O131" s="60"/>
      <c r="P131" s="160">
        <f>O131*H131</f>
        <v>0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132</v>
      </c>
      <c r="AT131" s="162" t="s">
        <v>128</v>
      </c>
      <c r="AU131" s="162" t="s">
        <v>84</v>
      </c>
      <c r="AY131" s="16" t="s">
        <v>126</v>
      </c>
      <c r="BE131" s="163">
        <f>IF(N131="základná",J131,0)</f>
        <v>0</v>
      </c>
      <c r="BF131" s="163">
        <f>IF(N131="znížená",J131,0)</f>
        <v>0</v>
      </c>
      <c r="BG131" s="163">
        <f>IF(N131="zákl. prenesená",J131,0)</f>
        <v>0</v>
      </c>
      <c r="BH131" s="163">
        <f>IF(N131="zníž. prenesená",J131,0)</f>
        <v>0</v>
      </c>
      <c r="BI131" s="163">
        <f>IF(N131="nulová",J131,0)</f>
        <v>0</v>
      </c>
      <c r="BJ131" s="16" t="s">
        <v>133</v>
      </c>
      <c r="BK131" s="163">
        <f>ROUND(I131*H131,2)</f>
        <v>0</v>
      </c>
      <c r="BL131" s="16" t="s">
        <v>132</v>
      </c>
      <c r="BM131" s="162" t="s">
        <v>214</v>
      </c>
    </row>
    <row r="132" spans="1:65" s="2" customFormat="1" ht="24.15" customHeight="1">
      <c r="A132" s="31"/>
      <c r="B132" s="149"/>
      <c r="C132" s="150" t="s">
        <v>177</v>
      </c>
      <c r="D132" s="150" t="s">
        <v>128</v>
      </c>
      <c r="E132" s="151" t="s">
        <v>554</v>
      </c>
      <c r="F132" s="152" t="s">
        <v>555</v>
      </c>
      <c r="G132" s="153" t="s">
        <v>131</v>
      </c>
      <c r="H132" s="154">
        <v>3</v>
      </c>
      <c r="I132" s="155"/>
      <c r="J132" s="156">
        <f>ROUND(I132*H132,2)</f>
        <v>0</v>
      </c>
      <c r="K132" s="157"/>
      <c r="L132" s="32"/>
      <c r="M132" s="158" t="s">
        <v>1</v>
      </c>
      <c r="N132" s="159" t="s">
        <v>42</v>
      </c>
      <c r="O132" s="60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132</v>
      </c>
      <c r="AT132" s="162" t="s">
        <v>128</v>
      </c>
      <c r="AU132" s="162" t="s">
        <v>84</v>
      </c>
      <c r="AY132" s="16" t="s">
        <v>126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6" t="s">
        <v>133</v>
      </c>
      <c r="BK132" s="163">
        <f>ROUND(I132*H132,2)</f>
        <v>0</v>
      </c>
      <c r="BL132" s="16" t="s">
        <v>132</v>
      </c>
      <c r="BM132" s="162" t="s">
        <v>7</v>
      </c>
    </row>
    <row r="133" spans="1:65" s="2" customFormat="1" ht="21.75" customHeight="1">
      <c r="A133" s="31"/>
      <c r="B133" s="149"/>
      <c r="C133" s="150" t="s">
        <v>181</v>
      </c>
      <c r="D133" s="150" t="s">
        <v>128</v>
      </c>
      <c r="E133" s="151" t="s">
        <v>556</v>
      </c>
      <c r="F133" s="152" t="s">
        <v>557</v>
      </c>
      <c r="G133" s="153" t="s">
        <v>207</v>
      </c>
      <c r="H133" s="154">
        <v>1</v>
      </c>
      <c r="I133" s="155"/>
      <c r="J133" s="156">
        <f>ROUND(I133*H133,2)</f>
        <v>0</v>
      </c>
      <c r="K133" s="157"/>
      <c r="L133" s="32"/>
      <c r="M133" s="158" t="s">
        <v>1</v>
      </c>
      <c r="N133" s="159" t="s">
        <v>42</v>
      </c>
      <c r="O133" s="60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132</v>
      </c>
      <c r="AT133" s="162" t="s">
        <v>128</v>
      </c>
      <c r="AU133" s="162" t="s">
        <v>84</v>
      </c>
      <c r="AY133" s="16" t="s">
        <v>126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6" t="s">
        <v>133</v>
      </c>
      <c r="BK133" s="163">
        <f>ROUND(I133*H133,2)</f>
        <v>0</v>
      </c>
      <c r="BL133" s="16" t="s">
        <v>132</v>
      </c>
      <c r="BM133" s="162" t="s">
        <v>234</v>
      </c>
    </row>
    <row r="134" spans="1:65" s="2" customFormat="1" ht="16.5" customHeight="1">
      <c r="A134" s="31"/>
      <c r="B134" s="149"/>
      <c r="C134" s="150" t="s">
        <v>185</v>
      </c>
      <c r="D134" s="150" t="s">
        <v>128</v>
      </c>
      <c r="E134" s="151" t="s">
        <v>558</v>
      </c>
      <c r="F134" s="152" t="s">
        <v>559</v>
      </c>
      <c r="G134" s="153" t="s">
        <v>225</v>
      </c>
      <c r="H134" s="154">
        <v>5</v>
      </c>
      <c r="I134" s="155"/>
      <c r="J134" s="156">
        <f>ROUND(I134*H134,2)</f>
        <v>0</v>
      </c>
      <c r="K134" s="157"/>
      <c r="L134" s="32"/>
      <c r="M134" s="158" t="s">
        <v>1</v>
      </c>
      <c r="N134" s="159" t="s">
        <v>42</v>
      </c>
      <c r="O134" s="60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132</v>
      </c>
      <c r="AT134" s="162" t="s">
        <v>128</v>
      </c>
      <c r="AU134" s="162" t="s">
        <v>84</v>
      </c>
      <c r="AY134" s="16" t="s">
        <v>126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133</v>
      </c>
      <c r="BK134" s="163">
        <f>ROUND(I134*H134,2)</f>
        <v>0</v>
      </c>
      <c r="BL134" s="16" t="s">
        <v>132</v>
      </c>
      <c r="BM134" s="162" t="s">
        <v>242</v>
      </c>
    </row>
    <row r="135" spans="1:65" s="12" customFormat="1" ht="25.95" customHeight="1">
      <c r="B135" s="136"/>
      <c r="D135" s="137" t="s">
        <v>75</v>
      </c>
      <c r="E135" s="138" t="s">
        <v>508</v>
      </c>
      <c r="F135" s="138" t="s">
        <v>560</v>
      </c>
      <c r="I135" s="139"/>
      <c r="J135" s="140">
        <f>BK135</f>
        <v>0</v>
      </c>
      <c r="L135" s="136"/>
      <c r="M135" s="141"/>
      <c r="N135" s="142"/>
      <c r="O135" s="142"/>
      <c r="P135" s="143">
        <f>SUM(P136:P140)</f>
        <v>0</v>
      </c>
      <c r="Q135" s="142"/>
      <c r="R135" s="143">
        <f>SUM(R136:R140)</f>
        <v>0</v>
      </c>
      <c r="S135" s="142"/>
      <c r="T135" s="144">
        <f>SUM(T136:T140)</f>
        <v>0</v>
      </c>
      <c r="AR135" s="137" t="s">
        <v>84</v>
      </c>
      <c r="AT135" s="145" t="s">
        <v>75</v>
      </c>
      <c r="AU135" s="145" t="s">
        <v>76</v>
      </c>
      <c r="AY135" s="137" t="s">
        <v>126</v>
      </c>
      <c r="BK135" s="146">
        <f>SUM(BK136:BK140)</f>
        <v>0</v>
      </c>
    </row>
    <row r="136" spans="1:65" s="2" customFormat="1" ht="33" customHeight="1">
      <c r="A136" s="31"/>
      <c r="B136" s="149"/>
      <c r="C136" s="150" t="s">
        <v>190</v>
      </c>
      <c r="D136" s="150" t="s">
        <v>128</v>
      </c>
      <c r="E136" s="151" t="s">
        <v>561</v>
      </c>
      <c r="F136" s="152" t="s">
        <v>562</v>
      </c>
      <c r="G136" s="153" t="s">
        <v>207</v>
      </c>
      <c r="H136" s="154">
        <v>1</v>
      </c>
      <c r="I136" s="155"/>
      <c r="J136" s="156">
        <f>ROUND(I136*H136,2)</f>
        <v>0</v>
      </c>
      <c r="K136" s="157"/>
      <c r="L136" s="32"/>
      <c r="M136" s="158" t="s">
        <v>1</v>
      </c>
      <c r="N136" s="159" t="s">
        <v>42</v>
      </c>
      <c r="O136" s="60"/>
      <c r="P136" s="160">
        <f>O136*H136</f>
        <v>0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132</v>
      </c>
      <c r="AT136" s="162" t="s">
        <v>128</v>
      </c>
      <c r="AU136" s="162" t="s">
        <v>84</v>
      </c>
      <c r="AY136" s="16" t="s">
        <v>126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6" t="s">
        <v>133</v>
      </c>
      <c r="BK136" s="163">
        <f>ROUND(I136*H136,2)</f>
        <v>0</v>
      </c>
      <c r="BL136" s="16" t="s">
        <v>132</v>
      </c>
      <c r="BM136" s="162" t="s">
        <v>254</v>
      </c>
    </row>
    <row r="137" spans="1:65" s="2" customFormat="1" ht="24.15" customHeight="1">
      <c r="A137" s="31"/>
      <c r="B137" s="149"/>
      <c r="C137" s="150" t="s">
        <v>194</v>
      </c>
      <c r="D137" s="150" t="s">
        <v>128</v>
      </c>
      <c r="E137" s="151" t="s">
        <v>563</v>
      </c>
      <c r="F137" s="152" t="s">
        <v>564</v>
      </c>
      <c r="G137" s="153" t="s">
        <v>207</v>
      </c>
      <c r="H137" s="154">
        <v>10</v>
      </c>
      <c r="I137" s="155"/>
      <c r="J137" s="156">
        <f>ROUND(I137*H137,2)</f>
        <v>0</v>
      </c>
      <c r="K137" s="157"/>
      <c r="L137" s="32"/>
      <c r="M137" s="158" t="s">
        <v>1</v>
      </c>
      <c r="N137" s="159" t="s">
        <v>42</v>
      </c>
      <c r="O137" s="60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132</v>
      </c>
      <c r="AT137" s="162" t="s">
        <v>128</v>
      </c>
      <c r="AU137" s="162" t="s">
        <v>84</v>
      </c>
      <c r="AY137" s="16" t="s">
        <v>126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6" t="s">
        <v>133</v>
      </c>
      <c r="BK137" s="163">
        <f>ROUND(I137*H137,2)</f>
        <v>0</v>
      </c>
      <c r="BL137" s="16" t="s">
        <v>132</v>
      </c>
      <c r="BM137" s="162" t="s">
        <v>263</v>
      </c>
    </row>
    <row r="138" spans="1:65" s="2" customFormat="1" ht="24.15" customHeight="1">
      <c r="A138" s="31"/>
      <c r="B138" s="149"/>
      <c r="C138" s="150" t="s">
        <v>199</v>
      </c>
      <c r="D138" s="150" t="s">
        <v>128</v>
      </c>
      <c r="E138" s="151" t="s">
        <v>565</v>
      </c>
      <c r="F138" s="152" t="s">
        <v>566</v>
      </c>
      <c r="G138" s="153" t="s">
        <v>225</v>
      </c>
      <c r="H138" s="154">
        <v>4</v>
      </c>
      <c r="I138" s="155"/>
      <c r="J138" s="156">
        <f>ROUND(I138*H138,2)</f>
        <v>0</v>
      </c>
      <c r="K138" s="157"/>
      <c r="L138" s="32"/>
      <c r="M138" s="158" t="s">
        <v>1</v>
      </c>
      <c r="N138" s="159" t="s">
        <v>42</v>
      </c>
      <c r="O138" s="60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132</v>
      </c>
      <c r="AT138" s="162" t="s">
        <v>128</v>
      </c>
      <c r="AU138" s="162" t="s">
        <v>84</v>
      </c>
      <c r="AY138" s="16" t="s">
        <v>126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6" t="s">
        <v>133</v>
      </c>
      <c r="BK138" s="163">
        <f>ROUND(I138*H138,2)</f>
        <v>0</v>
      </c>
      <c r="BL138" s="16" t="s">
        <v>132</v>
      </c>
      <c r="BM138" s="162" t="s">
        <v>272</v>
      </c>
    </row>
    <row r="139" spans="1:65" s="2" customFormat="1" ht="37.799999999999997" customHeight="1">
      <c r="A139" s="31"/>
      <c r="B139" s="149"/>
      <c r="C139" s="150" t="s">
        <v>204</v>
      </c>
      <c r="D139" s="150" t="s">
        <v>128</v>
      </c>
      <c r="E139" s="151" t="s">
        <v>567</v>
      </c>
      <c r="F139" s="152" t="s">
        <v>568</v>
      </c>
      <c r="G139" s="153" t="s">
        <v>207</v>
      </c>
      <c r="H139" s="154">
        <v>2</v>
      </c>
      <c r="I139" s="155"/>
      <c r="J139" s="156">
        <f>ROUND(I139*H139,2)</f>
        <v>0</v>
      </c>
      <c r="K139" s="157"/>
      <c r="L139" s="32"/>
      <c r="M139" s="158" t="s">
        <v>1</v>
      </c>
      <c r="N139" s="159" t="s">
        <v>42</v>
      </c>
      <c r="O139" s="60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132</v>
      </c>
      <c r="AT139" s="162" t="s">
        <v>128</v>
      </c>
      <c r="AU139" s="162" t="s">
        <v>84</v>
      </c>
      <c r="AY139" s="16" t="s">
        <v>126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6" t="s">
        <v>133</v>
      </c>
      <c r="BK139" s="163">
        <f>ROUND(I139*H139,2)</f>
        <v>0</v>
      </c>
      <c r="BL139" s="16" t="s">
        <v>132</v>
      </c>
      <c r="BM139" s="162" t="s">
        <v>364</v>
      </c>
    </row>
    <row r="140" spans="1:65" s="2" customFormat="1" ht="37.799999999999997" customHeight="1">
      <c r="A140" s="31"/>
      <c r="B140" s="149"/>
      <c r="C140" s="150" t="s">
        <v>209</v>
      </c>
      <c r="D140" s="150" t="s">
        <v>128</v>
      </c>
      <c r="E140" s="151" t="s">
        <v>569</v>
      </c>
      <c r="F140" s="152" t="s">
        <v>570</v>
      </c>
      <c r="G140" s="153" t="s">
        <v>225</v>
      </c>
      <c r="H140" s="154">
        <v>30</v>
      </c>
      <c r="I140" s="155"/>
      <c r="J140" s="156">
        <f>ROUND(I140*H140,2)</f>
        <v>0</v>
      </c>
      <c r="K140" s="157"/>
      <c r="L140" s="32"/>
      <c r="M140" s="158" t="s">
        <v>1</v>
      </c>
      <c r="N140" s="159" t="s">
        <v>42</v>
      </c>
      <c r="O140" s="60"/>
      <c r="P140" s="160">
        <f>O140*H140</f>
        <v>0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2" t="s">
        <v>132</v>
      </c>
      <c r="AT140" s="162" t="s">
        <v>128</v>
      </c>
      <c r="AU140" s="162" t="s">
        <v>84</v>
      </c>
      <c r="AY140" s="16" t="s">
        <v>126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6" t="s">
        <v>133</v>
      </c>
      <c r="BK140" s="163">
        <f>ROUND(I140*H140,2)</f>
        <v>0</v>
      </c>
      <c r="BL140" s="16" t="s">
        <v>132</v>
      </c>
      <c r="BM140" s="162" t="s">
        <v>294</v>
      </c>
    </row>
    <row r="141" spans="1:65" s="12" customFormat="1" ht="25.95" customHeight="1">
      <c r="B141" s="136"/>
      <c r="D141" s="137" t="s">
        <v>75</v>
      </c>
      <c r="E141" s="138" t="s">
        <v>571</v>
      </c>
      <c r="F141" s="138" t="s">
        <v>572</v>
      </c>
      <c r="I141" s="139"/>
      <c r="J141" s="140">
        <f>BK141</f>
        <v>0</v>
      </c>
      <c r="L141" s="136"/>
      <c r="M141" s="141"/>
      <c r="N141" s="142"/>
      <c r="O141" s="142"/>
      <c r="P141" s="143">
        <f>SUM(P142:P156)</f>
        <v>0</v>
      </c>
      <c r="Q141" s="142"/>
      <c r="R141" s="143">
        <f>SUM(R142:R156)</f>
        <v>0</v>
      </c>
      <c r="S141" s="142"/>
      <c r="T141" s="144">
        <f>SUM(T142:T156)</f>
        <v>0</v>
      </c>
      <c r="AR141" s="137" t="s">
        <v>84</v>
      </c>
      <c r="AT141" s="145" t="s">
        <v>75</v>
      </c>
      <c r="AU141" s="145" t="s">
        <v>76</v>
      </c>
      <c r="AY141" s="137" t="s">
        <v>126</v>
      </c>
      <c r="BK141" s="146">
        <f>SUM(BK142:BK156)</f>
        <v>0</v>
      </c>
    </row>
    <row r="142" spans="1:65" s="2" customFormat="1" ht="16.5" customHeight="1">
      <c r="A142" s="31"/>
      <c r="B142" s="149"/>
      <c r="C142" s="150" t="s">
        <v>214</v>
      </c>
      <c r="D142" s="150" t="s">
        <v>128</v>
      </c>
      <c r="E142" s="151" t="s">
        <v>573</v>
      </c>
      <c r="F142" s="152" t="s">
        <v>574</v>
      </c>
      <c r="G142" s="153" t="s">
        <v>575</v>
      </c>
      <c r="H142" s="154">
        <v>1</v>
      </c>
      <c r="I142" s="155"/>
      <c r="J142" s="156">
        <f t="shared" ref="J142:J156" si="0">ROUND(I142*H142,2)</f>
        <v>0</v>
      </c>
      <c r="K142" s="157"/>
      <c r="L142" s="32"/>
      <c r="M142" s="158" t="s">
        <v>1</v>
      </c>
      <c r="N142" s="159" t="s">
        <v>42</v>
      </c>
      <c r="O142" s="60"/>
      <c r="P142" s="160">
        <f t="shared" ref="P142:P156" si="1">O142*H142</f>
        <v>0</v>
      </c>
      <c r="Q142" s="160">
        <v>0</v>
      </c>
      <c r="R142" s="160">
        <f t="shared" ref="R142:R156" si="2">Q142*H142</f>
        <v>0</v>
      </c>
      <c r="S142" s="160">
        <v>0</v>
      </c>
      <c r="T142" s="161">
        <f t="shared" ref="T142:T156" si="3"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2" t="s">
        <v>132</v>
      </c>
      <c r="AT142" s="162" t="s">
        <v>128</v>
      </c>
      <c r="AU142" s="162" t="s">
        <v>84</v>
      </c>
      <c r="AY142" s="16" t="s">
        <v>126</v>
      </c>
      <c r="BE142" s="163">
        <f t="shared" ref="BE142:BE156" si="4">IF(N142="základná",J142,0)</f>
        <v>0</v>
      </c>
      <c r="BF142" s="163">
        <f t="shared" ref="BF142:BF156" si="5">IF(N142="znížená",J142,0)</f>
        <v>0</v>
      </c>
      <c r="BG142" s="163">
        <f t="shared" ref="BG142:BG156" si="6">IF(N142="zákl. prenesená",J142,0)</f>
        <v>0</v>
      </c>
      <c r="BH142" s="163">
        <f t="shared" ref="BH142:BH156" si="7">IF(N142="zníž. prenesená",J142,0)</f>
        <v>0</v>
      </c>
      <c r="BI142" s="163">
        <f t="shared" ref="BI142:BI156" si="8">IF(N142="nulová",J142,0)</f>
        <v>0</v>
      </c>
      <c r="BJ142" s="16" t="s">
        <v>133</v>
      </c>
      <c r="BK142" s="163">
        <f t="shared" ref="BK142:BK156" si="9">ROUND(I142*H142,2)</f>
        <v>0</v>
      </c>
      <c r="BL142" s="16" t="s">
        <v>132</v>
      </c>
      <c r="BM142" s="162" t="s">
        <v>302</v>
      </c>
    </row>
    <row r="143" spans="1:65" s="2" customFormat="1" ht="16.5" customHeight="1">
      <c r="A143" s="31"/>
      <c r="B143" s="149"/>
      <c r="C143" s="150" t="s">
        <v>219</v>
      </c>
      <c r="D143" s="150" t="s">
        <v>128</v>
      </c>
      <c r="E143" s="151" t="s">
        <v>576</v>
      </c>
      <c r="F143" s="152" t="s">
        <v>577</v>
      </c>
      <c r="G143" s="153" t="s">
        <v>502</v>
      </c>
      <c r="H143" s="154">
        <v>3</v>
      </c>
      <c r="I143" s="155"/>
      <c r="J143" s="156">
        <f t="shared" si="0"/>
        <v>0</v>
      </c>
      <c r="K143" s="157"/>
      <c r="L143" s="32"/>
      <c r="M143" s="158" t="s">
        <v>1</v>
      </c>
      <c r="N143" s="159" t="s">
        <v>42</v>
      </c>
      <c r="O143" s="60"/>
      <c r="P143" s="160">
        <f t="shared" si="1"/>
        <v>0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2" t="s">
        <v>132</v>
      </c>
      <c r="AT143" s="162" t="s">
        <v>128</v>
      </c>
      <c r="AU143" s="162" t="s">
        <v>84</v>
      </c>
      <c r="AY143" s="16" t="s">
        <v>126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6" t="s">
        <v>133</v>
      </c>
      <c r="BK143" s="163">
        <f t="shared" si="9"/>
        <v>0</v>
      </c>
      <c r="BL143" s="16" t="s">
        <v>132</v>
      </c>
      <c r="BM143" s="162" t="s">
        <v>282</v>
      </c>
    </row>
    <row r="144" spans="1:65" s="2" customFormat="1" ht="16.5" customHeight="1">
      <c r="A144" s="31"/>
      <c r="B144" s="149"/>
      <c r="C144" s="150" t="s">
        <v>7</v>
      </c>
      <c r="D144" s="150" t="s">
        <v>128</v>
      </c>
      <c r="E144" s="151" t="s">
        <v>578</v>
      </c>
      <c r="F144" s="152" t="s">
        <v>579</v>
      </c>
      <c r="G144" s="153" t="s">
        <v>575</v>
      </c>
      <c r="H144" s="154">
        <v>1</v>
      </c>
      <c r="I144" s="155"/>
      <c r="J144" s="156">
        <f t="shared" si="0"/>
        <v>0</v>
      </c>
      <c r="K144" s="157"/>
      <c r="L144" s="32"/>
      <c r="M144" s="158" t="s">
        <v>1</v>
      </c>
      <c r="N144" s="159" t="s">
        <v>42</v>
      </c>
      <c r="O144" s="60"/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132</v>
      </c>
      <c r="AT144" s="162" t="s">
        <v>128</v>
      </c>
      <c r="AU144" s="162" t="s">
        <v>84</v>
      </c>
      <c r="AY144" s="16" t="s">
        <v>126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6" t="s">
        <v>133</v>
      </c>
      <c r="BK144" s="163">
        <f t="shared" si="9"/>
        <v>0</v>
      </c>
      <c r="BL144" s="16" t="s">
        <v>132</v>
      </c>
      <c r="BM144" s="162" t="s">
        <v>373</v>
      </c>
    </row>
    <row r="145" spans="1:65" s="2" customFormat="1" ht="16.5" customHeight="1">
      <c r="A145" s="31"/>
      <c r="B145" s="149"/>
      <c r="C145" s="150" t="s">
        <v>229</v>
      </c>
      <c r="D145" s="150" t="s">
        <v>128</v>
      </c>
      <c r="E145" s="151" t="s">
        <v>580</v>
      </c>
      <c r="F145" s="152" t="s">
        <v>581</v>
      </c>
      <c r="G145" s="153" t="s">
        <v>575</v>
      </c>
      <c r="H145" s="154">
        <v>1</v>
      </c>
      <c r="I145" s="155"/>
      <c r="J145" s="156">
        <f t="shared" si="0"/>
        <v>0</v>
      </c>
      <c r="K145" s="157"/>
      <c r="L145" s="32"/>
      <c r="M145" s="158" t="s">
        <v>1</v>
      </c>
      <c r="N145" s="159" t="s">
        <v>42</v>
      </c>
      <c r="O145" s="60"/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132</v>
      </c>
      <c r="AT145" s="162" t="s">
        <v>128</v>
      </c>
      <c r="AU145" s="162" t="s">
        <v>84</v>
      </c>
      <c r="AY145" s="16" t="s">
        <v>126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6" t="s">
        <v>133</v>
      </c>
      <c r="BK145" s="163">
        <f t="shared" si="9"/>
        <v>0</v>
      </c>
      <c r="BL145" s="16" t="s">
        <v>132</v>
      </c>
      <c r="BM145" s="162" t="s">
        <v>376</v>
      </c>
    </row>
    <row r="146" spans="1:65" s="2" customFormat="1" ht="16.5" customHeight="1">
      <c r="A146" s="31"/>
      <c r="B146" s="149"/>
      <c r="C146" s="150" t="s">
        <v>234</v>
      </c>
      <c r="D146" s="150" t="s">
        <v>128</v>
      </c>
      <c r="E146" s="151" t="s">
        <v>582</v>
      </c>
      <c r="F146" s="152" t="s">
        <v>583</v>
      </c>
      <c r="G146" s="153" t="s">
        <v>575</v>
      </c>
      <c r="H146" s="154">
        <v>1</v>
      </c>
      <c r="I146" s="155"/>
      <c r="J146" s="156">
        <f t="shared" si="0"/>
        <v>0</v>
      </c>
      <c r="K146" s="157"/>
      <c r="L146" s="32"/>
      <c r="M146" s="158" t="s">
        <v>1</v>
      </c>
      <c r="N146" s="159" t="s">
        <v>42</v>
      </c>
      <c r="O146" s="60"/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2" t="s">
        <v>132</v>
      </c>
      <c r="AT146" s="162" t="s">
        <v>128</v>
      </c>
      <c r="AU146" s="162" t="s">
        <v>84</v>
      </c>
      <c r="AY146" s="16" t="s">
        <v>126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6" t="s">
        <v>133</v>
      </c>
      <c r="BK146" s="163">
        <f t="shared" si="9"/>
        <v>0</v>
      </c>
      <c r="BL146" s="16" t="s">
        <v>132</v>
      </c>
      <c r="BM146" s="162" t="s">
        <v>379</v>
      </c>
    </row>
    <row r="147" spans="1:65" s="2" customFormat="1" ht="37.799999999999997" customHeight="1">
      <c r="A147" s="31"/>
      <c r="B147" s="149"/>
      <c r="C147" s="150" t="s">
        <v>238</v>
      </c>
      <c r="D147" s="150" t="s">
        <v>128</v>
      </c>
      <c r="E147" s="151" t="s">
        <v>584</v>
      </c>
      <c r="F147" s="152" t="s">
        <v>585</v>
      </c>
      <c r="G147" s="153" t="s">
        <v>586</v>
      </c>
      <c r="H147" s="199"/>
      <c r="I147" s="155"/>
      <c r="J147" s="156">
        <f t="shared" si="0"/>
        <v>0</v>
      </c>
      <c r="K147" s="157"/>
      <c r="L147" s="32"/>
      <c r="M147" s="158" t="s">
        <v>1</v>
      </c>
      <c r="N147" s="159" t="s">
        <v>42</v>
      </c>
      <c r="O147" s="60"/>
      <c r="P147" s="160">
        <f t="shared" si="1"/>
        <v>0</v>
      </c>
      <c r="Q147" s="160">
        <v>0</v>
      </c>
      <c r="R147" s="160">
        <f t="shared" si="2"/>
        <v>0</v>
      </c>
      <c r="S147" s="160">
        <v>0</v>
      </c>
      <c r="T147" s="161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2" t="s">
        <v>132</v>
      </c>
      <c r="AT147" s="162" t="s">
        <v>128</v>
      </c>
      <c r="AU147" s="162" t="s">
        <v>84</v>
      </c>
      <c r="AY147" s="16" t="s">
        <v>126</v>
      </c>
      <c r="BE147" s="163">
        <f t="shared" si="4"/>
        <v>0</v>
      </c>
      <c r="BF147" s="163">
        <f t="shared" si="5"/>
        <v>0</v>
      </c>
      <c r="BG147" s="163">
        <f t="shared" si="6"/>
        <v>0</v>
      </c>
      <c r="BH147" s="163">
        <f t="shared" si="7"/>
        <v>0</v>
      </c>
      <c r="BI147" s="163">
        <f t="shared" si="8"/>
        <v>0</v>
      </c>
      <c r="BJ147" s="16" t="s">
        <v>133</v>
      </c>
      <c r="BK147" s="163">
        <f t="shared" si="9"/>
        <v>0</v>
      </c>
      <c r="BL147" s="16" t="s">
        <v>132</v>
      </c>
      <c r="BM147" s="162" t="s">
        <v>382</v>
      </c>
    </row>
    <row r="148" spans="1:65" s="2" customFormat="1" ht="16.5" customHeight="1">
      <c r="A148" s="31"/>
      <c r="B148" s="149"/>
      <c r="C148" s="150" t="s">
        <v>242</v>
      </c>
      <c r="D148" s="150" t="s">
        <v>128</v>
      </c>
      <c r="E148" s="151" t="s">
        <v>587</v>
      </c>
      <c r="F148" s="152" t="s">
        <v>588</v>
      </c>
      <c r="G148" s="153" t="s">
        <v>586</v>
      </c>
      <c r="H148" s="199"/>
      <c r="I148" s="155"/>
      <c r="J148" s="156">
        <f t="shared" si="0"/>
        <v>0</v>
      </c>
      <c r="K148" s="157"/>
      <c r="L148" s="32"/>
      <c r="M148" s="158" t="s">
        <v>1</v>
      </c>
      <c r="N148" s="159" t="s">
        <v>42</v>
      </c>
      <c r="O148" s="60"/>
      <c r="P148" s="160">
        <f t="shared" si="1"/>
        <v>0</v>
      </c>
      <c r="Q148" s="160">
        <v>0</v>
      </c>
      <c r="R148" s="160">
        <f t="shared" si="2"/>
        <v>0</v>
      </c>
      <c r="S148" s="160">
        <v>0</v>
      </c>
      <c r="T148" s="161">
        <f t="shared" si="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132</v>
      </c>
      <c r="AT148" s="162" t="s">
        <v>128</v>
      </c>
      <c r="AU148" s="162" t="s">
        <v>84</v>
      </c>
      <c r="AY148" s="16" t="s">
        <v>126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6" t="s">
        <v>133</v>
      </c>
      <c r="BK148" s="163">
        <f t="shared" si="9"/>
        <v>0</v>
      </c>
      <c r="BL148" s="16" t="s">
        <v>132</v>
      </c>
      <c r="BM148" s="162" t="s">
        <v>385</v>
      </c>
    </row>
    <row r="149" spans="1:65" s="2" customFormat="1" ht="24.15" customHeight="1">
      <c r="A149" s="31"/>
      <c r="B149" s="149"/>
      <c r="C149" s="150" t="s">
        <v>248</v>
      </c>
      <c r="D149" s="150" t="s">
        <v>128</v>
      </c>
      <c r="E149" s="151" t="s">
        <v>589</v>
      </c>
      <c r="F149" s="152" t="s">
        <v>590</v>
      </c>
      <c r="G149" s="153" t="s">
        <v>131</v>
      </c>
      <c r="H149" s="154">
        <v>2</v>
      </c>
      <c r="I149" s="155"/>
      <c r="J149" s="156">
        <f t="shared" si="0"/>
        <v>0</v>
      </c>
      <c r="K149" s="157"/>
      <c r="L149" s="32"/>
      <c r="M149" s="158" t="s">
        <v>1</v>
      </c>
      <c r="N149" s="159" t="s">
        <v>42</v>
      </c>
      <c r="O149" s="60"/>
      <c r="P149" s="160">
        <f t="shared" si="1"/>
        <v>0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132</v>
      </c>
      <c r="AT149" s="162" t="s">
        <v>128</v>
      </c>
      <c r="AU149" s="162" t="s">
        <v>84</v>
      </c>
      <c r="AY149" s="16" t="s">
        <v>126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6" t="s">
        <v>133</v>
      </c>
      <c r="BK149" s="163">
        <f t="shared" si="9"/>
        <v>0</v>
      </c>
      <c r="BL149" s="16" t="s">
        <v>132</v>
      </c>
      <c r="BM149" s="162" t="s">
        <v>388</v>
      </c>
    </row>
    <row r="150" spans="1:65" s="2" customFormat="1" ht="16.5" customHeight="1">
      <c r="A150" s="31"/>
      <c r="B150" s="149"/>
      <c r="C150" s="150" t="s">
        <v>254</v>
      </c>
      <c r="D150" s="150" t="s">
        <v>128</v>
      </c>
      <c r="E150" s="151" t="s">
        <v>591</v>
      </c>
      <c r="F150" s="152" t="s">
        <v>592</v>
      </c>
      <c r="G150" s="153" t="s">
        <v>575</v>
      </c>
      <c r="H150" s="154">
        <v>1</v>
      </c>
      <c r="I150" s="155"/>
      <c r="J150" s="156">
        <f t="shared" si="0"/>
        <v>0</v>
      </c>
      <c r="K150" s="157"/>
      <c r="L150" s="32"/>
      <c r="M150" s="158" t="s">
        <v>1</v>
      </c>
      <c r="N150" s="159" t="s">
        <v>42</v>
      </c>
      <c r="O150" s="60"/>
      <c r="P150" s="160">
        <f t="shared" si="1"/>
        <v>0</v>
      </c>
      <c r="Q150" s="160">
        <v>0</v>
      </c>
      <c r="R150" s="160">
        <f t="shared" si="2"/>
        <v>0</v>
      </c>
      <c r="S150" s="160">
        <v>0</v>
      </c>
      <c r="T150" s="161">
        <f t="shared" si="3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2" t="s">
        <v>132</v>
      </c>
      <c r="AT150" s="162" t="s">
        <v>128</v>
      </c>
      <c r="AU150" s="162" t="s">
        <v>84</v>
      </c>
      <c r="AY150" s="16" t="s">
        <v>126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6" t="s">
        <v>133</v>
      </c>
      <c r="BK150" s="163">
        <f t="shared" si="9"/>
        <v>0</v>
      </c>
      <c r="BL150" s="16" t="s">
        <v>132</v>
      </c>
      <c r="BM150" s="162" t="s">
        <v>391</v>
      </c>
    </row>
    <row r="151" spans="1:65" s="2" customFormat="1" ht="16.5" customHeight="1">
      <c r="A151" s="31"/>
      <c r="B151" s="149"/>
      <c r="C151" s="150" t="s">
        <v>259</v>
      </c>
      <c r="D151" s="150" t="s">
        <v>128</v>
      </c>
      <c r="E151" s="151" t="s">
        <v>593</v>
      </c>
      <c r="F151" s="152" t="s">
        <v>594</v>
      </c>
      <c r="G151" s="153" t="s">
        <v>207</v>
      </c>
      <c r="H151" s="154">
        <v>100</v>
      </c>
      <c r="I151" s="155"/>
      <c r="J151" s="156">
        <f t="shared" si="0"/>
        <v>0</v>
      </c>
      <c r="K151" s="157"/>
      <c r="L151" s="32"/>
      <c r="M151" s="158" t="s">
        <v>1</v>
      </c>
      <c r="N151" s="159" t="s">
        <v>42</v>
      </c>
      <c r="O151" s="60"/>
      <c r="P151" s="160">
        <f t="shared" si="1"/>
        <v>0</v>
      </c>
      <c r="Q151" s="160">
        <v>0</v>
      </c>
      <c r="R151" s="160">
        <f t="shared" si="2"/>
        <v>0</v>
      </c>
      <c r="S151" s="160">
        <v>0</v>
      </c>
      <c r="T151" s="161">
        <f t="shared" si="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2" t="s">
        <v>132</v>
      </c>
      <c r="AT151" s="162" t="s">
        <v>128</v>
      </c>
      <c r="AU151" s="162" t="s">
        <v>84</v>
      </c>
      <c r="AY151" s="16" t="s">
        <v>126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6" t="s">
        <v>133</v>
      </c>
      <c r="BK151" s="163">
        <f t="shared" si="9"/>
        <v>0</v>
      </c>
      <c r="BL151" s="16" t="s">
        <v>132</v>
      </c>
      <c r="BM151" s="162" t="s">
        <v>394</v>
      </c>
    </row>
    <row r="152" spans="1:65" s="2" customFormat="1" ht="16.5" customHeight="1">
      <c r="A152" s="31"/>
      <c r="B152" s="149"/>
      <c r="C152" s="150" t="s">
        <v>263</v>
      </c>
      <c r="D152" s="150" t="s">
        <v>128</v>
      </c>
      <c r="E152" s="151" t="s">
        <v>595</v>
      </c>
      <c r="F152" s="152" t="s">
        <v>596</v>
      </c>
      <c r="G152" s="153" t="s">
        <v>575</v>
      </c>
      <c r="H152" s="154">
        <v>1</v>
      </c>
      <c r="I152" s="155"/>
      <c r="J152" s="156">
        <f t="shared" si="0"/>
        <v>0</v>
      </c>
      <c r="K152" s="157"/>
      <c r="L152" s="32"/>
      <c r="M152" s="158" t="s">
        <v>1</v>
      </c>
      <c r="N152" s="159" t="s">
        <v>42</v>
      </c>
      <c r="O152" s="60"/>
      <c r="P152" s="160">
        <f t="shared" si="1"/>
        <v>0</v>
      </c>
      <c r="Q152" s="160">
        <v>0</v>
      </c>
      <c r="R152" s="160">
        <f t="shared" si="2"/>
        <v>0</v>
      </c>
      <c r="S152" s="160">
        <v>0</v>
      </c>
      <c r="T152" s="161">
        <f t="shared" si="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2" t="s">
        <v>132</v>
      </c>
      <c r="AT152" s="162" t="s">
        <v>128</v>
      </c>
      <c r="AU152" s="162" t="s">
        <v>84</v>
      </c>
      <c r="AY152" s="16" t="s">
        <v>126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6" t="s">
        <v>133</v>
      </c>
      <c r="BK152" s="163">
        <f t="shared" si="9"/>
        <v>0</v>
      </c>
      <c r="BL152" s="16" t="s">
        <v>132</v>
      </c>
      <c r="BM152" s="162" t="s">
        <v>397</v>
      </c>
    </row>
    <row r="153" spans="1:65" s="2" customFormat="1" ht="24.15" customHeight="1">
      <c r="A153" s="31"/>
      <c r="B153" s="149"/>
      <c r="C153" s="150" t="s">
        <v>267</v>
      </c>
      <c r="D153" s="150" t="s">
        <v>128</v>
      </c>
      <c r="E153" s="151" t="s">
        <v>597</v>
      </c>
      <c r="F153" s="152" t="s">
        <v>598</v>
      </c>
      <c r="G153" s="153" t="s">
        <v>575</v>
      </c>
      <c r="H153" s="154">
        <v>1</v>
      </c>
      <c r="I153" s="155"/>
      <c r="J153" s="156">
        <f t="shared" si="0"/>
        <v>0</v>
      </c>
      <c r="K153" s="157"/>
      <c r="L153" s="32"/>
      <c r="M153" s="158" t="s">
        <v>1</v>
      </c>
      <c r="N153" s="159" t="s">
        <v>42</v>
      </c>
      <c r="O153" s="60"/>
      <c r="P153" s="160">
        <f t="shared" si="1"/>
        <v>0</v>
      </c>
      <c r="Q153" s="160">
        <v>0</v>
      </c>
      <c r="R153" s="160">
        <f t="shared" si="2"/>
        <v>0</v>
      </c>
      <c r="S153" s="160">
        <v>0</v>
      </c>
      <c r="T153" s="161">
        <f t="shared" si="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2" t="s">
        <v>132</v>
      </c>
      <c r="AT153" s="162" t="s">
        <v>128</v>
      </c>
      <c r="AU153" s="162" t="s">
        <v>84</v>
      </c>
      <c r="AY153" s="16" t="s">
        <v>126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6" t="s">
        <v>133</v>
      </c>
      <c r="BK153" s="163">
        <f t="shared" si="9"/>
        <v>0</v>
      </c>
      <c r="BL153" s="16" t="s">
        <v>132</v>
      </c>
      <c r="BM153" s="162" t="s">
        <v>400</v>
      </c>
    </row>
    <row r="154" spans="1:65" s="2" customFormat="1" ht="21.75" customHeight="1">
      <c r="A154" s="31"/>
      <c r="B154" s="149"/>
      <c r="C154" s="150" t="s">
        <v>272</v>
      </c>
      <c r="D154" s="150" t="s">
        <v>128</v>
      </c>
      <c r="E154" s="151" t="s">
        <v>599</v>
      </c>
      <c r="F154" s="152" t="s">
        <v>600</v>
      </c>
      <c r="G154" s="153" t="s">
        <v>575</v>
      </c>
      <c r="H154" s="154">
        <v>1</v>
      </c>
      <c r="I154" s="155"/>
      <c r="J154" s="156">
        <f t="shared" si="0"/>
        <v>0</v>
      </c>
      <c r="K154" s="157"/>
      <c r="L154" s="32"/>
      <c r="M154" s="158" t="s">
        <v>1</v>
      </c>
      <c r="N154" s="159" t="s">
        <v>42</v>
      </c>
      <c r="O154" s="60"/>
      <c r="P154" s="160">
        <f t="shared" si="1"/>
        <v>0</v>
      </c>
      <c r="Q154" s="160">
        <v>0</v>
      </c>
      <c r="R154" s="160">
        <f t="shared" si="2"/>
        <v>0</v>
      </c>
      <c r="S154" s="160">
        <v>0</v>
      </c>
      <c r="T154" s="161">
        <f t="shared" si="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132</v>
      </c>
      <c r="AT154" s="162" t="s">
        <v>128</v>
      </c>
      <c r="AU154" s="162" t="s">
        <v>84</v>
      </c>
      <c r="AY154" s="16" t="s">
        <v>126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6" t="s">
        <v>133</v>
      </c>
      <c r="BK154" s="163">
        <f t="shared" si="9"/>
        <v>0</v>
      </c>
      <c r="BL154" s="16" t="s">
        <v>132</v>
      </c>
      <c r="BM154" s="162" t="s">
        <v>403</v>
      </c>
    </row>
    <row r="155" spans="1:65" s="2" customFormat="1" ht="24.15" customHeight="1">
      <c r="A155" s="31"/>
      <c r="B155" s="149"/>
      <c r="C155" s="150" t="s">
        <v>276</v>
      </c>
      <c r="D155" s="150" t="s">
        <v>128</v>
      </c>
      <c r="E155" s="151" t="s">
        <v>601</v>
      </c>
      <c r="F155" s="152" t="s">
        <v>602</v>
      </c>
      <c r="G155" s="153" t="s">
        <v>575</v>
      </c>
      <c r="H155" s="154">
        <v>1</v>
      </c>
      <c r="I155" s="155"/>
      <c r="J155" s="156">
        <f t="shared" si="0"/>
        <v>0</v>
      </c>
      <c r="K155" s="157"/>
      <c r="L155" s="32"/>
      <c r="M155" s="158" t="s">
        <v>1</v>
      </c>
      <c r="N155" s="159" t="s">
        <v>42</v>
      </c>
      <c r="O155" s="60"/>
      <c r="P155" s="160">
        <f t="shared" si="1"/>
        <v>0</v>
      </c>
      <c r="Q155" s="160">
        <v>0</v>
      </c>
      <c r="R155" s="160">
        <f t="shared" si="2"/>
        <v>0</v>
      </c>
      <c r="S155" s="160">
        <v>0</v>
      </c>
      <c r="T155" s="161">
        <f t="shared" si="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2" t="s">
        <v>132</v>
      </c>
      <c r="AT155" s="162" t="s">
        <v>128</v>
      </c>
      <c r="AU155" s="162" t="s">
        <v>84</v>
      </c>
      <c r="AY155" s="16" t="s">
        <v>126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6" t="s">
        <v>133</v>
      </c>
      <c r="BK155" s="163">
        <f t="shared" si="9"/>
        <v>0</v>
      </c>
      <c r="BL155" s="16" t="s">
        <v>132</v>
      </c>
      <c r="BM155" s="162" t="s">
        <v>406</v>
      </c>
    </row>
    <row r="156" spans="1:65" s="2" customFormat="1" ht="33" customHeight="1">
      <c r="A156" s="31"/>
      <c r="B156" s="149"/>
      <c r="C156" s="150" t="s">
        <v>364</v>
      </c>
      <c r="D156" s="150" t="s">
        <v>128</v>
      </c>
      <c r="E156" s="151" t="s">
        <v>603</v>
      </c>
      <c r="F156" s="152" t="s">
        <v>604</v>
      </c>
      <c r="G156" s="153" t="s">
        <v>605</v>
      </c>
      <c r="H156" s="154">
        <v>7</v>
      </c>
      <c r="I156" s="155"/>
      <c r="J156" s="156">
        <f t="shared" si="0"/>
        <v>0</v>
      </c>
      <c r="K156" s="157"/>
      <c r="L156" s="32"/>
      <c r="M156" s="192" t="s">
        <v>1</v>
      </c>
      <c r="N156" s="193" t="s">
        <v>42</v>
      </c>
      <c r="O156" s="194"/>
      <c r="P156" s="195">
        <f t="shared" si="1"/>
        <v>0</v>
      </c>
      <c r="Q156" s="195">
        <v>0</v>
      </c>
      <c r="R156" s="195">
        <f t="shared" si="2"/>
        <v>0</v>
      </c>
      <c r="S156" s="195">
        <v>0</v>
      </c>
      <c r="T156" s="196">
        <f t="shared" si="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62" t="s">
        <v>132</v>
      </c>
      <c r="AT156" s="162" t="s">
        <v>128</v>
      </c>
      <c r="AU156" s="162" t="s">
        <v>84</v>
      </c>
      <c r="AY156" s="16" t="s">
        <v>126</v>
      </c>
      <c r="BE156" s="163">
        <f t="shared" si="4"/>
        <v>0</v>
      </c>
      <c r="BF156" s="163">
        <f t="shared" si="5"/>
        <v>0</v>
      </c>
      <c r="BG156" s="163">
        <f t="shared" si="6"/>
        <v>0</v>
      </c>
      <c r="BH156" s="163">
        <f t="shared" si="7"/>
        <v>0</v>
      </c>
      <c r="BI156" s="163">
        <f t="shared" si="8"/>
        <v>0</v>
      </c>
      <c r="BJ156" s="16" t="s">
        <v>133</v>
      </c>
      <c r="BK156" s="163">
        <f t="shared" si="9"/>
        <v>0</v>
      </c>
      <c r="BL156" s="16" t="s">
        <v>132</v>
      </c>
      <c r="BM156" s="162" t="s">
        <v>409</v>
      </c>
    </row>
    <row r="157" spans="1:65" s="2" customFormat="1" ht="6.9" customHeight="1">
      <c r="A157" s="31"/>
      <c r="B157" s="49"/>
      <c r="C157" s="50"/>
      <c r="D157" s="50"/>
      <c r="E157" s="50"/>
      <c r="F157" s="50"/>
      <c r="G157" s="50"/>
      <c r="H157" s="50"/>
      <c r="I157" s="50"/>
      <c r="J157" s="50"/>
      <c r="K157" s="50"/>
      <c r="L157" s="32"/>
      <c r="M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</sheetData>
  <autoFilter ref="C119:K156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workbookViewId="0"/>
  </sheetViews>
  <sheetFormatPr defaultRowHeight="14.4"/>
  <cols>
    <col min="1" max="1" width="8.28515625" style="1" customWidth="1"/>
    <col min="2" max="2" width="1.7109375" style="1" customWidth="1"/>
    <col min="3" max="3" width="25" style="1" customWidth="1"/>
    <col min="4" max="4" width="75.85546875" style="1" customWidth="1"/>
    <col min="5" max="5" width="13.28515625" style="1" customWidth="1"/>
    <col min="6" max="6" width="20" style="1" customWidth="1"/>
    <col min="7" max="7" width="1.7109375" style="1" customWidth="1"/>
    <col min="8" max="8" width="8.28515625" style="1" customWidth="1"/>
  </cols>
  <sheetData>
    <row r="1" spans="1:8" s="1" customFormat="1" ht="11.25" customHeight="1"/>
    <row r="2" spans="1:8" s="1" customFormat="1" ht="36.9" customHeight="1"/>
    <row r="3" spans="1:8" s="1" customFormat="1" ht="6.9" customHeight="1">
      <c r="B3" s="17"/>
      <c r="C3" s="18"/>
      <c r="D3" s="18"/>
      <c r="E3" s="18"/>
      <c r="F3" s="18"/>
      <c r="G3" s="18"/>
      <c r="H3" s="19"/>
    </row>
    <row r="4" spans="1:8" s="1" customFormat="1" ht="24.9" customHeight="1">
      <c r="B4" s="19"/>
      <c r="C4" s="20" t="s">
        <v>606</v>
      </c>
      <c r="H4" s="19"/>
    </row>
    <row r="5" spans="1:8" s="1" customFormat="1" ht="12" customHeight="1">
      <c r="B5" s="19"/>
      <c r="C5" s="23" t="s">
        <v>12</v>
      </c>
      <c r="D5" s="213" t="s">
        <v>13</v>
      </c>
      <c r="E5" s="209"/>
      <c r="F5" s="209"/>
      <c r="H5" s="19"/>
    </row>
    <row r="6" spans="1:8" s="1" customFormat="1" ht="36.9" customHeight="1">
      <c r="B6" s="19"/>
      <c r="C6" s="25" t="s">
        <v>15</v>
      </c>
      <c r="D6" s="210" t="s">
        <v>16</v>
      </c>
      <c r="E6" s="209"/>
      <c r="F6" s="209"/>
      <c r="H6" s="19"/>
    </row>
    <row r="7" spans="1:8" s="1" customFormat="1" ht="16.5" customHeight="1">
      <c r="B7" s="19"/>
      <c r="C7" s="26" t="s">
        <v>21</v>
      </c>
      <c r="D7" s="57" t="str">
        <f>'Rekapitulácia stavby'!AN8</f>
        <v>26. 9. 2022</v>
      </c>
      <c r="H7" s="19"/>
    </row>
    <row r="8" spans="1:8" s="2" customFormat="1" ht="10.8" customHeight="1">
      <c r="A8" s="31"/>
      <c r="B8" s="32"/>
      <c r="C8" s="31"/>
      <c r="D8" s="31"/>
      <c r="E8" s="31"/>
      <c r="F8" s="31"/>
      <c r="G8" s="31"/>
      <c r="H8" s="32"/>
    </row>
    <row r="9" spans="1:8" s="11" customFormat="1" ht="29.25" customHeight="1">
      <c r="A9" s="125"/>
      <c r="B9" s="126"/>
      <c r="C9" s="127" t="s">
        <v>57</v>
      </c>
      <c r="D9" s="128" t="s">
        <v>58</v>
      </c>
      <c r="E9" s="128" t="s">
        <v>114</v>
      </c>
      <c r="F9" s="129" t="s">
        <v>607</v>
      </c>
      <c r="G9" s="125"/>
      <c r="H9" s="126"/>
    </row>
    <row r="10" spans="1:8" s="2" customFormat="1" ht="26.4" customHeight="1">
      <c r="A10" s="31"/>
      <c r="B10" s="32"/>
      <c r="C10" s="200" t="s">
        <v>608</v>
      </c>
      <c r="D10" s="200" t="s">
        <v>82</v>
      </c>
      <c r="E10" s="31"/>
      <c r="F10" s="31"/>
      <c r="G10" s="31"/>
      <c r="H10" s="32"/>
    </row>
    <row r="11" spans="1:8" s="2" customFormat="1" ht="16.8" customHeight="1">
      <c r="A11" s="31"/>
      <c r="B11" s="32"/>
      <c r="C11" s="201" t="s">
        <v>324</v>
      </c>
      <c r="D11" s="202" t="s">
        <v>1</v>
      </c>
      <c r="E11" s="203" t="s">
        <v>1</v>
      </c>
      <c r="F11" s="204">
        <v>12</v>
      </c>
      <c r="G11" s="31"/>
      <c r="H11" s="32"/>
    </row>
    <row r="12" spans="1:8" s="2" customFormat="1" ht="16.8" customHeight="1">
      <c r="A12" s="31"/>
      <c r="B12" s="32"/>
      <c r="C12" s="201" t="s">
        <v>609</v>
      </c>
      <c r="D12" s="202" t="s">
        <v>1</v>
      </c>
      <c r="E12" s="203" t="s">
        <v>1</v>
      </c>
      <c r="F12" s="204">
        <v>89.8</v>
      </c>
      <c r="G12" s="31"/>
      <c r="H12" s="32"/>
    </row>
    <row r="13" spans="1:8" s="2" customFormat="1" ht="16.8" customHeight="1">
      <c r="A13" s="31"/>
      <c r="B13" s="32"/>
      <c r="C13" s="201" t="s">
        <v>610</v>
      </c>
      <c r="D13" s="202" t="s">
        <v>611</v>
      </c>
      <c r="E13" s="203" t="s">
        <v>1</v>
      </c>
      <c r="F13" s="204">
        <v>60.674999999999997</v>
      </c>
      <c r="G13" s="31"/>
      <c r="H13" s="32"/>
    </row>
    <row r="14" spans="1:8" s="2" customFormat="1" ht="7.35" customHeight="1">
      <c r="A14" s="31"/>
      <c r="B14" s="49"/>
      <c r="C14" s="50"/>
      <c r="D14" s="50"/>
      <c r="E14" s="50"/>
      <c r="F14" s="50"/>
      <c r="G14" s="50"/>
      <c r="H14" s="32"/>
    </row>
    <row r="15" spans="1:8" s="2" customFormat="1" ht="10.199999999999999">
      <c r="A15" s="31"/>
      <c r="B15" s="31"/>
      <c r="C15" s="31"/>
      <c r="D15" s="31"/>
      <c r="E15" s="31"/>
      <c r="F15" s="31"/>
      <c r="G15" s="31"/>
      <c r="H15" s="31"/>
    </row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20200601_01 - Časť archit...</vt:lpstr>
      <vt:lpstr>20200601_z - Vodovodná a ...</vt:lpstr>
      <vt:lpstr>20200601_el - Časť Elektr...</vt:lpstr>
      <vt:lpstr>Zoznam figúr</vt:lpstr>
      <vt:lpstr>'20200601_01 - Časť archit...'!Názvy_tlače</vt:lpstr>
      <vt:lpstr>'20200601_el - Časť Elektr...'!Názvy_tlače</vt:lpstr>
      <vt:lpstr>'20200601_z - Vodovodná a ...'!Názvy_tlače</vt:lpstr>
      <vt:lpstr>'Rekapitulácia stavby'!Názvy_tlače</vt:lpstr>
      <vt:lpstr>'Zoznam figúr'!Názvy_tlače</vt:lpstr>
      <vt:lpstr>'20200601_01 - Časť archit...'!Oblasť_tlače</vt:lpstr>
      <vt:lpstr>'20200601_el - Časť Elektr...'!Oblasť_tlače</vt:lpstr>
      <vt:lpstr>'20200601_z - Vodovodná a ...'!Oblasť_tlače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LAPTOP-V5DAE5T9\Natália</dc:creator>
  <cp:lastModifiedBy>Katarina</cp:lastModifiedBy>
  <dcterms:created xsi:type="dcterms:W3CDTF">2022-09-26T09:59:21Z</dcterms:created>
  <dcterms:modified xsi:type="dcterms:W3CDTF">2022-09-28T13:50:17Z</dcterms:modified>
</cp:coreProperties>
</file>