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enovo\Documents\343VO - E\VO - Dobšiná_DZI-ZMS\01.1.1_príloha k SP_zmluva_Dobšiná_DZI-Z\"/>
    </mc:Choice>
  </mc:AlternateContent>
  <xr:revisionPtr revIDLastSave="0" documentId="13_ncr:1_{B0821286-2C90-42C9-8AE5-0E0218C934EC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Rekapitulácia stavby" sheetId="1" r:id="rId1"/>
    <sheet name="FC 1_I_komun - Rekonštr..." sheetId="2" r:id="rId2"/>
    <sheet name="FC 2_I_chod - Rekonštru..." sheetId="3" r:id="rId3"/>
  </sheets>
  <definedNames>
    <definedName name="_xlnm._FilterDatabase" localSheetId="1" hidden="1">'FC 1_I_komun - Rekonštr...'!$C$136:$K$233</definedName>
    <definedName name="_xlnm._FilterDatabase" localSheetId="2" hidden="1">'FC 2_I_chod - Rekonštru...'!$C$134:$K$175</definedName>
    <definedName name="_xlnm.Print_Titles" localSheetId="1">'FC 1_I_komun - Rekonštr...'!$136:$136</definedName>
    <definedName name="_xlnm.Print_Titles" localSheetId="2">'FC 2_I_chod - Rekonštru...'!$134:$134</definedName>
    <definedName name="_xlnm.Print_Titles" localSheetId="0">'Rekapitulácia stavby'!$92:$92</definedName>
    <definedName name="_xlnm.Print_Area" localSheetId="1">'FC 1_I_komun - Rekonštr...'!$C$4:$J$76,'FC 1_I_komun - Rekonštr...'!$C$82:$J$118,'FC 1_I_komun - Rekonštr...'!$C$124:$J$233</definedName>
    <definedName name="_xlnm.Print_Area" localSheetId="2">'FC 2_I_chod - Rekonštru...'!$C$4:$J$76,'FC 2_I_chod - Rekonštru...'!$C$82:$J$116,'FC 2_I_chod - Rekonštru...'!$C$122:$J$175</definedName>
    <definedName name="_xlnm.Print_Area" localSheetId="0">'Rekapitulácia stavby'!$D$4:$AO$76,'Rekapitulácia stavby'!$C$82:$AQ$104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8" i="3" l="1"/>
  <c r="J136" i="3"/>
  <c r="J39" i="3"/>
  <c r="J38" i="3"/>
  <c r="AY96" i="1" s="1"/>
  <c r="J37" i="3"/>
  <c r="AX96" i="1" s="1"/>
  <c r="BI175" i="3"/>
  <c r="BH175" i="3"/>
  <c r="BG175" i="3"/>
  <c r="BE175" i="3"/>
  <c r="T175" i="3"/>
  <c r="T174" i="3" s="1"/>
  <c r="R175" i="3"/>
  <c r="R174" i="3" s="1"/>
  <c r="P175" i="3"/>
  <c r="P174" i="3" s="1"/>
  <c r="BI172" i="3"/>
  <c r="BH172" i="3"/>
  <c r="BG172" i="3"/>
  <c r="BE172" i="3"/>
  <c r="T172" i="3"/>
  <c r="R172" i="3"/>
  <c r="P172" i="3"/>
  <c r="BI170" i="3"/>
  <c r="BH170" i="3"/>
  <c r="BG170" i="3"/>
  <c r="BE170" i="3"/>
  <c r="T170" i="3"/>
  <c r="R170" i="3"/>
  <c r="P170" i="3"/>
  <c r="J103" i="3"/>
  <c r="BI167" i="3"/>
  <c r="BH167" i="3"/>
  <c r="BG167" i="3"/>
  <c r="BE167" i="3"/>
  <c r="T167" i="3"/>
  <c r="R167" i="3"/>
  <c r="P167" i="3"/>
  <c r="BI165" i="3"/>
  <c r="BH165" i="3"/>
  <c r="BG165" i="3"/>
  <c r="BE165" i="3"/>
  <c r="T165" i="3"/>
  <c r="R165" i="3"/>
  <c r="P165" i="3"/>
  <c r="BI163" i="3"/>
  <c r="BH163" i="3"/>
  <c r="BG163" i="3"/>
  <c r="BE163" i="3"/>
  <c r="T163" i="3"/>
  <c r="R163" i="3"/>
  <c r="P163" i="3"/>
  <c r="BI161" i="3"/>
  <c r="BH161" i="3"/>
  <c r="BG161" i="3"/>
  <c r="BE161" i="3"/>
  <c r="T161" i="3"/>
  <c r="R161" i="3"/>
  <c r="P161" i="3"/>
  <c r="BI157" i="3"/>
  <c r="BH157" i="3"/>
  <c r="BG157" i="3"/>
  <c r="BE157" i="3"/>
  <c r="T157" i="3"/>
  <c r="R157" i="3"/>
  <c r="P157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R148" i="3"/>
  <c r="P148" i="3"/>
  <c r="BI145" i="3"/>
  <c r="BH145" i="3"/>
  <c r="BG145" i="3"/>
  <c r="BE145" i="3"/>
  <c r="T145" i="3"/>
  <c r="R145" i="3"/>
  <c r="P145" i="3"/>
  <c r="BI141" i="3"/>
  <c r="BH141" i="3"/>
  <c r="BG141" i="3"/>
  <c r="BE141" i="3"/>
  <c r="T141" i="3"/>
  <c r="T140" i="3" s="1"/>
  <c r="R141" i="3"/>
  <c r="R140" i="3"/>
  <c r="P141" i="3"/>
  <c r="P140" i="3" s="1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J97" i="3"/>
  <c r="F129" i="3"/>
  <c r="E127" i="3"/>
  <c r="BI114" i="3"/>
  <c r="BH114" i="3"/>
  <c r="BG114" i="3"/>
  <c r="BE114" i="3"/>
  <c r="BI113" i="3"/>
  <c r="BH113" i="3"/>
  <c r="BG113" i="3"/>
  <c r="BF113" i="3"/>
  <c r="BE113" i="3"/>
  <c r="BI112" i="3"/>
  <c r="BH112" i="3"/>
  <c r="BG112" i="3"/>
  <c r="BF112" i="3"/>
  <c r="BE112" i="3"/>
  <c r="BI111" i="3"/>
  <c r="BH111" i="3"/>
  <c r="BG111" i="3"/>
  <c r="BF111" i="3"/>
  <c r="BE111" i="3"/>
  <c r="BI110" i="3"/>
  <c r="BH110" i="3"/>
  <c r="BG110" i="3"/>
  <c r="BF110" i="3"/>
  <c r="BE110" i="3"/>
  <c r="BI109" i="3"/>
  <c r="BH109" i="3"/>
  <c r="BG109" i="3"/>
  <c r="BF109" i="3"/>
  <c r="BE109" i="3"/>
  <c r="F89" i="3"/>
  <c r="E87" i="3"/>
  <c r="J24" i="3"/>
  <c r="E24" i="3"/>
  <c r="J132" i="3" s="1"/>
  <c r="J23" i="3"/>
  <c r="J21" i="3"/>
  <c r="E21" i="3"/>
  <c r="J131" i="3" s="1"/>
  <c r="J20" i="3"/>
  <c r="J18" i="3"/>
  <c r="E18" i="3"/>
  <c r="F132" i="3" s="1"/>
  <c r="J17" i="3"/>
  <c r="J15" i="3"/>
  <c r="E15" i="3"/>
  <c r="F131" i="3" s="1"/>
  <c r="J14" i="3"/>
  <c r="J89" i="3"/>
  <c r="E7" i="3"/>
  <c r="E85" i="3" s="1"/>
  <c r="J226" i="2"/>
  <c r="J105" i="2" s="1"/>
  <c r="J138" i="2"/>
  <c r="J39" i="2"/>
  <c r="J38" i="2"/>
  <c r="AY95" i="1" s="1"/>
  <c r="J37" i="2"/>
  <c r="AX95" i="1" s="1"/>
  <c r="BI233" i="2"/>
  <c r="BH233" i="2"/>
  <c r="BG233" i="2"/>
  <c r="BE233" i="2"/>
  <c r="T233" i="2"/>
  <c r="T232" i="2" s="1"/>
  <c r="R233" i="2"/>
  <c r="R232" i="2" s="1"/>
  <c r="P233" i="2"/>
  <c r="P232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2" i="2"/>
  <c r="BH222" i="2"/>
  <c r="BG222" i="2"/>
  <c r="BE222" i="2"/>
  <c r="T222" i="2"/>
  <c r="R222" i="2"/>
  <c r="P222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198" i="2"/>
  <c r="BH198" i="2"/>
  <c r="BG198" i="2"/>
  <c r="BE198" i="2"/>
  <c r="T198" i="2"/>
  <c r="R198" i="2"/>
  <c r="P198" i="2"/>
  <c r="BI195" i="2"/>
  <c r="BH195" i="2"/>
  <c r="BG195" i="2"/>
  <c r="BE195" i="2"/>
  <c r="T195" i="2"/>
  <c r="R195" i="2"/>
  <c r="P195" i="2"/>
  <c r="BI192" i="2"/>
  <c r="BH192" i="2"/>
  <c r="BG192" i="2"/>
  <c r="BE192" i="2"/>
  <c r="T192" i="2"/>
  <c r="R192" i="2"/>
  <c r="P192" i="2"/>
  <c r="BI189" i="2"/>
  <c r="BH189" i="2"/>
  <c r="BG189" i="2"/>
  <c r="BE189" i="2"/>
  <c r="T189" i="2"/>
  <c r="R189" i="2"/>
  <c r="P189" i="2"/>
  <c r="BI186" i="2"/>
  <c r="BH186" i="2"/>
  <c r="BG186" i="2"/>
  <c r="BE186" i="2"/>
  <c r="T186" i="2"/>
  <c r="R186" i="2"/>
  <c r="P186" i="2"/>
  <c r="BI183" i="2"/>
  <c r="BH183" i="2"/>
  <c r="BG183" i="2"/>
  <c r="BE183" i="2"/>
  <c r="T183" i="2"/>
  <c r="R183" i="2"/>
  <c r="P183" i="2"/>
  <c r="BI179" i="2"/>
  <c r="BH179" i="2"/>
  <c r="BG179" i="2"/>
  <c r="BE179" i="2"/>
  <c r="T179" i="2"/>
  <c r="R179" i="2"/>
  <c r="P179" i="2"/>
  <c r="BI176" i="2"/>
  <c r="BH176" i="2"/>
  <c r="BG176" i="2"/>
  <c r="BE176" i="2"/>
  <c r="T176" i="2"/>
  <c r="R176" i="2"/>
  <c r="P176" i="2"/>
  <c r="BI173" i="2"/>
  <c r="BH173" i="2"/>
  <c r="BG173" i="2"/>
  <c r="BE173" i="2"/>
  <c r="T173" i="2"/>
  <c r="R173" i="2"/>
  <c r="P173" i="2"/>
  <c r="BI170" i="2"/>
  <c r="BH170" i="2"/>
  <c r="BG170" i="2"/>
  <c r="BE170" i="2"/>
  <c r="T170" i="2"/>
  <c r="R170" i="2"/>
  <c r="P170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J97" i="2"/>
  <c r="F131" i="2"/>
  <c r="E129" i="2"/>
  <c r="BI116" i="2"/>
  <c r="BH116" i="2"/>
  <c r="BG116" i="2"/>
  <c r="BE116" i="2"/>
  <c r="BI115" i="2"/>
  <c r="BH115" i="2"/>
  <c r="BG115" i="2"/>
  <c r="BF115" i="2"/>
  <c r="BE115" i="2"/>
  <c r="BI114" i="2"/>
  <c r="BH114" i="2"/>
  <c r="BG114" i="2"/>
  <c r="BF114" i="2"/>
  <c r="BE114" i="2"/>
  <c r="BI113" i="2"/>
  <c r="BH113" i="2"/>
  <c r="BG113" i="2"/>
  <c r="BF113" i="2"/>
  <c r="BE113" i="2"/>
  <c r="BI112" i="2"/>
  <c r="BH112" i="2"/>
  <c r="BG112" i="2"/>
  <c r="BF112" i="2"/>
  <c r="BE112" i="2"/>
  <c r="BI111" i="2"/>
  <c r="BH111" i="2"/>
  <c r="BG111" i="2"/>
  <c r="BF111" i="2"/>
  <c r="BE111" i="2"/>
  <c r="F89" i="2"/>
  <c r="E87" i="2"/>
  <c r="J24" i="2"/>
  <c r="E24" i="2"/>
  <c r="J134" i="2" s="1"/>
  <c r="J23" i="2"/>
  <c r="J21" i="2"/>
  <c r="E21" i="2"/>
  <c r="J133" i="2" s="1"/>
  <c r="J20" i="2"/>
  <c r="J18" i="2"/>
  <c r="E18" i="2"/>
  <c r="F134" i="2" s="1"/>
  <c r="J17" i="2"/>
  <c r="J15" i="2"/>
  <c r="E15" i="2"/>
  <c r="F133" i="2" s="1"/>
  <c r="J14" i="2"/>
  <c r="J131" i="2"/>
  <c r="E7" i="2"/>
  <c r="E127" i="2" s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L90" i="1"/>
  <c r="AM90" i="1"/>
  <c r="AM89" i="1"/>
  <c r="L89" i="1"/>
  <c r="AM87" i="1"/>
  <c r="L87" i="1"/>
  <c r="L85" i="1"/>
  <c r="L84" i="1"/>
  <c r="BK233" i="2"/>
  <c r="J224" i="2"/>
  <c r="J212" i="2"/>
  <c r="BK204" i="2"/>
  <c r="BK192" i="2"/>
  <c r="J183" i="2"/>
  <c r="BK170" i="2"/>
  <c r="J163" i="2"/>
  <c r="BK151" i="2"/>
  <c r="J145" i="2"/>
  <c r="J154" i="3"/>
  <c r="BK230" i="2"/>
  <c r="J222" i="2"/>
  <c r="BK216" i="2"/>
  <c r="BK208" i="2"/>
  <c r="BK198" i="2"/>
  <c r="BK189" i="2"/>
  <c r="J170" i="2"/>
  <c r="BK160" i="2"/>
  <c r="J149" i="2"/>
  <c r="J141" i="2"/>
  <c r="J165" i="3"/>
  <c r="J175" i="3"/>
  <c r="J172" i="3"/>
  <c r="J138" i="3"/>
  <c r="BK141" i="3"/>
  <c r="J163" i="3"/>
  <c r="J141" i="3"/>
  <c r="BK225" i="2"/>
  <c r="J218" i="2"/>
  <c r="J210" i="2"/>
  <c r="J205" i="2"/>
  <c r="J198" i="2"/>
  <c r="J186" i="2"/>
  <c r="J173" i="2"/>
  <c r="J160" i="2"/>
  <c r="BK149" i="2"/>
  <c r="BK141" i="2"/>
  <c r="BK163" i="3"/>
  <c r="BK228" i="2"/>
  <c r="BK224" i="2"/>
  <c r="BK214" i="2"/>
  <c r="J208" i="2"/>
  <c r="BK202" i="2"/>
  <c r="BK183" i="2"/>
  <c r="BK173" i="2"/>
  <c r="BK163" i="2"/>
  <c r="J155" i="2"/>
  <c r="BK145" i="2"/>
  <c r="J140" i="2"/>
  <c r="BK161" i="3"/>
  <c r="BK148" i="3"/>
  <c r="BK157" i="3"/>
  <c r="BK145" i="3"/>
  <c r="J170" i="3"/>
  <c r="J148" i="3"/>
  <c r="J228" i="2"/>
  <c r="BK218" i="2"/>
  <c r="BK212" i="2"/>
  <c r="BK205" i="2"/>
  <c r="BK195" i="2"/>
  <c r="BK186" i="2"/>
  <c r="J176" i="2"/>
  <c r="BK165" i="2"/>
  <c r="J157" i="2"/>
  <c r="J147" i="2"/>
  <c r="AS94" i="1"/>
  <c r="BK150" i="3"/>
  <c r="BK170" i="3"/>
  <c r="BK175" i="3"/>
  <c r="J150" i="3"/>
  <c r="BK154" i="3"/>
  <c r="J230" i="2"/>
  <c r="J220" i="2"/>
  <c r="BK210" i="2"/>
  <c r="J204" i="2"/>
  <c r="J192" i="2"/>
  <c r="BK179" i="2"/>
  <c r="J167" i="2"/>
  <c r="BK157" i="2"/>
  <c r="BK147" i="2"/>
  <c r="BK140" i="2"/>
  <c r="BK155" i="3"/>
  <c r="BK167" i="3"/>
  <c r="J161" i="3"/>
  <c r="BK172" i="3"/>
  <c r="BK138" i="3"/>
  <c r="J157" i="3"/>
  <c r="J233" i="2"/>
  <c r="BK222" i="2"/>
  <c r="J216" i="2"/>
  <c r="BK206" i="2"/>
  <c r="J202" i="2"/>
  <c r="J189" i="2"/>
  <c r="BK176" i="2"/>
  <c r="J165" i="2"/>
  <c r="J151" i="2"/>
  <c r="J143" i="2"/>
  <c r="J167" i="3"/>
  <c r="J139" i="3"/>
  <c r="BK139" i="3"/>
  <c r="J145" i="3"/>
  <c r="J155" i="3"/>
  <c r="BK165" i="3"/>
  <c r="J225" i="2"/>
  <c r="BK220" i="2"/>
  <c r="J214" i="2"/>
  <c r="J206" i="2"/>
  <c r="J195" i="2"/>
  <c r="J179" i="2"/>
  <c r="BK167" i="2"/>
  <c r="BK155" i="2"/>
  <c r="BK143" i="2"/>
  <c r="F39" i="2" l="1"/>
  <c r="P169" i="3"/>
  <c r="F37" i="2"/>
  <c r="J35" i="2"/>
  <c r="AV95" i="1" s="1"/>
  <c r="F38" i="2"/>
  <c r="BC95" i="1" s="1"/>
  <c r="F35" i="2"/>
  <c r="AZ95" i="1" s="1"/>
  <c r="T227" i="2"/>
  <c r="P227" i="2"/>
  <c r="R169" i="3"/>
  <c r="R227" i="2"/>
  <c r="T169" i="3"/>
  <c r="T142" i="2"/>
  <c r="BK169" i="2"/>
  <c r="J169" i="2" s="1"/>
  <c r="J102" i="2" s="1"/>
  <c r="T201" i="2"/>
  <c r="T137" i="3"/>
  <c r="BK160" i="3"/>
  <c r="J160" i="3" s="1"/>
  <c r="J102" i="3" s="1"/>
  <c r="BK142" i="2"/>
  <c r="J142" i="2"/>
  <c r="J99" i="2" s="1"/>
  <c r="T154" i="2"/>
  <c r="R169" i="2"/>
  <c r="R201" i="2"/>
  <c r="BK137" i="3"/>
  <c r="J137" i="3" s="1"/>
  <c r="J98" i="3" s="1"/>
  <c r="P144" i="3"/>
  <c r="P160" i="3"/>
  <c r="P142" i="2"/>
  <c r="BK162" i="2"/>
  <c r="J162" i="2" s="1"/>
  <c r="J101" i="2" s="1"/>
  <c r="P169" i="2"/>
  <c r="P201" i="2"/>
  <c r="P153" i="3"/>
  <c r="BK139" i="2"/>
  <c r="J139" i="2" s="1"/>
  <c r="J98" i="2" s="1"/>
  <c r="T139" i="2"/>
  <c r="P154" i="2"/>
  <c r="T162" i="2"/>
  <c r="R182" i="2"/>
  <c r="BK144" i="3"/>
  <c r="J144" i="3" s="1"/>
  <c r="J100" i="3" s="1"/>
  <c r="T160" i="3"/>
  <c r="P139" i="2"/>
  <c r="BK154" i="2"/>
  <c r="J154" i="2" s="1"/>
  <c r="J100" i="2" s="1"/>
  <c r="BK182" i="2"/>
  <c r="J182" i="2" s="1"/>
  <c r="J103" i="2" s="1"/>
  <c r="T182" i="2"/>
  <c r="R137" i="3"/>
  <c r="BK153" i="3"/>
  <c r="J153" i="3"/>
  <c r="J101" i="3" s="1"/>
  <c r="T153" i="3"/>
  <c r="R142" i="2"/>
  <c r="P162" i="2"/>
  <c r="T169" i="2"/>
  <c r="BK201" i="2"/>
  <c r="J201" i="2" s="1"/>
  <c r="J104" i="2" s="1"/>
  <c r="P137" i="3"/>
  <c r="R144" i="3"/>
  <c r="R160" i="3"/>
  <c r="R139" i="2"/>
  <c r="R154" i="2"/>
  <c r="R162" i="2"/>
  <c r="P182" i="2"/>
  <c r="T144" i="3"/>
  <c r="R153" i="3"/>
  <c r="BK140" i="3"/>
  <c r="J140" i="3" s="1"/>
  <c r="J99" i="3" s="1"/>
  <c r="BK232" i="2"/>
  <c r="J232" i="2" s="1"/>
  <c r="J107" i="2" s="1"/>
  <c r="BK174" i="3"/>
  <c r="J174" i="3" s="1"/>
  <c r="J105" i="3" s="1"/>
  <c r="BF145" i="3"/>
  <c r="BF161" i="3"/>
  <c r="BF165" i="3"/>
  <c r="F92" i="3"/>
  <c r="BF138" i="3"/>
  <c r="J129" i="3"/>
  <c r="BF163" i="3"/>
  <c r="F91" i="3"/>
  <c r="E125" i="3"/>
  <c r="BF167" i="3"/>
  <c r="J92" i="3"/>
  <c r="J91" i="3"/>
  <c r="BF154" i="3"/>
  <c r="BF155" i="3"/>
  <c r="BF170" i="3"/>
  <c r="BF141" i="3"/>
  <c r="BF148" i="3"/>
  <c r="BF150" i="3"/>
  <c r="BF157" i="3"/>
  <c r="BF172" i="3"/>
  <c r="BF139" i="3"/>
  <c r="BF175" i="3"/>
  <c r="E85" i="2"/>
  <c r="J89" i="2"/>
  <c r="F91" i="2"/>
  <c r="J91" i="2"/>
  <c r="F92" i="2"/>
  <c r="J92" i="2"/>
  <c r="BF140" i="2"/>
  <c r="BF141" i="2"/>
  <c r="BF143" i="2"/>
  <c r="BF145" i="2"/>
  <c r="BF147" i="2"/>
  <c r="BF149" i="2"/>
  <c r="BF151" i="2"/>
  <c r="BF155" i="2"/>
  <c r="BF157" i="2"/>
  <c r="BF160" i="2"/>
  <c r="BF163" i="2"/>
  <c r="BF165" i="2"/>
  <c r="BF167" i="2"/>
  <c r="BF170" i="2"/>
  <c r="BF173" i="2"/>
  <c r="BF176" i="2"/>
  <c r="BF179" i="2"/>
  <c r="BF183" i="2"/>
  <c r="BF186" i="2"/>
  <c r="BF189" i="2"/>
  <c r="BF192" i="2"/>
  <c r="BF195" i="2"/>
  <c r="BF198" i="2"/>
  <c r="BF202" i="2"/>
  <c r="BF204" i="2"/>
  <c r="BF205" i="2"/>
  <c r="BF206" i="2"/>
  <c r="BF208" i="2"/>
  <c r="BF210" i="2"/>
  <c r="BF212" i="2"/>
  <c r="BF214" i="2"/>
  <c r="BF216" i="2"/>
  <c r="BF218" i="2"/>
  <c r="BF220" i="2"/>
  <c r="BF222" i="2"/>
  <c r="BF224" i="2"/>
  <c r="BF225" i="2"/>
  <c r="BF228" i="2"/>
  <c r="BF230" i="2"/>
  <c r="BF233" i="2"/>
  <c r="BD95" i="1"/>
  <c r="BB95" i="1"/>
  <c r="F37" i="3"/>
  <c r="BB96" i="1" s="1"/>
  <c r="F38" i="3"/>
  <c r="BC96" i="1" s="1"/>
  <c r="F39" i="3"/>
  <c r="BD96" i="1" s="1"/>
  <c r="F35" i="3"/>
  <c r="AZ96" i="1" s="1"/>
  <c r="J35" i="3"/>
  <c r="AV96" i="1" s="1"/>
  <c r="P135" i="3" l="1"/>
  <c r="AU96" i="1" s="1"/>
  <c r="R137" i="2"/>
  <c r="P137" i="2"/>
  <c r="AU95" i="1" s="1"/>
  <c r="T137" i="2"/>
  <c r="R135" i="3"/>
  <c r="T135" i="3"/>
  <c r="BK169" i="3"/>
  <c r="J169" i="3" s="1"/>
  <c r="J104" i="3" s="1"/>
  <c r="BK227" i="2"/>
  <c r="J227" i="2" s="1"/>
  <c r="J106" i="2" s="1"/>
  <c r="BB94" i="1"/>
  <c r="W34" i="1" s="1"/>
  <c r="BC94" i="1"/>
  <c r="W35" i="1" s="1"/>
  <c r="AZ94" i="1"/>
  <c r="BD94" i="1"/>
  <c r="W36" i="1" s="1"/>
  <c r="BK135" i="3" l="1"/>
  <c r="J135" i="3" s="1"/>
  <c r="J96" i="3" s="1"/>
  <c r="J30" i="3" s="1"/>
  <c r="BK137" i="2"/>
  <c r="J137" i="2" s="1"/>
  <c r="J96" i="2" s="1"/>
  <c r="AU94" i="1"/>
  <c r="AY94" i="1"/>
  <c r="AV94" i="1"/>
  <c r="AX94" i="1"/>
  <c r="J30" i="2" l="1"/>
  <c r="J116" i="2" s="1"/>
  <c r="J110" i="2" s="1"/>
  <c r="J118" i="2" s="1"/>
  <c r="J114" i="3"/>
  <c r="J108" i="3" s="1"/>
  <c r="J31" i="3" s="1"/>
  <c r="J32" i="3" s="1"/>
  <c r="AG96" i="1" s="1"/>
  <c r="BF114" i="3"/>
  <c r="J36" i="3" s="1"/>
  <c r="AW96" i="1" s="1"/>
  <c r="AT96" i="1" s="1"/>
  <c r="BF116" i="2"/>
  <c r="J36" i="2" s="1"/>
  <c r="AW95" i="1" s="1"/>
  <c r="AT95" i="1" s="1"/>
  <c r="J116" i="3"/>
  <c r="J31" i="2" l="1"/>
  <c r="J32" i="2" s="1"/>
  <c r="AG95" i="1" s="1"/>
  <c r="AN95" i="1" s="1"/>
  <c r="J41" i="3"/>
  <c r="AN96" i="1"/>
  <c r="F36" i="2"/>
  <c r="BA95" i="1" s="1"/>
  <c r="F36" i="3"/>
  <c r="BA96" i="1" s="1"/>
  <c r="J41" i="2" l="1"/>
  <c r="AG94" i="1"/>
  <c r="AG102" i="1" s="1"/>
  <c r="CD102" i="1" s="1"/>
  <c r="BA94" i="1"/>
  <c r="W33" i="1" s="1"/>
  <c r="AG99" i="1" l="1"/>
  <c r="CD99" i="1" s="1"/>
  <c r="AG100" i="1"/>
  <c r="AV100" i="1" s="1"/>
  <c r="BY100" i="1" s="1"/>
  <c r="AW94" i="1"/>
  <c r="AK33" i="1" s="1"/>
  <c r="AG101" i="1"/>
  <c r="AV101" i="1" s="1"/>
  <c r="BY101" i="1" s="1"/>
  <c r="AK26" i="1"/>
  <c r="AV102" i="1"/>
  <c r="BY102" i="1" s="1"/>
  <c r="CD100" i="1" l="1"/>
  <c r="CD101" i="1"/>
  <c r="AV99" i="1"/>
  <c r="BY99" i="1" s="1"/>
  <c r="AK32" i="1" s="1"/>
  <c r="AN102" i="1"/>
  <c r="AN101" i="1"/>
  <c r="AT94" i="1"/>
  <c r="AN94" i="1" s="1"/>
  <c r="AN100" i="1"/>
  <c r="AG98" i="1"/>
  <c r="AK27" i="1" s="1"/>
  <c r="AK29" i="1" s="1"/>
  <c r="AK38" i="1" l="1"/>
  <c r="AN99" i="1"/>
  <c r="AN98" i="1" s="1"/>
  <c r="AG104" i="1"/>
  <c r="W32" i="1"/>
  <c r="AN104" i="1" l="1"/>
</calcChain>
</file>

<file path=xl/sharedStrings.xml><?xml version="1.0" encoding="utf-8"?>
<sst xmlns="http://schemas.openxmlformats.org/spreadsheetml/2006/main" count="1926" uniqueCount="399">
  <si>
    <t>Export Komplet</t>
  </si>
  <si>
    <t/>
  </si>
  <si>
    <t>2.0</t>
  </si>
  <si>
    <t>False</t>
  </si>
  <si>
    <t>{72760902-0181-4dc7-a118-cbaf8aaed738}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</si>
  <si>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</si>
  <si>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</si>
  <si>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</si>
  <si>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</si>
  <si>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</si>
  <si>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</si>
  <si>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</si>
  <si>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</si>
  <si>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ZSM_akt_30_8-22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</si>
  <si>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</si>
  <si>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</si>
  <si>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</si>
  <si>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</si>
  <si>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</si>
  <si>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 xml:space="preserve"> </t>
  </si>
  <si>
    <t>Dátum:</t>
  </si>
  <si>
    <t>14. 4. 2022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</si>
  <si>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</si>
  <si>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</si>
  <si>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</si>
  <si>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</si>
  <si>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</si>
  <si>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</si>
  <si>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</si>
  <si>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</si>
  <si>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</si>
  <si>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</si>
  <si>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</si>
  <si>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</si>
  <si>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</si>
  <si>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</si>
  <si>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</si>
  <si>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</si>
  <si>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</si>
  <si>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</si>
  <si>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</si>
  <si>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</si>
  <si>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</si>
  <si>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</si>
  <si>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</si>
  <si>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</si>
  <si>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</si>
  <si>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</si>
  <si>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</si>
  <si>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</si>
  <si>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</si>
  <si>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</si>
  <si>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</si>
  <si>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</si>
  <si>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</si>
  <si>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</si>
  <si>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</si>
  <si>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</si>
  <si>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</si>
  <si>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</si>
  <si>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</si>
  <si>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</si>
  <si>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</si>
  <si>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</si>
  <si>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</si>
  <si>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</si>
  <si>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</si>
  <si>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</si>
  <si>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</si>
  <si>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</si>
  <si>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</si>
  <si>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</si>
  <si>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</si>
  <si>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</si>
  <si>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</si>
  <si>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</si>
  <si>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</si>
  <si>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</si>
  <si>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Rekonštrukcia Záhradnej ulice – I. úsek , komunikácia</t>
  </si>
  <si>
    <t>STA</t>
  </si>
  <si>
    <t>1</t>
  </si>
  <si>
    <t>{0eee3f0a-44fa-4b64-aeed-8c098b00f687}</t>
  </si>
  <si>
    <t>Rekonštrukcia Záhradnej ulice – I. úsek , chodník</t>
  </si>
  <si>
    <t>{171031e3-8921-4614-92c1-a65e02f582cd}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</si>
  <si>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</si>
  <si>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</si>
  <si>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</si>
  <si>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</si>
  <si>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</si>
  <si>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</si>
  <si>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</si>
  <si>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</si>
  <si>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</si>
  <si>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</si>
  <si>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</si>
  <si>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101-00_I_komun - Rekonštrukcia Záhradnej ulice – I. úsek , komunikácia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</si>
  <si>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</si>
  <si>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</si>
  <si>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</si>
  <si>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</si>
  <si>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</si>
  <si>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</si>
  <si>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</si>
  <si>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>010 - Všeobecné položky</t>
  </si>
  <si>
    <t>1 - Zemné práce</t>
  </si>
  <si>
    <t>2 - Zakladanie</t>
  </si>
  <si>
    <t>5 - Komunikácie</t>
  </si>
  <si>
    <t>5.1 - Konštrukcia vozovky po frézovaní 50 mm</t>
  </si>
  <si>
    <t>5.2 - Konštrukcia vozovky dobudovanie vozovky hr. 500 mm</t>
  </si>
  <si>
    <t>9 - Ostatné konštrukcie a práce-búranie</t>
  </si>
  <si>
    <t>M - Práce a dodávky M</t>
  </si>
  <si>
    <t>23-M - Montáže potrubia</t>
  </si>
  <si>
    <t xml:space="preserve">    99 - Presun hmôt HSV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</si>
  <si>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</si>
  <si>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</si>
  <si>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</si>
  <si>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</si>
  <si>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</si>
  <si>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</si>
  <si>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</si>
  <si>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</si>
  <si>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</si>
  <si>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</si>
  <si>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</si>
  <si>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</si>
  <si>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</si>
  <si>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</si>
  <si>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</si>
  <si>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</si>
  <si>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</si>
  <si>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</si>
  <si>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</si>
  <si>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</si>
  <si>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</si>
  <si>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</si>
  <si>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</si>
  <si>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</si>
  <si>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</si>
  <si>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010</t>
  </si>
  <si>
    <t>Všeobecné položky</t>
  </si>
  <si>
    <t>K</t>
  </si>
  <si>
    <t>933902000</t>
  </si>
  <si>
    <t>Vykonanie statickej zaťažovacej skúšky na overenie únosnosti podložia</t>
  </si>
  <si>
    <t>komplet</t>
  </si>
  <si>
    <t>4</t>
  </si>
  <si>
    <t>514096400</t>
  </si>
  <si>
    <t>914812210</t>
  </si>
  <si>
    <t>Dočasné dopravné značenie</t>
  </si>
  <si>
    <t>337956794</t>
  </si>
  <si>
    <t>Zemné práce</t>
  </si>
  <si>
    <t>3</t>
  </si>
  <si>
    <t>111101101.S</t>
  </si>
  <si>
    <t>Odstránenie travín a tŕstia s príp. premiestnením a uložením na hromady do 50 m, pri celkovej ploche do 1000m2</t>
  </si>
  <si>
    <t>m2</t>
  </si>
  <si>
    <t>1978935024</t>
  </si>
  <si>
    <t>VV</t>
  </si>
  <si>
    <t>"Odstránenie trávnatého porastu hr. 150 mm "25/0,15</t>
  </si>
  <si>
    <t>121101111.S</t>
  </si>
  <si>
    <t>Odstránenie ornice s vodor. premiestn. na hromady, so zložením na vzdialenosť do 100 m a do 100m3</t>
  </si>
  <si>
    <t>m3</t>
  </si>
  <si>
    <t>-1813511442</t>
  </si>
  <si>
    <t>"Odstránenie trávnatého porastu hr. 150 mm "25</t>
  </si>
  <si>
    <t>5</t>
  </si>
  <si>
    <t>122202201.S</t>
  </si>
  <si>
    <t>Odkopávka a prekopávka nezapažená pre cesty, v hornine 3 do 100 m3</t>
  </si>
  <si>
    <t>1587924022</t>
  </si>
  <si>
    <t>"Výkop "50</t>
  </si>
  <si>
    <t>6</t>
  </si>
  <si>
    <t>162503100</t>
  </si>
  <si>
    <t>Vodorovné premiestnenie výkopku pre cesty po spevnenej ceste z horniny tr.1-4  do 1000 m3 na vzdialenosť nad 3000 m</t>
  </si>
  <si>
    <t>-691096935</t>
  </si>
  <si>
    <t>"odvoz výkopku na skládku , vrátane naloženia, vodor. premiestnenia a poplatkov za skládkovanie "50</t>
  </si>
  <si>
    <t>7</t>
  </si>
  <si>
    <t>181101100</t>
  </si>
  <si>
    <t>Úprava pláne v hornine 1-4 so zhutnením</t>
  </si>
  <si>
    <t>52908547</t>
  </si>
  <si>
    <t>"Úprava pláne vozovky "579</t>
  </si>
  <si>
    <t>Súčet</t>
  </si>
  <si>
    <t>Zakladanie</t>
  </si>
  <si>
    <t>8</t>
  </si>
  <si>
    <t>215901101.S</t>
  </si>
  <si>
    <t>Zhutnenie podložia z rastlej horniny 1 až 4 pod násypy, z hornina súdržných do 92 % PS a nesúdržných</t>
  </si>
  <si>
    <t>-1412025744</t>
  </si>
  <si>
    <t>"Úprava podložia štrkodrvina hr. 300 mm (iba v prípade malej únosnosti) "579</t>
  </si>
  <si>
    <t>9</t>
  </si>
  <si>
    <t>289971211.S</t>
  </si>
  <si>
    <t>Zhotovenie vrstvy z geotextílie na upravenom povrchu sklon do 1 : 5 , šírky od 0 do 3 m</t>
  </si>
  <si>
    <t>-1068356701</t>
  </si>
  <si>
    <t>"Separacná geotextília ( plocha bez presahov) "579</t>
  </si>
  <si>
    <t>"pri realizácii je potrebné uvažovat s presahmi v zmysle noriem "</t>
  </si>
  <si>
    <t>10</t>
  </si>
  <si>
    <t>M</t>
  </si>
  <si>
    <t>693110003600.S</t>
  </si>
  <si>
    <t>Geotextília polypropylénová 200 g/m2, šírka 2 m, k vsakovaciemu bloku s objemom 200 l</t>
  </si>
  <si>
    <t>1417292611</t>
  </si>
  <si>
    <t>579*1,02 'Prepočítané koeficientom množstva</t>
  </si>
  <si>
    <t>Komunikácie</t>
  </si>
  <si>
    <t>11</t>
  </si>
  <si>
    <t>564831110</t>
  </si>
  <si>
    <t>Podklad zo štrkodrviny s rozprestretím a zhutnením, po zhutnení hr. 300 mm</t>
  </si>
  <si>
    <t>667839785</t>
  </si>
  <si>
    <t>12</t>
  </si>
  <si>
    <t>569531110</t>
  </si>
  <si>
    <t>Spevnenie krajníc alebo komun. pre peších s rozpr. a zhutnením, z nenamrzavého materiálu, hr. 100 mm</t>
  </si>
  <si>
    <t>-614553397</t>
  </si>
  <si>
    <t>"Dosypávka so zhutnením z nenamrzavého materiálu , vrátane nákupu a dovozu" 33/0,1</t>
  </si>
  <si>
    <t>13</t>
  </si>
  <si>
    <t>569831111.S</t>
  </si>
  <si>
    <t>Spevnenie krajníc alebo komun. pre peších s rozpr. a zhutnením, štrkodrvinou hr. 100 mm</t>
  </si>
  <si>
    <t>2110350685</t>
  </si>
  <si>
    <t xml:space="preserve">"Dosypávka a spevnenie krajníc štrkodrvinou fr. 16-32  "33/0,1 </t>
  </si>
  <si>
    <t>5.1</t>
  </si>
  <si>
    <t>Konštrukcia vozovky po frézovaní 50 mm</t>
  </si>
  <si>
    <t>14</t>
  </si>
  <si>
    <t>573131102.S</t>
  </si>
  <si>
    <t>Postrek asfaltový infiltračný s posypom kamenivom z cestnej emulzie v množstve 0,80 kg/m2</t>
  </si>
  <si>
    <t>2022620059</t>
  </si>
  <si>
    <t xml:space="preserve">"Konštrukcia vozovky po frézovaní 50 mm </t>
  </si>
  <si>
    <t>"Infiltracný postrek - 0,8 kg/m2 "1657</t>
  </si>
  <si>
    <t>15</t>
  </si>
  <si>
    <t>573231107.S</t>
  </si>
  <si>
    <t>Postrek asfaltový spojovací bez posypu kamenivom z cestnej emulzie v množstve 0,50 kg/m2</t>
  </si>
  <si>
    <t>1582552721</t>
  </si>
  <si>
    <t>"Konštrukcia vozovky po frézovaní 50 mm"</t>
  </si>
  <si>
    <t>16</t>
  </si>
  <si>
    <t>577144231.S</t>
  </si>
  <si>
    <t>Asfaltový betón vrstva obrusná AC 11 O tr. II, po zhutnení hr. 50 mm</t>
  </si>
  <si>
    <t>1505190746</t>
  </si>
  <si>
    <t>"Asfaltový betón hr. 50 mm - ACo 11, II.triedy "1657</t>
  </si>
  <si>
    <t>17</t>
  </si>
  <si>
    <t>577144331.S</t>
  </si>
  <si>
    <t>Asfaltový betón vrstva obrusná alebo ložná AC 16 tr. II, po zhutnení hr. 50 mm</t>
  </si>
  <si>
    <t>-1280906127</t>
  </si>
  <si>
    <t>"Asfaltový betón vyrovnávací hr. 40-50 mm - Acp 16, II. triedy "1657</t>
  </si>
  <si>
    <t>5.2</t>
  </si>
  <si>
    <t>Konštrukcia vozovky dobudovanie vozovky hr. 500 mm</t>
  </si>
  <si>
    <t>18</t>
  </si>
  <si>
    <t>564851113.S</t>
  </si>
  <si>
    <t>Podklad zo štrkodrviny s rozprestretím a zhutnením, po zhutnení hr. 170 mm</t>
  </si>
  <si>
    <t>-872947400</t>
  </si>
  <si>
    <t>"Konštrukcia vozovky dobudovanie vozovky hr. 500 mm"</t>
  </si>
  <si>
    <t>"Štrkodrvina ŠD 31,5 hr. 170 mm "386</t>
  </si>
  <si>
    <t>19</t>
  </si>
  <si>
    <t>564861111.S</t>
  </si>
  <si>
    <t>Podklad zo štrkodrviny s rozprestretím a zhutnením, po zhutnení hr. 200 mm</t>
  </si>
  <si>
    <t>931278484</t>
  </si>
  <si>
    <t>"Štrkodrvina ŠD 31,5 hr. 200 mm "579</t>
  </si>
  <si>
    <t>-1425440219</t>
  </si>
  <si>
    <t>Asfaltový betón hr. 80 mm - Acp 22, II. triedy "</t>
  </si>
  <si>
    <t>"Infiltracný postrek - 0,8 kg/m2 "386</t>
  </si>
  <si>
    <t>21</t>
  </si>
  <si>
    <t>-1292920869</t>
  </si>
  <si>
    <t>22</t>
  </si>
  <si>
    <t>1776177283</t>
  </si>
  <si>
    <t>"Asfaltový betón hr. 50 mm - ACo 11, II.triedy "386</t>
  </si>
  <si>
    <t>23</t>
  </si>
  <si>
    <t>577174410</t>
  </si>
  <si>
    <t>Asfaltový betón vrstva ložná AC 22  tr. II, po zhutnení hr. 80 mm</t>
  </si>
  <si>
    <t>-549598559</t>
  </si>
  <si>
    <t>"Asfaltový betón hr. 80 mm - Acp 22, II. triedy "386</t>
  </si>
  <si>
    <t>Ostatné konštrukcie a práce-búranie</t>
  </si>
  <si>
    <t>24</t>
  </si>
  <si>
    <t>914001111.S</t>
  </si>
  <si>
    <t>Osadenie a montáž cestnej zvislej dopravnej značky na stĺpik, stĺp, konzolu alebo objekt-výmena</t>
  </si>
  <si>
    <t>ks</t>
  </si>
  <si>
    <t>-41199593</t>
  </si>
  <si>
    <t>"Výmena jestvujúcich dopravných značiek (vrátane stĺpika a osadenia) "4</t>
  </si>
  <si>
    <t>25</t>
  </si>
  <si>
    <t>404410000300.S</t>
  </si>
  <si>
    <t>Výstražná značka, rozmer 1260 mm, retroreflexia RA1, pozinkovaná</t>
  </si>
  <si>
    <t>1778967221</t>
  </si>
  <si>
    <t>26</t>
  </si>
  <si>
    <t>404490008500.S</t>
  </si>
  <si>
    <t>Stĺpik Zn, rozmer 40x40 mm, dĺžka 2 m, (červeno - biely reflexný polep), pre dopravné značky</t>
  </si>
  <si>
    <t>1369659050</t>
  </si>
  <si>
    <t>27</t>
  </si>
  <si>
    <t>915711312.S</t>
  </si>
  <si>
    <t>Vodorovné dopravné značenie striekané farbou deliacich čiar prerušovaných šírky 125 mm biela retroreflexná</t>
  </si>
  <si>
    <t>m</t>
  </si>
  <si>
    <t>1801090184</t>
  </si>
  <si>
    <t>"Stredová pozdĺžna prerušovaná čiara š. 125 mm "326</t>
  </si>
  <si>
    <t>28</t>
  </si>
  <si>
    <t>915791111.S</t>
  </si>
  <si>
    <t>Predznačenie pre značenie striekané farbou z náterových hmôt deliace čiary, vodiace prúžky</t>
  </si>
  <si>
    <t>-1395983277</t>
  </si>
  <si>
    <t>"Stredová pozdĺžna prerušovaná čiara š. 125 mm"326</t>
  </si>
  <si>
    <t>29</t>
  </si>
  <si>
    <t>916361111.S</t>
  </si>
  <si>
    <t>Osadenie cestného obrubníka betónového ležatého do lôžka z betónu prostého tr. C 12/15 s bočnou oporou</t>
  </si>
  <si>
    <t>-199030904</t>
  </si>
  <si>
    <t>"Betónový obrubník 250/150/1000 mm - cestný - vrát. beton.lôžka 61 m3  "678</t>
  </si>
  <si>
    <t>30</t>
  </si>
  <si>
    <t>592170001000.S</t>
  </si>
  <si>
    <t>Obrubník cestný, lxšxv 1000x150x260 mm</t>
  </si>
  <si>
    <t>933506926</t>
  </si>
  <si>
    <t>671,287*1,01 'Prepočítané koeficientom množstva</t>
  </si>
  <si>
    <t>31</t>
  </si>
  <si>
    <t>113107244.S</t>
  </si>
  <si>
    <t>Odstránenie krytu asfaltového, v ploche nad 200 m2,hr. nad 150 do 200 mm,  -0,45000t</t>
  </si>
  <si>
    <t>928904569</t>
  </si>
  <si>
    <t>"Vybúranie asfaltovej vozovky hr. 100-200 mm v šírke 500 mm "331</t>
  </si>
  <si>
    <t>32</t>
  </si>
  <si>
    <t>113152530.S</t>
  </si>
  <si>
    <t>Frézovanie asf. podkladu alebo krytu bez prek., plochy cez 1000 do 10000 m2, pruh š. do 1 m, hr. 50 mm  0,127 t</t>
  </si>
  <si>
    <t>1257917352</t>
  </si>
  <si>
    <t>"frézovanie vozovky hr. 50 mm "1657</t>
  </si>
  <si>
    <t>33</t>
  </si>
  <si>
    <t>113205121.S</t>
  </si>
  <si>
    <t>Vytrhanie obrúb betónových, cestných ležatých,  -0,29000t</t>
  </si>
  <si>
    <t>1129797524</t>
  </si>
  <si>
    <t>"Vybúranie jestvujúcich obrubníkov "660</t>
  </si>
  <si>
    <t>34</t>
  </si>
  <si>
    <t>113307223.S</t>
  </si>
  <si>
    <t>Odstránenie podkladu v ploche nad 200 m2 z kameniva hrubého drveného, hr.200 do 300 m,  -0,40000t</t>
  </si>
  <si>
    <t>844780168</t>
  </si>
  <si>
    <t>"Vybúranie kameniva hr. 300 mm v šírke 500 mm "331</t>
  </si>
  <si>
    <t>35</t>
  </si>
  <si>
    <t>919735112.S</t>
  </si>
  <si>
    <t>Rezanie existujúceho asfaltového krytu alebo podkladu hĺbky nad 50 do 100 mm</t>
  </si>
  <si>
    <t>1328769142</t>
  </si>
  <si>
    <t>"Diamantové rezanie vozovky pre dobudovanie vozovky "660</t>
  </si>
  <si>
    <t>36</t>
  </si>
  <si>
    <t>899231110</t>
  </si>
  <si>
    <t xml:space="preserve">Výšková úprava uličného vstupu alebo vpuste </t>
  </si>
  <si>
    <t>502900278</t>
  </si>
  <si>
    <t>37</t>
  </si>
  <si>
    <t>979081110</t>
  </si>
  <si>
    <t>Odvoz sutiny a vybúraných hmôt na skládku, vrátane poplatkov</t>
  </si>
  <si>
    <t>t</t>
  </si>
  <si>
    <t>1028007953</t>
  </si>
  <si>
    <t>Práce a dodávky M</t>
  </si>
  <si>
    <t>23-M</t>
  </si>
  <si>
    <t>Montáže potrubia</t>
  </si>
  <si>
    <t>38</t>
  </si>
  <si>
    <t>230220009.S</t>
  </si>
  <si>
    <t>Výšková úprava - plynové šupátka</t>
  </si>
  <si>
    <t>64</t>
  </si>
  <si>
    <t>-1950588097</t>
  </si>
  <si>
    <t>"Výšková úprava - plynové šupátka - komunikácia "4</t>
  </si>
  <si>
    <t>39</t>
  </si>
  <si>
    <t>230220010.S</t>
  </si>
  <si>
    <t>Výšková úprava - vodovodné šupátka (vrátane hydrantov)</t>
  </si>
  <si>
    <t>898450244</t>
  </si>
  <si>
    <t>"Výšková úprava - vodovodné  šupátka ävrát. hydrantov )- komunikácia "3</t>
  </si>
  <si>
    <t>99</t>
  </si>
  <si>
    <t>Presun hmôt HSV</t>
  </si>
  <si>
    <t>40</t>
  </si>
  <si>
    <t>998225111.S</t>
  </si>
  <si>
    <t>Presun hmôt pre pozemnú komunikáciu a letisko s krytom asfaltovým akejkoľvek dĺžky objektu</t>
  </si>
  <si>
    <t>-1593719773</t>
  </si>
  <si>
    <t>101-00_I_chod - Rekonštrukcia Záhradnej ulice – I. úsek , chodník</t>
  </si>
  <si>
    <t>5.3 - Konštrukcia chodníka</t>
  </si>
  <si>
    <t>5.4 - Konštrukcia chodníka v miestach vjazov</t>
  </si>
  <si>
    <t>"Úprava pláne chodníka "550</t>
  </si>
  <si>
    <t>5.3</t>
  </si>
  <si>
    <t>Konštrukcia chodníka</t>
  </si>
  <si>
    <t>596911144.S</t>
  </si>
  <si>
    <t>Kladenie betónovej zámkovej dlažby komunikácií pre peších hr. 60 mm pre peších nad 300 m2 so zriadením lôžka z kameniva hr. 30 mm</t>
  </si>
  <si>
    <t>589368984</t>
  </si>
  <si>
    <t>"Konštrukcia chodníka"</t>
  </si>
  <si>
    <t>"Zámková dlažba hr. 60 mm ; vrátane podsypu 40 mm "416</t>
  </si>
  <si>
    <t>592460007700.S</t>
  </si>
  <si>
    <t>Dlažba betónová škárová, rozmer 200x165x60 mm, prírodná</t>
  </si>
  <si>
    <t>-1178327762</t>
  </si>
  <si>
    <t>416*1,02 'Prepočítané koeficientom množstva</t>
  </si>
  <si>
    <t>564851111.S</t>
  </si>
  <si>
    <t>Podklad zo štrkodrviny s rozprestretím a zhutnením, po zhutnení hr. 150 mm</t>
  </si>
  <si>
    <t>-1442427523</t>
  </si>
  <si>
    <t>"Štrkodrvina hr. 150 mm "416</t>
  </si>
  <si>
    <t>5.4</t>
  </si>
  <si>
    <t>Konštrukcia chodníka v miestach vjazov</t>
  </si>
  <si>
    <t>987263404</t>
  </si>
  <si>
    <t>-1950444386</t>
  </si>
  <si>
    <t>145*1,02 'Prepočítané koeficientom množstva</t>
  </si>
  <si>
    <t>567123114.S</t>
  </si>
  <si>
    <t>Podklad z kameniva stmeleného cementom, s rozprestrenm a zhutnením CBGM C 5/6, po zhutnení hr. 150 mm</t>
  </si>
  <si>
    <t>-79791290</t>
  </si>
  <si>
    <t>"Konštrukcia chodníka v miestach vjazdov"</t>
  </si>
  <si>
    <t>"Cementom stmelená zmes CBGM C5/6; hr. 150 mm "145</t>
  </si>
  <si>
    <t>113107242.S</t>
  </si>
  <si>
    <t>Odstránenie krytu asfaltového v ploche nad 200 m2, hr. nad 50 do 100 mm,  -0,18100t</t>
  </si>
  <si>
    <t>-2100336961</t>
  </si>
  <si>
    <t>"Vybúranie jestvujúceho asfaltového chodníka  "474</t>
  </si>
  <si>
    <t>113307222.S</t>
  </si>
  <si>
    <t>Odstránenie podkladu v ploche nad 200 m2 z kameniva hrubého drveného, hr.100 do 200 mm,  -0,23500t</t>
  </si>
  <si>
    <t>-273959156</t>
  </si>
  <si>
    <t>"Vybúranie kameniva pod jestv. asfaltovým chodníkom "474</t>
  </si>
  <si>
    <t>953941220.S</t>
  </si>
  <si>
    <t>Výšková úprava - kanalizačné poklopy</t>
  </si>
  <si>
    <t>1245122247</t>
  </si>
  <si>
    <t>"Výšková úprava - kanalizacné poklopy "5</t>
  </si>
  <si>
    <t>"Výšková úprava - plynové šupátka- chodník " 4</t>
  </si>
  <si>
    <t>"Výšková úprava - vodovodné šupátka (vrátane hydrantov)-chodník "25</t>
  </si>
  <si>
    <t>Rekonštrukcia ulíc Záhradná,</t>
  </si>
  <si>
    <t>Fakturačný celok č. 1</t>
  </si>
  <si>
    <t>Fakturačný celok č. 2</t>
  </si>
  <si>
    <t>fakturačný celok č. 1</t>
  </si>
  <si>
    <t>fakturačný celko č. 1</t>
  </si>
  <si>
    <t>fakturačný celok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</si>
</sst>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5" fillId="5" borderId="0" xfId="0" applyFont="1" applyFill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2" fillId="0" borderId="14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166" fontId="32" fillId="0" borderId="0" xfId="0" applyNumberFormat="1" applyFont="1" applyBorder="1" applyAlignment="1">
      <alignment vertical="center"/>
    </xf>
    <xf numFmtId="4" fontId="32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7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4" fontId="27" fillId="5" borderId="0" xfId="0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5" fillId="5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4" fillId="0" borderId="0" xfId="0" applyNumberFormat="1" applyFont="1" applyAlignment="1">
      <alignment vertical="center"/>
    </xf>
    <xf numFmtId="0" fontId="26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5" fillId="5" borderId="16" xfId="0" applyFont="1" applyFill="1" applyBorder="1" applyAlignment="1">
      <alignment horizontal="center" vertical="center" wrapText="1"/>
    </xf>
    <xf numFmtId="0" fontId="25" fillId="5" borderId="17" xfId="0" applyFont="1" applyFill="1" applyBorder="1" applyAlignment="1">
      <alignment horizontal="center" vertical="center" wrapText="1"/>
    </xf>
    <xf numFmtId="0" fontId="25" fillId="5" borderId="18" xfId="0" applyFont="1" applyFill="1" applyBorder="1" applyAlignment="1">
      <alignment horizontal="center" vertical="center" wrapText="1"/>
    </xf>
    <xf numFmtId="0" fontId="25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7" fillId="0" borderId="0" xfId="0" applyNumberFormat="1" applyFont="1" applyAlignment="1"/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5" fillId="0" borderId="23" xfId="0" applyFont="1" applyBorder="1" applyAlignment="1" applyProtection="1">
      <alignment horizontal="center" vertical="center"/>
      <protection locked="0"/>
    </xf>
    <xf numFmtId="49" fontId="25" fillId="0" borderId="23" xfId="0" applyNumberFormat="1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horizontal="center" vertical="center" wrapText="1"/>
      <protection locked="0"/>
    </xf>
    <xf numFmtId="167" fontId="25" fillId="0" borderId="23" xfId="0" applyNumberFormat="1" applyFont="1" applyBorder="1" applyAlignment="1" applyProtection="1">
      <alignment vertical="center"/>
      <protection locked="0"/>
    </xf>
    <xf numFmtId="4" fontId="25" fillId="3" borderId="23" xfId="0" applyNumberFormat="1" applyFont="1" applyFill="1" applyBorder="1" applyAlignment="1" applyProtection="1">
      <alignment vertical="center"/>
      <protection locked="0"/>
    </xf>
    <xf numFmtId="4" fontId="25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>
      <alignment horizontal="center" vertical="center"/>
    </xf>
    <xf numFmtId="166" fontId="26" fillId="0" borderId="0" xfId="0" applyNumberFormat="1" applyFont="1" applyBorder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6" fillId="3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64" fontId="19" fillId="0" borderId="0" xfId="0" applyNumberFormat="1" applyFont="1" applyAlignment="1">
      <alignment horizontal="left" vertical="center"/>
    </xf>
    <xf numFmtId="4" fontId="27" fillId="5" borderId="0" xfId="0" applyNumberFormat="1" applyFont="1" applyFill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25" fillId="5" borderId="6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left" vertical="center"/>
    </xf>
    <xf numFmtId="0" fontId="25" fillId="5" borderId="7" xfId="0" applyFont="1" applyFill="1" applyBorder="1" applyAlignment="1">
      <alignment horizontal="right" vertical="center"/>
    </xf>
    <xf numFmtId="0" fontId="25" fillId="5" borderId="7" xfId="0" applyFont="1" applyFill="1" applyBorder="1" applyAlignment="1">
      <alignment horizontal="center" vertical="center"/>
    </xf>
    <xf numFmtId="0" fontId="25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opLeftCell="A85" workbookViewId="0">
      <selection activeCell="L85" sqref="L85:AJ85"/>
    </sheetView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7" width="2.7109375" style="1" customWidth="1"/>
    <col min="8" max="8" width="4.7109375" style="1" customWidth="1"/>
    <col min="9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 x14ac:dyDescent="0.2">
      <c r="AR2" s="226" t="s">
        <v>5</v>
      </c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S2" s="17" t="s">
        <v>6</v>
      </c>
      <c r="BT2" s="17" t="s">
        <v>7</v>
      </c>
    </row>
    <row r="3" spans="1:74" s="1" customFormat="1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" customHeight="1" x14ac:dyDescent="0.2">
      <c r="B4" s="20"/>
      <c r="D4" s="21" t="s">
        <v>8</v>
      </c>
      <c r="AR4" s="20"/>
      <c r="AS4" s="22" t="s">
        <v>9</v>
      </c>
      <c r="BE4" s="23" t="s">
        <v>10</v>
      </c>
      <c r="BS4" s="17" t="s">
        <v>11</v>
      </c>
    </row>
    <row r="5" spans="1:74" s="1" customFormat="1" ht="12" customHeight="1" x14ac:dyDescent="0.2">
      <c r="B5" s="20"/>
      <c r="D5" s="24" t="s">
        <v>12</v>
      </c>
      <c r="K5" s="238" t="s">
        <v>13</v>
      </c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R5" s="20"/>
      <c r="BE5" s="235" t="s">
        <v>14</v>
      </c>
      <c r="BS5" s="17" t="s">
        <v>6</v>
      </c>
    </row>
    <row r="6" spans="1:74" s="1" customFormat="1" ht="36.9" customHeight="1" x14ac:dyDescent="0.2">
      <c r="B6" s="20"/>
      <c r="D6" s="26" t="s">
        <v>15</v>
      </c>
      <c r="K6" s="239" t="s">
        <v>393</v>
      </c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R6" s="20"/>
      <c r="BE6" s="236"/>
      <c r="BS6" s="17" t="s">
        <v>6</v>
      </c>
    </row>
    <row r="7" spans="1:74" s="1" customFormat="1" ht="12" customHeight="1" x14ac:dyDescent="0.2">
      <c r="B7" s="20"/>
      <c r="D7" s="27" t="s">
        <v>16</v>
      </c>
      <c r="K7" s="25" t="s">
        <v>1</v>
      </c>
      <c r="AK7" s="27" t="s">
        <v>17</v>
      </c>
      <c r="AN7" s="25" t="s">
        <v>1</v>
      </c>
      <c r="AR7" s="20"/>
      <c r="BE7" s="236"/>
      <c r="BS7" s="17" t="s">
        <v>6</v>
      </c>
    </row>
    <row r="8" spans="1:74" s="1" customFormat="1" ht="12" customHeight="1" x14ac:dyDescent="0.2">
      <c r="B8" s="20"/>
      <c r="D8" s="27" t="s">
        <v>18</v>
      </c>
      <c r="K8" s="25" t="s">
        <v>19</v>
      </c>
      <c r="AK8" s="27" t="s">
        <v>20</v>
      </c>
      <c r="AN8" s="28" t="s">
        <v>21</v>
      </c>
      <c r="AR8" s="20"/>
      <c r="BE8" s="236"/>
      <c r="BS8" s="17" t="s">
        <v>6</v>
      </c>
    </row>
    <row r="9" spans="1:74" s="1" customFormat="1" ht="14.4" customHeight="1" x14ac:dyDescent="0.2">
      <c r="B9" s="20"/>
      <c r="AR9" s="20"/>
      <c r="BE9" s="236"/>
      <c r="BS9" s="17" t="s">
        <v>6</v>
      </c>
    </row>
    <row r="10" spans="1:74" s="1" customFormat="1" ht="12" customHeight="1" x14ac:dyDescent="0.2">
      <c r="B10" s="20"/>
      <c r="D10" s="27" t="s">
        <v>22</v>
      </c>
      <c r="AK10" s="27" t="s">
        <v>23</v>
      </c>
      <c r="AN10" s="25" t="s">
        <v>1</v>
      </c>
      <c r="AR10" s="20"/>
      <c r="BE10" s="236"/>
      <c r="BS10" s="17" t="s">
        <v>6</v>
      </c>
    </row>
    <row r="11" spans="1:74" s="1" customFormat="1" ht="18.45" customHeight="1" x14ac:dyDescent="0.2">
      <c r="B11" s="20"/>
      <c r="E11" s="25" t="s">
        <v>19</v>
      </c>
      <c r="AK11" s="27" t="s">
        <v>24</v>
      </c>
      <c r="AN11" s="25" t="s">
        <v>1</v>
      </c>
      <c r="AR11" s="20"/>
      <c r="BE11" s="236"/>
      <c r="BS11" s="17" t="s">
        <v>6</v>
      </c>
    </row>
    <row r="12" spans="1:74" s="1" customFormat="1" ht="6.9" customHeight="1" x14ac:dyDescent="0.2">
      <c r="B12" s="20"/>
      <c r="AR12" s="20"/>
      <c r="BE12" s="236"/>
      <c r="BS12" s="17" t="s">
        <v>6</v>
      </c>
    </row>
    <row r="13" spans="1:74" s="1" customFormat="1" ht="12" customHeight="1" x14ac:dyDescent="0.2">
      <c r="B13" s="20"/>
      <c r="D13" s="27" t="s">
        <v>25</v>
      </c>
      <c r="AK13" s="27" t="s">
        <v>23</v>
      </c>
      <c r="AN13" s="29" t="s">
        <v>26</v>
      </c>
      <c r="AR13" s="20"/>
      <c r="BE13" s="236"/>
      <c r="BS13" s="17" t="s">
        <v>6</v>
      </c>
    </row>
    <row r="14" spans="1:74" ht="13.2" x14ac:dyDescent="0.2">
      <c r="B14" s="20"/>
      <c r="E14" s="240" t="s">
        <v>26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7" t="s">
        <v>24</v>
      </c>
      <c r="AN14" s="29" t="s">
        <v>26</v>
      </c>
      <c r="AR14" s="20"/>
      <c r="BE14" s="236"/>
      <c r="BS14" s="17" t="s">
        <v>6</v>
      </c>
    </row>
    <row r="15" spans="1:74" s="1" customFormat="1" ht="6.9" customHeight="1" x14ac:dyDescent="0.2">
      <c r="B15" s="20"/>
      <c r="AR15" s="20"/>
      <c r="BE15" s="236"/>
      <c r="BS15" s="17" t="s">
        <v>3</v>
      </c>
    </row>
    <row r="16" spans="1:74" s="1" customFormat="1" ht="12" customHeight="1" x14ac:dyDescent="0.2">
      <c r="B16" s="20"/>
      <c r="D16" s="27" t="s">
        <v>27</v>
      </c>
      <c r="AK16" s="27" t="s">
        <v>23</v>
      </c>
      <c r="AN16" s="25" t="s">
        <v>1</v>
      </c>
      <c r="AR16" s="20"/>
      <c r="BE16" s="236"/>
      <c r="BS16" s="17" t="s">
        <v>3</v>
      </c>
    </row>
    <row r="17" spans="1:71" s="1" customFormat="1" ht="18.45" customHeight="1" x14ac:dyDescent="0.2">
      <c r="B17" s="20"/>
      <c r="E17" s="25" t="s">
        <v>19</v>
      </c>
      <c r="AK17" s="27" t="s">
        <v>24</v>
      </c>
      <c r="AN17" s="25" t="s">
        <v>1</v>
      </c>
      <c r="AR17" s="20"/>
      <c r="BE17" s="236"/>
      <c r="BS17" s="17" t="s">
        <v>28</v>
      </c>
    </row>
    <row r="18" spans="1:71" s="1" customFormat="1" ht="6.9" customHeight="1" x14ac:dyDescent="0.2">
      <c r="B18" s="20"/>
      <c r="AR18" s="20"/>
      <c r="BE18" s="236"/>
      <c r="BS18" s="17" t="s">
        <v>6</v>
      </c>
    </row>
    <row r="19" spans="1:71" s="1" customFormat="1" ht="12" customHeight="1" x14ac:dyDescent="0.2">
      <c r="B19" s="20"/>
      <c r="D19" s="27" t="s">
        <v>29</v>
      </c>
      <c r="AK19" s="27" t="s">
        <v>23</v>
      </c>
      <c r="AN19" s="25" t="s">
        <v>1</v>
      </c>
      <c r="AR19" s="20"/>
      <c r="BE19" s="236"/>
      <c r="BS19" s="17" t="s">
        <v>6</v>
      </c>
    </row>
    <row r="20" spans="1:71" s="1" customFormat="1" ht="18.45" customHeight="1" x14ac:dyDescent="0.2">
      <c r="B20" s="20"/>
      <c r="E20" s="25" t="s">
        <v>19</v>
      </c>
      <c r="AK20" s="27" t="s">
        <v>24</v>
      </c>
      <c r="AN20" s="25" t="s">
        <v>1</v>
      </c>
      <c r="AR20" s="20"/>
      <c r="BE20" s="236"/>
      <c r="BS20" s="17" t="s">
        <v>28</v>
      </c>
    </row>
    <row r="21" spans="1:71" s="1" customFormat="1" ht="6.9" customHeight="1" x14ac:dyDescent="0.2">
      <c r="B21" s="20"/>
      <c r="AR21" s="20"/>
      <c r="BE21" s="236"/>
    </row>
    <row r="22" spans="1:71" s="1" customFormat="1" ht="12" customHeight="1" x14ac:dyDescent="0.2">
      <c r="B22" s="20"/>
      <c r="D22" s="27" t="s">
        <v>30</v>
      </c>
      <c r="AR22" s="20"/>
      <c r="BE22" s="236"/>
    </row>
    <row r="23" spans="1:71" s="1" customFormat="1" ht="16.5" customHeight="1" x14ac:dyDescent="0.2">
      <c r="B23" s="20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R23" s="20"/>
      <c r="BE23" s="236"/>
    </row>
    <row r="24" spans="1:71" s="1" customFormat="1" ht="6.9" customHeight="1" x14ac:dyDescent="0.2">
      <c r="B24" s="20"/>
      <c r="AR24" s="20"/>
      <c r="BE24" s="236"/>
    </row>
    <row r="25" spans="1:71" s="1" customFormat="1" ht="6.9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6"/>
    </row>
    <row r="26" spans="1:71" s="1" customFormat="1" ht="14.4" customHeight="1" x14ac:dyDescent="0.2">
      <c r="B26" s="20"/>
      <c r="D26" s="32" t="s">
        <v>31</v>
      </c>
      <c r="AK26" s="243">
        <f>ROUND(AG94,2)</f>
        <v>0</v>
      </c>
      <c r="AL26" s="227"/>
      <c r="AM26" s="227"/>
      <c r="AN26" s="227"/>
      <c r="AO26" s="227"/>
      <c r="AR26" s="20"/>
      <c r="BE26" s="236"/>
    </row>
    <row r="27" spans="1:71" s="1" customFormat="1" ht="14.4" customHeight="1" x14ac:dyDescent="0.2">
      <c r="B27" s="20"/>
      <c r="D27" s="32" t="s">
        <v>32</v>
      </c>
      <c r="AK27" s="243">
        <f>ROUND(AG98, 2)</f>
        <v>0</v>
      </c>
      <c r="AL27" s="243"/>
      <c r="AM27" s="243"/>
      <c r="AN27" s="243"/>
      <c r="AO27" s="243"/>
      <c r="AR27" s="20"/>
      <c r="BE27" s="236"/>
    </row>
    <row r="28" spans="1:71" s="2" customFormat="1" ht="6.9" customHeight="1" x14ac:dyDescent="0.2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5"/>
      <c r="BE28" s="236"/>
    </row>
    <row r="29" spans="1:71" s="2" customFormat="1" ht="25.95" customHeight="1" x14ac:dyDescent="0.2">
      <c r="A29" s="34"/>
      <c r="B29" s="35"/>
      <c r="C29" s="34"/>
      <c r="D29" s="36" t="s">
        <v>33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44">
        <f>ROUND(AK26 + AK27, 2)</f>
        <v>0</v>
      </c>
      <c r="AL29" s="245"/>
      <c r="AM29" s="245"/>
      <c r="AN29" s="245"/>
      <c r="AO29" s="245"/>
      <c r="AP29" s="34"/>
      <c r="AQ29" s="34"/>
      <c r="AR29" s="35"/>
      <c r="BE29" s="236"/>
    </row>
    <row r="30" spans="1:71" s="2" customFormat="1" ht="6.9" customHeight="1" x14ac:dyDescent="0.2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5"/>
      <c r="BE30" s="236"/>
    </row>
    <row r="31" spans="1:71" s="2" customFormat="1" ht="13.2" x14ac:dyDescent="0.2">
      <c r="A31" s="34"/>
      <c r="B31" s="35"/>
      <c r="C31" s="34"/>
      <c r="D31" s="34"/>
      <c r="E31" s="34"/>
      <c r="F31" s="34"/>
      <c r="G31" s="34"/>
      <c r="H31" s="34"/>
      <c r="I31" s="34"/>
      <c r="J31" s="34"/>
      <c r="K31" s="34"/>
      <c r="L31" s="246" t="s">
        <v>34</v>
      </c>
      <c r="M31" s="246"/>
      <c r="N31" s="246"/>
      <c r="O31" s="246"/>
      <c r="P31" s="246"/>
      <c r="Q31" s="34"/>
      <c r="R31" s="34"/>
      <c r="S31" s="34"/>
      <c r="T31" s="34"/>
      <c r="U31" s="34"/>
      <c r="V31" s="34"/>
      <c r="W31" s="246" t="s">
        <v>35</v>
      </c>
      <c r="X31" s="246"/>
      <c r="Y31" s="246"/>
      <c r="Z31" s="246"/>
      <c r="AA31" s="246"/>
      <c r="AB31" s="246"/>
      <c r="AC31" s="246"/>
      <c r="AD31" s="246"/>
      <c r="AE31" s="246"/>
      <c r="AF31" s="34"/>
      <c r="AG31" s="34"/>
      <c r="AH31" s="34"/>
      <c r="AI31" s="34"/>
      <c r="AJ31" s="34"/>
      <c r="AK31" s="246" t="s">
        <v>36</v>
      </c>
      <c r="AL31" s="246"/>
      <c r="AM31" s="246"/>
      <c r="AN31" s="246"/>
      <c r="AO31" s="246"/>
      <c r="AP31" s="34"/>
      <c r="AQ31" s="34"/>
      <c r="AR31" s="35"/>
      <c r="BE31" s="236"/>
    </row>
    <row r="32" spans="1:71" s="3" customFormat="1" ht="14.4" customHeight="1" x14ac:dyDescent="0.2">
      <c r="B32" s="39"/>
      <c r="D32" s="27" t="s">
        <v>37</v>
      </c>
      <c r="F32" s="40" t="s">
        <v>38</v>
      </c>
      <c r="L32" s="233">
        <v>0.2</v>
      </c>
      <c r="M32" s="232"/>
      <c r="N32" s="232"/>
      <c r="O32" s="232"/>
      <c r="P32" s="232"/>
      <c r="Q32" s="41"/>
      <c r="R32" s="41"/>
      <c r="S32" s="41"/>
      <c r="T32" s="41"/>
      <c r="U32" s="41"/>
      <c r="V32" s="41"/>
      <c r="W32" s="231">
        <f>ROUND(AZ94 + SUM(CD98:CD102), 2)</f>
        <v>0</v>
      </c>
      <c r="X32" s="232"/>
      <c r="Y32" s="232"/>
      <c r="Z32" s="232"/>
      <c r="AA32" s="232"/>
      <c r="AB32" s="232"/>
      <c r="AC32" s="232"/>
      <c r="AD32" s="232"/>
      <c r="AE32" s="232"/>
      <c r="AF32" s="41"/>
      <c r="AG32" s="41"/>
      <c r="AH32" s="41"/>
      <c r="AI32" s="41"/>
      <c r="AJ32" s="41"/>
      <c r="AK32" s="231">
        <f>ROUND(AV94 + SUM(BY98:BY102), 2)</f>
        <v>0</v>
      </c>
      <c r="AL32" s="232"/>
      <c r="AM32" s="232"/>
      <c r="AN32" s="232"/>
      <c r="AO32" s="232"/>
      <c r="AP32" s="41"/>
      <c r="AQ32" s="41"/>
      <c r="AR32" s="42"/>
      <c r="AS32" s="41"/>
      <c r="AT32" s="41"/>
      <c r="AU32" s="41"/>
      <c r="AV32" s="41"/>
      <c r="AW32" s="41"/>
      <c r="AX32" s="41"/>
      <c r="AY32" s="41"/>
      <c r="AZ32" s="41"/>
      <c r="BE32" s="237"/>
    </row>
    <row r="33" spans="1:57" s="3" customFormat="1" ht="14.4" customHeight="1" x14ac:dyDescent="0.2">
      <c r="B33" s="39"/>
      <c r="F33" s="40" t="s">
        <v>39</v>
      </c>
      <c r="L33" s="233">
        <v>0.2</v>
      </c>
      <c r="M33" s="232"/>
      <c r="N33" s="232"/>
      <c r="O33" s="232"/>
      <c r="P33" s="232"/>
      <c r="Q33" s="41"/>
      <c r="R33" s="41"/>
      <c r="S33" s="41"/>
      <c r="T33" s="41"/>
      <c r="U33" s="41"/>
      <c r="V33" s="41"/>
      <c r="W33" s="231">
        <f>ROUND(BA94 + SUM(CE98:CE102), 2)</f>
        <v>0</v>
      </c>
      <c r="X33" s="232"/>
      <c r="Y33" s="232"/>
      <c r="Z33" s="232"/>
      <c r="AA33" s="232"/>
      <c r="AB33" s="232"/>
      <c r="AC33" s="232"/>
      <c r="AD33" s="232"/>
      <c r="AE33" s="232"/>
      <c r="AF33" s="41"/>
      <c r="AG33" s="41"/>
      <c r="AH33" s="41"/>
      <c r="AI33" s="41"/>
      <c r="AJ33" s="41"/>
      <c r="AK33" s="231">
        <f>ROUND(AW94 + SUM(BZ98:BZ102), 2)</f>
        <v>0</v>
      </c>
      <c r="AL33" s="232"/>
      <c r="AM33" s="232"/>
      <c r="AN33" s="232"/>
      <c r="AO33" s="232"/>
      <c r="AP33" s="41"/>
      <c r="AQ33" s="41"/>
      <c r="AR33" s="42"/>
      <c r="AS33" s="41"/>
      <c r="AT33" s="41"/>
      <c r="AU33" s="41"/>
      <c r="AV33" s="41"/>
      <c r="AW33" s="41"/>
      <c r="AX33" s="41"/>
      <c r="AY33" s="41"/>
      <c r="AZ33" s="41"/>
      <c r="BE33" s="237"/>
    </row>
    <row r="34" spans="1:57" s="3" customFormat="1" ht="14.4" hidden="1" customHeight="1" x14ac:dyDescent="0.2">
      <c r="B34" s="39"/>
      <c r="F34" s="27" t="s">
        <v>40</v>
      </c>
      <c r="L34" s="230">
        <v>0.2</v>
      </c>
      <c r="M34" s="229"/>
      <c r="N34" s="229"/>
      <c r="O34" s="229"/>
      <c r="P34" s="229"/>
      <c r="W34" s="228">
        <f>ROUND(BB94 + SUM(CF98:CF102), 2)</f>
        <v>0</v>
      </c>
      <c r="X34" s="229"/>
      <c r="Y34" s="229"/>
      <c r="Z34" s="229"/>
      <c r="AA34" s="229"/>
      <c r="AB34" s="229"/>
      <c r="AC34" s="229"/>
      <c r="AD34" s="229"/>
      <c r="AE34" s="229"/>
      <c r="AK34" s="228">
        <v>0</v>
      </c>
      <c r="AL34" s="229"/>
      <c r="AM34" s="229"/>
      <c r="AN34" s="229"/>
      <c r="AO34" s="229"/>
      <c r="AR34" s="39"/>
      <c r="BE34" s="237"/>
    </row>
    <row r="35" spans="1:57" s="3" customFormat="1" ht="14.4" hidden="1" customHeight="1" x14ac:dyDescent="0.2">
      <c r="B35" s="39"/>
      <c r="F35" s="27" t="s">
        <v>41</v>
      </c>
      <c r="L35" s="230">
        <v>0.2</v>
      </c>
      <c r="M35" s="229"/>
      <c r="N35" s="229"/>
      <c r="O35" s="229"/>
      <c r="P35" s="229"/>
      <c r="W35" s="228">
        <f>ROUND(BC94 + SUM(CG98:CG102), 2)</f>
        <v>0</v>
      </c>
      <c r="X35" s="229"/>
      <c r="Y35" s="229"/>
      <c r="Z35" s="229"/>
      <c r="AA35" s="229"/>
      <c r="AB35" s="229"/>
      <c r="AC35" s="229"/>
      <c r="AD35" s="229"/>
      <c r="AE35" s="229"/>
      <c r="AK35" s="228">
        <v>0</v>
      </c>
      <c r="AL35" s="229"/>
      <c r="AM35" s="229"/>
      <c r="AN35" s="229"/>
      <c r="AO35" s="229"/>
      <c r="AR35" s="39"/>
    </row>
    <row r="36" spans="1:57" s="3" customFormat="1" ht="14.4" hidden="1" customHeight="1" x14ac:dyDescent="0.2">
      <c r="B36" s="39"/>
      <c r="F36" s="40" t="s">
        <v>42</v>
      </c>
      <c r="L36" s="233">
        <v>0</v>
      </c>
      <c r="M36" s="232"/>
      <c r="N36" s="232"/>
      <c r="O36" s="232"/>
      <c r="P36" s="232"/>
      <c r="Q36" s="41"/>
      <c r="R36" s="41"/>
      <c r="S36" s="41"/>
      <c r="T36" s="41"/>
      <c r="U36" s="41"/>
      <c r="V36" s="41"/>
      <c r="W36" s="231">
        <f>ROUND(BD94 + SUM(CH98:CH102), 2)</f>
        <v>0</v>
      </c>
      <c r="X36" s="232"/>
      <c r="Y36" s="232"/>
      <c r="Z36" s="232"/>
      <c r="AA36" s="232"/>
      <c r="AB36" s="232"/>
      <c r="AC36" s="232"/>
      <c r="AD36" s="232"/>
      <c r="AE36" s="232"/>
      <c r="AF36" s="41"/>
      <c r="AG36" s="41"/>
      <c r="AH36" s="41"/>
      <c r="AI36" s="41"/>
      <c r="AJ36" s="41"/>
      <c r="AK36" s="231">
        <v>0</v>
      </c>
      <c r="AL36" s="232"/>
      <c r="AM36" s="232"/>
      <c r="AN36" s="232"/>
      <c r="AO36" s="232"/>
      <c r="AP36" s="41"/>
      <c r="AQ36" s="41"/>
      <c r="AR36" s="42"/>
      <c r="AS36" s="41"/>
      <c r="AT36" s="41"/>
      <c r="AU36" s="41"/>
      <c r="AV36" s="41"/>
      <c r="AW36" s="41"/>
      <c r="AX36" s="41"/>
      <c r="AY36" s="41"/>
      <c r="AZ36" s="41"/>
    </row>
    <row r="37" spans="1:57" s="2" customFormat="1" ht="6.9" customHeight="1" x14ac:dyDescent="0.2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pans="1:57" s="2" customFormat="1" ht="25.95" customHeight="1" x14ac:dyDescent="0.2">
      <c r="A38" s="34"/>
      <c r="B38" s="35"/>
      <c r="C38" s="43"/>
      <c r="D38" s="44" t="s">
        <v>43</v>
      </c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6" t="s">
        <v>44</v>
      </c>
      <c r="U38" s="45"/>
      <c r="V38" s="45"/>
      <c r="W38" s="45"/>
      <c r="X38" s="225" t="s">
        <v>45</v>
      </c>
      <c r="Y38" s="223"/>
      <c r="Z38" s="223"/>
      <c r="AA38" s="223"/>
      <c r="AB38" s="223"/>
      <c r="AC38" s="45"/>
      <c r="AD38" s="45"/>
      <c r="AE38" s="45"/>
      <c r="AF38" s="45"/>
      <c r="AG38" s="45"/>
      <c r="AH38" s="45"/>
      <c r="AI38" s="45"/>
      <c r="AJ38" s="45"/>
      <c r="AK38" s="222">
        <f>SUM(AK29:AK36)</f>
        <v>0</v>
      </c>
      <c r="AL38" s="223"/>
      <c r="AM38" s="223"/>
      <c r="AN38" s="223"/>
      <c r="AO38" s="224"/>
      <c r="AP38" s="43"/>
      <c r="AQ38" s="43"/>
      <c r="AR38" s="35"/>
      <c r="BE38" s="34"/>
    </row>
    <row r="39" spans="1:57" s="2" customFormat="1" ht="6.9" customHeight="1" x14ac:dyDescent="0.2">
      <c r="A39" s="34"/>
      <c r="B39" s="35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5"/>
      <c r="BE39" s="34"/>
    </row>
    <row r="40" spans="1:57" s="2" customFormat="1" ht="14.4" customHeight="1" x14ac:dyDescent="0.2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5"/>
      <c r="BE40" s="34"/>
    </row>
    <row r="41" spans="1:57" s="1" customFormat="1" ht="14.4" customHeight="1" x14ac:dyDescent="0.2">
      <c r="B41" s="20"/>
      <c r="AR41" s="20"/>
    </row>
    <row r="42" spans="1:57" s="1" customFormat="1" ht="14.4" customHeight="1" x14ac:dyDescent="0.2">
      <c r="B42" s="20"/>
      <c r="AR42" s="20"/>
    </row>
    <row r="43" spans="1:57" s="1" customFormat="1" ht="14.4" customHeight="1" x14ac:dyDescent="0.2">
      <c r="B43" s="20"/>
      <c r="AR43" s="20"/>
    </row>
    <row r="44" spans="1:57" s="1" customFormat="1" ht="14.4" customHeight="1" x14ac:dyDescent="0.2">
      <c r="B44" s="20"/>
      <c r="AR44" s="20"/>
    </row>
    <row r="45" spans="1:57" s="1" customFormat="1" ht="14.4" customHeight="1" x14ac:dyDescent="0.2">
      <c r="B45" s="20"/>
      <c r="AR45" s="20"/>
    </row>
    <row r="46" spans="1:57" s="1" customFormat="1" ht="14.4" customHeight="1" x14ac:dyDescent="0.2">
      <c r="B46" s="20"/>
      <c r="AR46" s="20"/>
    </row>
    <row r="47" spans="1:57" s="1" customFormat="1" ht="14.4" customHeight="1" x14ac:dyDescent="0.2">
      <c r="B47" s="20"/>
      <c r="AR47" s="20"/>
    </row>
    <row r="48" spans="1:57" s="1" customFormat="1" ht="14.4" customHeight="1" x14ac:dyDescent="0.2">
      <c r="B48" s="20"/>
      <c r="AR48" s="20"/>
    </row>
    <row r="49" spans="1:57" s="2" customFormat="1" ht="14.4" customHeight="1" x14ac:dyDescent="0.2">
      <c r="B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R49" s="47"/>
    </row>
    <row r="50" spans="1:57" x14ac:dyDescent="0.2">
      <c r="B50" s="20"/>
      <c r="AR50" s="20"/>
    </row>
    <row r="51" spans="1:57" x14ac:dyDescent="0.2">
      <c r="B51" s="20"/>
      <c r="AR51" s="20"/>
    </row>
    <row r="52" spans="1:57" x14ac:dyDescent="0.2">
      <c r="B52" s="20"/>
      <c r="AR52" s="20"/>
    </row>
    <row r="53" spans="1:57" x14ac:dyDescent="0.2">
      <c r="B53" s="20"/>
      <c r="AR53" s="20"/>
    </row>
    <row r="54" spans="1:57" x14ac:dyDescent="0.2">
      <c r="B54" s="20"/>
      <c r="AR54" s="20"/>
    </row>
    <row r="55" spans="1:57" x14ac:dyDescent="0.2">
      <c r="B55" s="20"/>
      <c r="AR55" s="20"/>
    </row>
    <row r="56" spans="1:57" x14ac:dyDescent="0.2">
      <c r="B56" s="20"/>
      <c r="AR56" s="20"/>
    </row>
    <row r="57" spans="1:57" x14ac:dyDescent="0.2">
      <c r="B57" s="20"/>
      <c r="AR57" s="20"/>
    </row>
    <row r="58" spans="1:57" x14ac:dyDescent="0.2">
      <c r="B58" s="20"/>
      <c r="AR58" s="20"/>
    </row>
    <row r="59" spans="1:57" x14ac:dyDescent="0.2">
      <c r="B59" s="20"/>
      <c r="AR59" s="20"/>
    </row>
    <row r="60" spans="1:57" s="2" customFormat="1" ht="13.2" x14ac:dyDescent="0.2">
      <c r="A60" s="34"/>
      <c r="B60" s="35"/>
      <c r="C60" s="34"/>
      <c r="D60" s="50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0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0" t="s">
        <v>48</v>
      </c>
      <c r="AI60" s="37"/>
      <c r="AJ60" s="37"/>
      <c r="AK60" s="37"/>
      <c r="AL60" s="37"/>
      <c r="AM60" s="50" t="s">
        <v>49</v>
      </c>
      <c r="AN60" s="37"/>
      <c r="AO60" s="37"/>
      <c r="AP60" s="34"/>
      <c r="AQ60" s="34"/>
      <c r="AR60" s="35"/>
      <c r="BE60" s="34"/>
    </row>
    <row r="61" spans="1:57" x14ac:dyDescent="0.2">
      <c r="B61" s="20"/>
      <c r="AR61" s="20"/>
    </row>
    <row r="62" spans="1:57" x14ac:dyDescent="0.2">
      <c r="B62" s="20"/>
      <c r="AR62" s="20"/>
    </row>
    <row r="63" spans="1:57" x14ac:dyDescent="0.2">
      <c r="B63" s="20"/>
      <c r="AR63" s="20"/>
    </row>
    <row r="64" spans="1:57" s="2" customFormat="1" ht="13.2" x14ac:dyDescent="0.2">
      <c r="A64" s="34"/>
      <c r="B64" s="35"/>
      <c r="C64" s="34"/>
      <c r="D64" s="48" t="s">
        <v>50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8" t="s">
        <v>51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5"/>
      <c r="BE64" s="34"/>
    </row>
    <row r="65" spans="1:57" x14ac:dyDescent="0.2">
      <c r="B65" s="20"/>
      <c r="AR65" s="20"/>
    </row>
    <row r="66" spans="1:57" x14ac:dyDescent="0.2">
      <c r="B66" s="20"/>
      <c r="AR66" s="20"/>
    </row>
    <row r="67" spans="1:57" x14ac:dyDescent="0.2">
      <c r="B67" s="20"/>
      <c r="AR67" s="20"/>
    </row>
    <row r="68" spans="1:57" x14ac:dyDescent="0.2">
      <c r="B68" s="20"/>
      <c r="AR68" s="20"/>
    </row>
    <row r="69" spans="1:57" x14ac:dyDescent="0.2">
      <c r="B69" s="20"/>
      <c r="AR69" s="20"/>
    </row>
    <row r="70" spans="1:57" x14ac:dyDescent="0.2">
      <c r="B70" s="20"/>
      <c r="AR70" s="20"/>
    </row>
    <row r="71" spans="1:57" x14ac:dyDescent="0.2">
      <c r="B71" s="20"/>
      <c r="AR71" s="20"/>
    </row>
    <row r="72" spans="1:57" x14ac:dyDescent="0.2">
      <c r="B72" s="20"/>
      <c r="AR72" s="20"/>
    </row>
    <row r="73" spans="1:57" x14ac:dyDescent="0.2">
      <c r="B73" s="20"/>
      <c r="AR73" s="20"/>
    </row>
    <row r="74" spans="1:57" x14ac:dyDescent="0.2">
      <c r="B74" s="20"/>
      <c r="AR74" s="20"/>
    </row>
    <row r="75" spans="1:57" s="2" customFormat="1" ht="13.2" x14ac:dyDescent="0.2">
      <c r="A75" s="34"/>
      <c r="B75" s="35"/>
      <c r="C75" s="34"/>
      <c r="D75" s="50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0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0" t="s">
        <v>48</v>
      </c>
      <c r="AI75" s="37"/>
      <c r="AJ75" s="37"/>
      <c r="AK75" s="37"/>
      <c r="AL75" s="37"/>
      <c r="AM75" s="50" t="s">
        <v>49</v>
      </c>
      <c r="AN75" s="37"/>
      <c r="AO75" s="37"/>
      <c r="AP75" s="34"/>
      <c r="AQ75" s="34"/>
      <c r="AR75" s="35"/>
      <c r="BE75" s="34"/>
    </row>
    <row r="76" spans="1:57" s="2" customFormat="1" x14ac:dyDescent="0.2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pans="1:57" s="2" customFormat="1" ht="6.9" customHeight="1" x14ac:dyDescent="0.2">
      <c r="A77" s="34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5"/>
      <c r="BE77" s="34"/>
    </row>
    <row r="81" spans="1:91" s="2" customFormat="1" ht="6.9" customHeight="1" x14ac:dyDescent="0.2">
      <c r="A81" s="34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5"/>
      <c r="BE81" s="34"/>
    </row>
    <row r="82" spans="1:91" s="2" customFormat="1" ht="24.9" customHeight="1" x14ac:dyDescent="0.2">
      <c r="A82" s="34"/>
      <c r="B82" s="35"/>
      <c r="C82" s="21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pans="1:91" s="2" customFormat="1" ht="6.9" customHeight="1" x14ac:dyDescent="0.2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pans="1:91" s="4" customFormat="1" ht="12" customHeight="1" x14ac:dyDescent="0.2">
      <c r="B84" s="56"/>
      <c r="C84" s="27" t="s">
        <v>12</v>
      </c>
      <c r="L84" s="4" t="str">
        <f>K5</f>
        <v>ZSM_akt_30_8-22</v>
      </c>
      <c r="AR84" s="56"/>
    </row>
    <row r="85" spans="1:91" s="5" customFormat="1" ht="36.9" customHeight="1" x14ac:dyDescent="0.2">
      <c r="B85" s="57"/>
      <c r="C85" s="58" t="s">
        <v>15</v>
      </c>
      <c r="L85" s="261" t="str">
        <f>K6</f>
        <v>Rekonštrukcia ulíc Záhradná,</v>
      </c>
      <c r="M85" s="262"/>
      <c r="N85" s="262"/>
      <c r="O85" s="262"/>
      <c r="P85" s="262"/>
      <c r="Q85" s="262"/>
      <c r="R85" s="262"/>
      <c r="S85" s="262"/>
      <c r="T85" s="262"/>
      <c r="U85" s="262"/>
      <c r="V85" s="262"/>
      <c r="W85" s="262"/>
      <c r="X85" s="262"/>
      <c r="Y85" s="262"/>
      <c r="Z85" s="262"/>
      <c r="AA85" s="262"/>
      <c r="AB85" s="262"/>
      <c r="AC85" s="262"/>
      <c r="AD85" s="262"/>
      <c r="AE85" s="262"/>
      <c r="AF85" s="262"/>
      <c r="AG85" s="262"/>
      <c r="AH85" s="262"/>
      <c r="AI85" s="262"/>
      <c r="AJ85" s="262"/>
      <c r="AR85" s="57"/>
    </row>
    <row r="86" spans="1:91" s="2" customFormat="1" ht="6.9" customHeight="1" x14ac:dyDescent="0.2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pans="1:91" s="2" customFormat="1" ht="12" customHeight="1" x14ac:dyDescent="0.2">
      <c r="A87" s="34"/>
      <c r="B87" s="35"/>
      <c r="C87" s="27" t="s">
        <v>18</v>
      </c>
      <c r="D87" s="34"/>
      <c r="E87" s="34"/>
      <c r="F87" s="34"/>
      <c r="G87" s="34"/>
      <c r="H87" s="34"/>
      <c r="I87" s="34"/>
      <c r="J87" s="34"/>
      <c r="K87" s="34"/>
      <c r="L87" s="59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20</v>
      </c>
      <c r="AJ87" s="34"/>
      <c r="AK87" s="34"/>
      <c r="AL87" s="34"/>
      <c r="AM87" s="263" t="str">
        <f>IF(AN8= "","",AN8)</f>
        <v>14. 4. 2022</v>
      </c>
      <c r="AN87" s="263"/>
      <c r="AO87" s="34"/>
      <c r="AP87" s="34"/>
      <c r="AQ87" s="34"/>
      <c r="AR87" s="35"/>
      <c r="BE87" s="34"/>
    </row>
    <row r="88" spans="1:91" s="2" customFormat="1" ht="6.9" customHeight="1" x14ac:dyDescent="0.2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pans="1:91" s="2" customFormat="1" ht="15.15" customHeight="1" x14ac:dyDescent="0.2">
      <c r="A89" s="34"/>
      <c r="B89" s="35"/>
      <c r="C89" s="27" t="s">
        <v>22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27</v>
      </c>
      <c r="AJ89" s="34"/>
      <c r="AK89" s="34"/>
      <c r="AL89" s="34"/>
      <c r="AM89" s="268" t="str">
        <f>IF(E17="","",E17)</f>
        <v xml:space="preserve"> </v>
      </c>
      <c r="AN89" s="269"/>
      <c r="AO89" s="269"/>
      <c r="AP89" s="269"/>
      <c r="AQ89" s="34"/>
      <c r="AR89" s="35"/>
      <c r="AS89" s="264" t="s">
        <v>53</v>
      </c>
      <c r="AT89" s="265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34"/>
    </row>
    <row r="90" spans="1:91" s="2" customFormat="1" ht="15.15" customHeight="1" x14ac:dyDescent="0.2">
      <c r="A90" s="34"/>
      <c r="B90" s="35"/>
      <c r="C90" s="27" t="s">
        <v>25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29</v>
      </c>
      <c r="AJ90" s="34"/>
      <c r="AK90" s="34"/>
      <c r="AL90" s="34"/>
      <c r="AM90" s="268" t="str">
        <f>IF(E20="","",E20)</f>
        <v xml:space="preserve"> </v>
      </c>
      <c r="AN90" s="269"/>
      <c r="AO90" s="269"/>
      <c r="AP90" s="269"/>
      <c r="AQ90" s="34"/>
      <c r="AR90" s="35"/>
      <c r="AS90" s="266"/>
      <c r="AT90" s="267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34"/>
    </row>
    <row r="91" spans="1:91" s="2" customFormat="1" ht="10.95" customHeight="1" x14ac:dyDescent="0.2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266"/>
      <c r="AT91" s="267"/>
      <c r="AU91" s="63"/>
      <c r="AV91" s="63"/>
      <c r="AW91" s="63"/>
      <c r="AX91" s="63"/>
      <c r="AY91" s="63"/>
      <c r="AZ91" s="63"/>
      <c r="BA91" s="63"/>
      <c r="BB91" s="63"/>
      <c r="BC91" s="63"/>
      <c r="BD91" s="64"/>
      <c r="BE91" s="34"/>
    </row>
    <row r="92" spans="1:91" s="2" customFormat="1" ht="29.25" customHeight="1" x14ac:dyDescent="0.2">
      <c r="A92" s="34"/>
      <c r="B92" s="35"/>
      <c r="C92" s="256" t="s">
        <v>54</v>
      </c>
      <c r="D92" s="257"/>
      <c r="E92" s="257"/>
      <c r="F92" s="257"/>
      <c r="G92" s="257"/>
      <c r="H92" s="65"/>
      <c r="I92" s="259" t="s">
        <v>55</v>
      </c>
      <c r="J92" s="257"/>
      <c r="K92" s="257"/>
      <c r="L92" s="257"/>
      <c r="M92" s="257"/>
      <c r="N92" s="257"/>
      <c r="O92" s="257"/>
      <c r="P92" s="257"/>
      <c r="Q92" s="257"/>
      <c r="R92" s="257"/>
      <c r="S92" s="257"/>
      <c r="T92" s="257"/>
      <c r="U92" s="257"/>
      <c r="V92" s="257"/>
      <c r="W92" s="257"/>
      <c r="X92" s="257"/>
      <c r="Y92" s="257"/>
      <c r="Z92" s="257"/>
      <c r="AA92" s="257"/>
      <c r="AB92" s="257"/>
      <c r="AC92" s="257"/>
      <c r="AD92" s="257"/>
      <c r="AE92" s="257"/>
      <c r="AF92" s="257"/>
      <c r="AG92" s="258" t="s">
        <v>56</v>
      </c>
      <c r="AH92" s="257"/>
      <c r="AI92" s="257"/>
      <c r="AJ92" s="257"/>
      <c r="AK92" s="257"/>
      <c r="AL92" s="257"/>
      <c r="AM92" s="257"/>
      <c r="AN92" s="259" t="s">
        <v>57</v>
      </c>
      <c r="AO92" s="257"/>
      <c r="AP92" s="260"/>
      <c r="AQ92" s="66" t="s">
        <v>58</v>
      </c>
      <c r="AR92" s="35"/>
      <c r="AS92" s="67" t="s">
        <v>59</v>
      </c>
      <c r="AT92" s="68" t="s">
        <v>60</v>
      </c>
      <c r="AU92" s="68" t="s">
        <v>61</v>
      </c>
      <c r="AV92" s="68" t="s">
        <v>62</v>
      </c>
      <c r="AW92" s="68" t="s">
        <v>63</v>
      </c>
      <c r="AX92" s="68" t="s">
        <v>64</v>
      </c>
      <c r="AY92" s="68" t="s">
        <v>65</v>
      </c>
      <c r="AZ92" s="68" t="s">
        <v>66</v>
      </c>
      <c r="BA92" s="68" t="s">
        <v>67</v>
      </c>
      <c r="BB92" s="68" t="s">
        <v>68</v>
      </c>
      <c r="BC92" s="68" t="s">
        <v>69</v>
      </c>
      <c r="BD92" s="69" t="s">
        <v>70</v>
      </c>
      <c r="BE92" s="34"/>
    </row>
    <row r="93" spans="1:91" s="2" customFormat="1" ht="10.95" customHeight="1" x14ac:dyDescent="0.2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70"/>
      <c r="AT93" s="71"/>
      <c r="AU93" s="71"/>
      <c r="AV93" s="71"/>
      <c r="AW93" s="71"/>
      <c r="AX93" s="71"/>
      <c r="AY93" s="71"/>
      <c r="AZ93" s="71"/>
      <c r="BA93" s="71"/>
      <c r="BB93" s="71"/>
      <c r="BC93" s="71"/>
      <c r="BD93" s="72"/>
      <c r="BE93" s="34"/>
    </row>
    <row r="94" spans="1:91" s="6" customFormat="1" ht="32.4" customHeight="1" x14ac:dyDescent="0.2">
      <c r="B94" s="73"/>
      <c r="C94" s="74" t="s">
        <v>71</v>
      </c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251">
        <f>ROUND(SUM(AG95:AG96),2)</f>
        <v>0</v>
      </c>
      <c r="AH94" s="251"/>
      <c r="AI94" s="251"/>
      <c r="AJ94" s="251"/>
      <c r="AK94" s="251"/>
      <c r="AL94" s="251"/>
      <c r="AM94" s="251"/>
      <c r="AN94" s="252">
        <f>SUM(AG94,AT94)</f>
        <v>0</v>
      </c>
      <c r="AO94" s="252"/>
      <c r="AP94" s="252"/>
      <c r="AQ94" s="77" t="s">
        <v>1</v>
      </c>
      <c r="AR94" s="73"/>
      <c r="AS94" s="78">
        <f>ROUND(SUM(AS95:AS96),2)</f>
        <v>0</v>
      </c>
      <c r="AT94" s="79">
        <f>ROUND(SUM(AV94:AW94),2)</f>
        <v>0</v>
      </c>
      <c r="AU94" s="80">
        <f>ROUND(SUM(AU95:AU96),5)</f>
        <v>0</v>
      </c>
      <c r="AV94" s="79">
        <f>ROUND(AZ94*L32,2)</f>
        <v>0</v>
      </c>
      <c r="AW94" s="79">
        <f>ROUND(BA94*L33,2)</f>
        <v>0</v>
      </c>
      <c r="AX94" s="79">
        <f>ROUND(BB94*L32,2)</f>
        <v>0</v>
      </c>
      <c r="AY94" s="79">
        <f>ROUND(BC94*L33,2)</f>
        <v>0</v>
      </c>
      <c r="AZ94" s="79">
        <f>ROUND(SUM(AZ95:AZ96),2)</f>
        <v>0</v>
      </c>
      <c r="BA94" s="79">
        <f>ROUND(SUM(BA95:BA96),2)</f>
        <v>0</v>
      </c>
      <c r="BB94" s="79">
        <f>ROUND(SUM(BB95:BB96),2)</f>
        <v>0</v>
      </c>
      <c r="BC94" s="79">
        <f>ROUND(SUM(BC95:BC96),2)</f>
        <v>0</v>
      </c>
      <c r="BD94" s="81">
        <f>ROUND(SUM(BD95:BD96),2)</f>
        <v>0</v>
      </c>
      <c r="BS94" s="82" t="s">
        <v>72</v>
      </c>
      <c r="BT94" s="82" t="s">
        <v>73</v>
      </c>
      <c r="BU94" s="83" t="s">
        <v>74</v>
      </c>
      <c r="BV94" s="82" t="s">
        <v>75</v>
      </c>
      <c r="BW94" s="82" t="s">
        <v>4</v>
      </c>
      <c r="BX94" s="82" t="s">
        <v>76</v>
      </c>
      <c r="CL94" s="82" t="s">
        <v>1</v>
      </c>
    </row>
    <row r="95" spans="1:91" s="7" customFormat="1" ht="37.5" customHeight="1" x14ac:dyDescent="0.2">
      <c r="A95" s="84" t="s">
        <v>77</v>
      </c>
      <c r="B95" s="85"/>
      <c r="C95" s="86"/>
      <c r="D95" s="253" t="s">
        <v>394</v>
      </c>
      <c r="E95" s="253"/>
      <c r="F95" s="253"/>
      <c r="G95" s="253"/>
      <c r="H95" s="253"/>
      <c r="I95" s="87"/>
      <c r="J95" s="253" t="s">
        <v>78</v>
      </c>
      <c r="K95" s="253"/>
      <c r="L95" s="253"/>
      <c r="M95" s="253"/>
      <c r="N95" s="253"/>
      <c r="O95" s="253"/>
      <c r="P95" s="253"/>
      <c r="Q95" s="253"/>
      <c r="R95" s="253"/>
      <c r="S95" s="253"/>
      <c r="T95" s="253"/>
      <c r="U95" s="253"/>
      <c r="V95" s="253"/>
      <c r="W95" s="253"/>
      <c r="X95" s="253"/>
      <c r="Y95" s="253"/>
      <c r="Z95" s="253"/>
      <c r="AA95" s="253"/>
      <c r="AB95" s="253"/>
      <c r="AC95" s="253"/>
      <c r="AD95" s="253"/>
      <c r="AE95" s="253"/>
      <c r="AF95" s="253"/>
      <c r="AG95" s="254">
        <f>'FC 1_I_komun - Rekonštr...'!J32</f>
        <v>0</v>
      </c>
      <c r="AH95" s="255"/>
      <c r="AI95" s="255"/>
      <c r="AJ95" s="255"/>
      <c r="AK95" s="255"/>
      <c r="AL95" s="255"/>
      <c r="AM95" s="255"/>
      <c r="AN95" s="254">
        <f>SUM(AG95,AT95)</f>
        <v>0</v>
      </c>
      <c r="AO95" s="255"/>
      <c r="AP95" s="255"/>
      <c r="AQ95" s="88" t="s">
        <v>79</v>
      </c>
      <c r="AR95" s="85"/>
      <c r="AS95" s="89">
        <v>0</v>
      </c>
      <c r="AT95" s="90">
        <f>ROUND(SUM(AV95:AW95),2)</f>
        <v>0</v>
      </c>
      <c r="AU95" s="91">
        <f>'FC 1_I_komun - Rekonštr...'!P137</f>
        <v>0</v>
      </c>
      <c r="AV95" s="90">
        <f>'FC 1_I_komun - Rekonštr...'!J35</f>
        <v>0</v>
      </c>
      <c r="AW95" s="90">
        <f>'FC 1_I_komun - Rekonštr...'!J36</f>
        <v>0</v>
      </c>
      <c r="AX95" s="90">
        <f>'FC 1_I_komun - Rekonštr...'!J37</f>
        <v>0</v>
      </c>
      <c r="AY95" s="90">
        <f>'FC 1_I_komun - Rekonštr...'!J38</f>
        <v>0</v>
      </c>
      <c r="AZ95" s="90">
        <f>'FC 1_I_komun - Rekonštr...'!F35</f>
        <v>0</v>
      </c>
      <c r="BA95" s="90">
        <f>'FC 1_I_komun - Rekonštr...'!F36</f>
        <v>0</v>
      </c>
      <c r="BB95" s="90">
        <f>'FC 1_I_komun - Rekonštr...'!F37</f>
        <v>0</v>
      </c>
      <c r="BC95" s="90">
        <f>'FC 1_I_komun - Rekonštr...'!F38</f>
        <v>0</v>
      </c>
      <c r="BD95" s="92">
        <f>'FC 1_I_komun - Rekonštr...'!F39</f>
        <v>0</v>
      </c>
      <c r="BT95" s="93" t="s">
        <v>80</v>
      </c>
      <c r="BV95" s="93" t="s">
        <v>75</v>
      </c>
      <c r="BW95" s="93" t="s">
        <v>81</v>
      </c>
      <c r="BX95" s="93" t="s">
        <v>4</v>
      </c>
      <c r="CL95" s="93" t="s">
        <v>1</v>
      </c>
      <c r="CM95" s="93" t="s">
        <v>73</v>
      </c>
    </row>
    <row r="96" spans="1:91" s="7" customFormat="1" ht="37.5" customHeight="1" x14ac:dyDescent="0.2">
      <c r="A96" s="84" t="s">
        <v>77</v>
      </c>
      <c r="B96" s="85"/>
      <c r="C96" s="86"/>
      <c r="D96" s="253" t="s">
        <v>395</v>
      </c>
      <c r="E96" s="253"/>
      <c r="F96" s="253"/>
      <c r="G96" s="253"/>
      <c r="H96" s="253"/>
      <c r="I96" s="87"/>
      <c r="J96" s="253" t="s">
        <v>82</v>
      </c>
      <c r="K96" s="253"/>
      <c r="L96" s="253"/>
      <c r="M96" s="253"/>
      <c r="N96" s="253"/>
      <c r="O96" s="253"/>
      <c r="P96" s="253"/>
      <c r="Q96" s="253"/>
      <c r="R96" s="253"/>
      <c r="S96" s="253"/>
      <c r="T96" s="253"/>
      <c r="U96" s="253"/>
      <c r="V96" s="253"/>
      <c r="W96" s="253"/>
      <c r="X96" s="253"/>
      <c r="Y96" s="253"/>
      <c r="Z96" s="253"/>
      <c r="AA96" s="253"/>
      <c r="AB96" s="253"/>
      <c r="AC96" s="253"/>
      <c r="AD96" s="253"/>
      <c r="AE96" s="253"/>
      <c r="AF96" s="253"/>
      <c r="AG96" s="254">
        <f>'FC 2_I_chod - Rekonštru...'!J32</f>
        <v>0</v>
      </c>
      <c r="AH96" s="255"/>
      <c r="AI96" s="255"/>
      <c r="AJ96" s="255"/>
      <c r="AK96" s="255"/>
      <c r="AL96" s="255"/>
      <c r="AM96" s="255"/>
      <c r="AN96" s="254">
        <f>SUM(AG96,AT96)</f>
        <v>0</v>
      </c>
      <c r="AO96" s="255"/>
      <c r="AP96" s="255"/>
      <c r="AQ96" s="88" t="s">
        <v>79</v>
      </c>
      <c r="AR96" s="85"/>
      <c r="AS96" s="89">
        <v>0</v>
      </c>
      <c r="AT96" s="90">
        <f>ROUND(SUM(AV96:AW96),2)</f>
        <v>0</v>
      </c>
      <c r="AU96" s="91">
        <f>'FC 2_I_chod - Rekonštru...'!P135</f>
        <v>0</v>
      </c>
      <c r="AV96" s="90">
        <f>'FC 2_I_chod - Rekonštru...'!J35</f>
        <v>0</v>
      </c>
      <c r="AW96" s="90">
        <f>'FC 2_I_chod - Rekonštru...'!J36</f>
        <v>0</v>
      </c>
      <c r="AX96" s="90">
        <f>'FC 2_I_chod - Rekonštru...'!J37</f>
        <v>0</v>
      </c>
      <c r="AY96" s="90">
        <f>'FC 2_I_chod - Rekonštru...'!J38</f>
        <v>0</v>
      </c>
      <c r="AZ96" s="90">
        <f>'FC 2_I_chod - Rekonštru...'!F35</f>
        <v>0</v>
      </c>
      <c r="BA96" s="90">
        <f>'FC 2_I_chod - Rekonštru...'!F36</f>
        <v>0</v>
      </c>
      <c r="BB96" s="90">
        <f>'FC 2_I_chod - Rekonštru...'!F37</f>
        <v>0</v>
      </c>
      <c r="BC96" s="90">
        <f>'FC 2_I_chod - Rekonštru...'!F38</f>
        <v>0</v>
      </c>
      <c r="BD96" s="92">
        <f>'FC 2_I_chod - Rekonštru...'!F39</f>
        <v>0</v>
      </c>
      <c r="BT96" s="93" t="s">
        <v>80</v>
      </c>
      <c r="BV96" s="93" t="s">
        <v>75</v>
      </c>
      <c r="BW96" s="93" t="s">
        <v>83</v>
      </c>
      <c r="BX96" s="93" t="s">
        <v>4</v>
      </c>
      <c r="CL96" s="93" t="s">
        <v>1</v>
      </c>
      <c r="CM96" s="93" t="s">
        <v>73</v>
      </c>
    </row>
    <row r="97" spans="1:89" x14ac:dyDescent="0.2">
      <c r="B97" s="20"/>
      <c r="AR97" s="20"/>
    </row>
    <row r="98" spans="1:89" s="2" customFormat="1" ht="30" customHeight="1" x14ac:dyDescent="0.2">
      <c r="A98" s="34"/>
      <c r="B98" s="35"/>
      <c r="C98" s="74" t="s">
        <v>84</v>
      </c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252">
        <f>ROUND(SUM(AG99:AG102), 2)</f>
        <v>0</v>
      </c>
      <c r="AH98" s="252"/>
      <c r="AI98" s="252"/>
      <c r="AJ98" s="252"/>
      <c r="AK98" s="252"/>
      <c r="AL98" s="252"/>
      <c r="AM98" s="252"/>
      <c r="AN98" s="252">
        <f>ROUND(SUM(AN99:AN102), 2)</f>
        <v>0</v>
      </c>
      <c r="AO98" s="252"/>
      <c r="AP98" s="252"/>
      <c r="AQ98" s="94"/>
      <c r="AR98" s="35"/>
      <c r="AS98" s="67" t="s">
        <v>85</v>
      </c>
      <c r="AT98" s="68" t="s">
        <v>86</v>
      </c>
      <c r="AU98" s="68" t="s">
        <v>37</v>
      </c>
      <c r="AV98" s="69" t="s">
        <v>60</v>
      </c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89" s="2" customFormat="1" ht="19.95" customHeight="1" x14ac:dyDescent="0.2">
      <c r="A99" s="34"/>
      <c r="B99" s="35"/>
      <c r="C99" s="34"/>
      <c r="D99" s="248" t="s">
        <v>87</v>
      </c>
      <c r="E99" s="248"/>
      <c r="F99" s="248"/>
      <c r="G99" s="248"/>
      <c r="H99" s="248"/>
      <c r="I99" s="248"/>
      <c r="J99" s="248"/>
      <c r="K99" s="248"/>
      <c r="L99" s="248"/>
      <c r="M99" s="248"/>
      <c r="N99" s="248"/>
      <c r="O99" s="248"/>
      <c r="P99" s="248"/>
      <c r="Q99" s="248"/>
      <c r="R99" s="248"/>
      <c r="S99" s="248"/>
      <c r="T99" s="248"/>
      <c r="U99" s="248"/>
      <c r="V99" s="248"/>
      <c r="W99" s="248"/>
      <c r="X99" s="248"/>
      <c r="Y99" s="248"/>
      <c r="Z99" s="248"/>
      <c r="AA99" s="248"/>
      <c r="AB99" s="248"/>
      <c r="AC99" s="34"/>
      <c r="AD99" s="34"/>
      <c r="AE99" s="34"/>
      <c r="AF99" s="34"/>
      <c r="AG99" s="249">
        <f>ROUND(AG94 * AS99, 2)</f>
        <v>0</v>
      </c>
      <c r="AH99" s="250"/>
      <c r="AI99" s="250"/>
      <c r="AJ99" s="250"/>
      <c r="AK99" s="250"/>
      <c r="AL99" s="250"/>
      <c r="AM99" s="250"/>
      <c r="AN99" s="250">
        <f>ROUND(AG99 + AV99, 2)</f>
        <v>0</v>
      </c>
      <c r="AO99" s="250"/>
      <c r="AP99" s="250"/>
      <c r="AQ99" s="34"/>
      <c r="AR99" s="35"/>
      <c r="AS99" s="96">
        <v>0</v>
      </c>
      <c r="AT99" s="97" t="s">
        <v>88</v>
      </c>
      <c r="AU99" s="97" t="s">
        <v>38</v>
      </c>
      <c r="AV99" s="98">
        <f>ROUND(IF(AU99="základná",AG99*L32,IF(AU99="znížená",AG99*L33,0)), 2)</f>
        <v>0</v>
      </c>
      <c r="AW99" s="34"/>
      <c r="AX99" s="34"/>
      <c r="AY99" s="34"/>
      <c r="AZ99" s="34"/>
      <c r="BA99" s="34"/>
      <c r="BB99" s="34"/>
      <c r="BC99" s="34"/>
      <c r="BD99" s="34"/>
      <c r="BE99" s="34"/>
      <c r="BV99" s="17" t="s">
        <v>89</v>
      </c>
      <c r="BY99" s="99">
        <f>IF(AU99="základná",AV99,0)</f>
        <v>0</v>
      </c>
      <c r="BZ99" s="99">
        <f>IF(AU99="znížená",AV99,0)</f>
        <v>0</v>
      </c>
      <c r="CA99" s="99">
        <v>0</v>
      </c>
      <c r="CB99" s="99">
        <v>0</v>
      </c>
      <c r="CC99" s="99">
        <v>0</v>
      </c>
      <c r="CD99" s="99">
        <f>IF(AU99="základná",AG99,0)</f>
        <v>0</v>
      </c>
      <c r="CE99" s="99">
        <f>IF(AU99="znížená",AG99,0)</f>
        <v>0</v>
      </c>
      <c r="CF99" s="99">
        <f>IF(AU99="zákl. prenesená",AG99,0)</f>
        <v>0</v>
      </c>
      <c r="CG99" s="99">
        <f>IF(AU99="zníž. prenesená",AG99,0)</f>
        <v>0</v>
      </c>
      <c r="CH99" s="99">
        <f>IF(AU99="nulová",AG99,0)</f>
        <v>0</v>
      </c>
      <c r="CI99" s="17">
        <f>IF(AU99="základná",1,IF(AU99="znížená",2,IF(AU99="zákl. prenesená",4,IF(AU99="zníž. prenesená",5,3))))</f>
        <v>1</v>
      </c>
      <c r="CJ99" s="17">
        <f>IF(AT99="stavebná časť",1,IF(AT99="investičná časť",2,3))</f>
        <v>1</v>
      </c>
      <c r="CK99" s="17" t="str">
        <f>IF(D99="Vyplň vlastné","","x")</f>
        <v>x</v>
      </c>
    </row>
    <row r="100" spans="1:89" s="2" customFormat="1" ht="19.95" customHeight="1" x14ac:dyDescent="0.2">
      <c r="A100" s="34"/>
      <c r="B100" s="35"/>
      <c r="C100" s="34"/>
      <c r="D100" s="247" t="s">
        <v>90</v>
      </c>
      <c r="E100" s="248"/>
      <c r="F100" s="248"/>
      <c r="G100" s="248"/>
      <c r="H100" s="248"/>
      <c r="I100" s="248"/>
      <c r="J100" s="248"/>
      <c r="K100" s="248"/>
      <c r="L100" s="248"/>
      <c r="M100" s="248"/>
      <c r="N100" s="248"/>
      <c r="O100" s="248"/>
      <c r="P100" s="248"/>
      <c r="Q100" s="248"/>
      <c r="R100" s="248"/>
      <c r="S100" s="248"/>
      <c r="T100" s="248"/>
      <c r="U100" s="248"/>
      <c r="V100" s="248"/>
      <c r="W100" s="248"/>
      <c r="X100" s="248"/>
      <c r="Y100" s="248"/>
      <c r="Z100" s="248"/>
      <c r="AA100" s="248"/>
      <c r="AB100" s="248"/>
      <c r="AC100" s="34"/>
      <c r="AD100" s="34"/>
      <c r="AE100" s="34"/>
      <c r="AF100" s="34"/>
      <c r="AG100" s="249">
        <f>ROUND(AG94 * AS100, 2)</f>
        <v>0</v>
      </c>
      <c r="AH100" s="250"/>
      <c r="AI100" s="250"/>
      <c r="AJ100" s="250"/>
      <c r="AK100" s="250"/>
      <c r="AL100" s="250"/>
      <c r="AM100" s="250"/>
      <c r="AN100" s="250">
        <f>ROUND(AG100 + AV100, 2)</f>
        <v>0</v>
      </c>
      <c r="AO100" s="250"/>
      <c r="AP100" s="250"/>
      <c r="AQ100" s="34"/>
      <c r="AR100" s="35"/>
      <c r="AS100" s="96">
        <v>0</v>
      </c>
      <c r="AT100" s="97" t="s">
        <v>88</v>
      </c>
      <c r="AU100" s="97" t="s">
        <v>38</v>
      </c>
      <c r="AV100" s="98">
        <f>ROUND(IF(AU100="základná",AG100*L32,IF(AU100="znížená",AG100*L33,0)), 2)</f>
        <v>0</v>
      </c>
      <c r="AW100" s="34"/>
      <c r="AX100" s="34"/>
      <c r="AY100" s="34"/>
      <c r="AZ100" s="34"/>
      <c r="BA100" s="34"/>
      <c r="BB100" s="34"/>
      <c r="BC100" s="34"/>
      <c r="BD100" s="34"/>
      <c r="BE100" s="34"/>
      <c r="BV100" s="17" t="s">
        <v>91</v>
      </c>
      <c r="BY100" s="99">
        <f>IF(AU100="základná",AV100,0)</f>
        <v>0</v>
      </c>
      <c r="BZ100" s="99">
        <f>IF(AU100="znížená",AV100,0)</f>
        <v>0</v>
      </c>
      <c r="CA100" s="99">
        <v>0</v>
      </c>
      <c r="CB100" s="99">
        <v>0</v>
      </c>
      <c r="CC100" s="99">
        <v>0</v>
      </c>
      <c r="CD100" s="99">
        <f>IF(AU100="základná",AG100,0)</f>
        <v>0</v>
      </c>
      <c r="CE100" s="99">
        <f>IF(AU100="znížená",AG100,0)</f>
        <v>0</v>
      </c>
      <c r="CF100" s="99">
        <f>IF(AU100="zákl. prenesená",AG100,0)</f>
        <v>0</v>
      </c>
      <c r="CG100" s="99">
        <f>IF(AU100="zníž. prenesená",AG100,0)</f>
        <v>0</v>
      </c>
      <c r="CH100" s="99">
        <f>IF(AU100="nulová",AG100,0)</f>
        <v>0</v>
      </c>
      <c r="CI100" s="17">
        <f>IF(AU100="základná",1,IF(AU100="znížená",2,IF(AU100="zákl. prenesená",4,IF(AU100="zníž. prenesená",5,3))))</f>
        <v>1</v>
      </c>
      <c r="CJ100" s="17">
        <f>IF(AT100="stavebná časť",1,IF(AT100="investičná časť",2,3))</f>
        <v>1</v>
      </c>
      <c r="CK100" s="17" t="str">
        <f>IF(D100="Vyplň vlastné","","x")</f>
        <v/>
      </c>
    </row>
    <row r="101" spans="1:89" s="2" customFormat="1" ht="19.95" customHeight="1" x14ac:dyDescent="0.2">
      <c r="A101" s="34"/>
      <c r="B101" s="35"/>
      <c r="C101" s="34"/>
      <c r="D101" s="247" t="s">
        <v>90</v>
      </c>
      <c r="E101" s="248"/>
      <c r="F101" s="248"/>
      <c r="G101" s="248"/>
      <c r="H101" s="248"/>
      <c r="I101" s="248"/>
      <c r="J101" s="248"/>
      <c r="K101" s="248"/>
      <c r="L101" s="248"/>
      <c r="M101" s="248"/>
      <c r="N101" s="248"/>
      <c r="O101" s="248"/>
      <c r="P101" s="248"/>
      <c r="Q101" s="248"/>
      <c r="R101" s="248"/>
      <c r="S101" s="248"/>
      <c r="T101" s="248"/>
      <c r="U101" s="248"/>
      <c r="V101" s="248"/>
      <c r="W101" s="248"/>
      <c r="X101" s="248"/>
      <c r="Y101" s="248"/>
      <c r="Z101" s="248"/>
      <c r="AA101" s="248"/>
      <c r="AB101" s="248"/>
      <c r="AC101" s="34"/>
      <c r="AD101" s="34"/>
      <c r="AE101" s="34"/>
      <c r="AF101" s="34"/>
      <c r="AG101" s="249">
        <f>ROUND(AG94 * AS101, 2)</f>
        <v>0</v>
      </c>
      <c r="AH101" s="250"/>
      <c r="AI101" s="250"/>
      <c r="AJ101" s="250"/>
      <c r="AK101" s="250"/>
      <c r="AL101" s="250"/>
      <c r="AM101" s="250"/>
      <c r="AN101" s="250">
        <f>ROUND(AG101 + AV101, 2)</f>
        <v>0</v>
      </c>
      <c r="AO101" s="250"/>
      <c r="AP101" s="250"/>
      <c r="AQ101" s="34"/>
      <c r="AR101" s="35"/>
      <c r="AS101" s="96">
        <v>0</v>
      </c>
      <c r="AT101" s="97" t="s">
        <v>88</v>
      </c>
      <c r="AU101" s="97" t="s">
        <v>38</v>
      </c>
      <c r="AV101" s="98">
        <f>ROUND(IF(AU101="základná",AG101*L32,IF(AU101="znížená",AG101*L33,0)), 2)</f>
        <v>0</v>
      </c>
      <c r="AW101" s="34"/>
      <c r="AX101" s="34"/>
      <c r="AY101" s="34"/>
      <c r="AZ101" s="34"/>
      <c r="BA101" s="34"/>
      <c r="BB101" s="34"/>
      <c r="BC101" s="34"/>
      <c r="BD101" s="34"/>
      <c r="BE101" s="34"/>
      <c r="BV101" s="17" t="s">
        <v>91</v>
      </c>
      <c r="BY101" s="99">
        <f>IF(AU101="základná",AV101,0)</f>
        <v>0</v>
      </c>
      <c r="BZ101" s="99">
        <f>IF(AU101="znížená",AV101,0)</f>
        <v>0</v>
      </c>
      <c r="CA101" s="99">
        <v>0</v>
      </c>
      <c r="CB101" s="99">
        <v>0</v>
      </c>
      <c r="CC101" s="99">
        <v>0</v>
      </c>
      <c r="CD101" s="99">
        <f>IF(AU101="základná",AG101,0)</f>
        <v>0</v>
      </c>
      <c r="CE101" s="99">
        <f>IF(AU101="znížená",AG101,0)</f>
        <v>0</v>
      </c>
      <c r="CF101" s="99">
        <f>IF(AU101="zákl. prenesená",AG101,0)</f>
        <v>0</v>
      </c>
      <c r="CG101" s="99">
        <f>IF(AU101="zníž. prenesená",AG101,0)</f>
        <v>0</v>
      </c>
      <c r="CH101" s="99">
        <f>IF(AU101="nulová",AG101,0)</f>
        <v>0</v>
      </c>
      <c r="CI101" s="17">
        <f>IF(AU101="základná",1,IF(AU101="znížená",2,IF(AU101="zákl. prenesená",4,IF(AU101="zníž. prenesená",5,3))))</f>
        <v>1</v>
      </c>
      <c r="CJ101" s="17">
        <f>IF(AT101="stavebná časť",1,IF(AT101="investičná časť",2,3))</f>
        <v>1</v>
      </c>
      <c r="CK101" s="17" t="str">
        <f>IF(D101="Vyplň vlastné","","x")</f>
        <v/>
      </c>
    </row>
    <row r="102" spans="1:89" s="2" customFormat="1" ht="19.95" customHeight="1" x14ac:dyDescent="0.2">
      <c r="A102" s="34"/>
      <c r="B102" s="35"/>
      <c r="C102" s="34"/>
      <c r="D102" s="247" t="s">
        <v>90</v>
      </c>
      <c r="E102" s="248"/>
      <c r="F102" s="248"/>
      <c r="G102" s="248"/>
      <c r="H102" s="248"/>
      <c r="I102" s="248"/>
      <c r="J102" s="248"/>
      <c r="K102" s="248"/>
      <c r="L102" s="248"/>
      <c r="M102" s="248"/>
      <c r="N102" s="248"/>
      <c r="O102" s="248"/>
      <c r="P102" s="248"/>
      <c r="Q102" s="248"/>
      <c r="R102" s="248"/>
      <c r="S102" s="248"/>
      <c r="T102" s="248"/>
      <c r="U102" s="248"/>
      <c r="V102" s="248"/>
      <c r="W102" s="248"/>
      <c r="X102" s="248"/>
      <c r="Y102" s="248"/>
      <c r="Z102" s="248"/>
      <c r="AA102" s="248"/>
      <c r="AB102" s="248"/>
      <c r="AC102" s="34"/>
      <c r="AD102" s="34"/>
      <c r="AE102" s="34"/>
      <c r="AF102" s="34"/>
      <c r="AG102" s="249">
        <f>ROUND(AG94 * AS102, 2)</f>
        <v>0</v>
      </c>
      <c r="AH102" s="250"/>
      <c r="AI102" s="250"/>
      <c r="AJ102" s="250"/>
      <c r="AK102" s="250"/>
      <c r="AL102" s="250"/>
      <c r="AM102" s="250"/>
      <c r="AN102" s="250">
        <f>ROUND(AG102 + AV102, 2)</f>
        <v>0</v>
      </c>
      <c r="AO102" s="250"/>
      <c r="AP102" s="250"/>
      <c r="AQ102" s="34"/>
      <c r="AR102" s="35"/>
      <c r="AS102" s="100">
        <v>0</v>
      </c>
      <c r="AT102" s="101" t="s">
        <v>88</v>
      </c>
      <c r="AU102" s="101" t="s">
        <v>38</v>
      </c>
      <c r="AV102" s="102">
        <f>ROUND(IF(AU102="základná",AG102*L32,IF(AU102="znížená",AG102*L33,0)), 2)</f>
        <v>0</v>
      </c>
      <c r="AW102" s="34"/>
      <c r="AX102" s="34"/>
      <c r="AY102" s="34"/>
      <c r="AZ102" s="34"/>
      <c r="BA102" s="34"/>
      <c r="BB102" s="34"/>
      <c r="BC102" s="34"/>
      <c r="BD102" s="34"/>
      <c r="BE102" s="34"/>
      <c r="BV102" s="17" t="s">
        <v>91</v>
      </c>
      <c r="BY102" s="99">
        <f>IF(AU102="základná",AV102,0)</f>
        <v>0</v>
      </c>
      <c r="BZ102" s="99">
        <f>IF(AU102="znížená",AV102,0)</f>
        <v>0</v>
      </c>
      <c r="CA102" s="99">
        <v>0</v>
      </c>
      <c r="CB102" s="99">
        <v>0</v>
      </c>
      <c r="CC102" s="99">
        <v>0</v>
      </c>
      <c r="CD102" s="99">
        <f>IF(AU102="základná",AG102,0)</f>
        <v>0</v>
      </c>
      <c r="CE102" s="99">
        <f>IF(AU102="znížená",AG102,0)</f>
        <v>0</v>
      </c>
      <c r="CF102" s="99">
        <f>IF(AU102="zákl. prenesená",AG102,0)</f>
        <v>0</v>
      </c>
      <c r="CG102" s="99">
        <f>IF(AU102="zníž. prenesená",AG102,0)</f>
        <v>0</v>
      </c>
      <c r="CH102" s="99">
        <f>IF(AU102="nulová",AG102,0)</f>
        <v>0</v>
      </c>
      <c r="CI102" s="17">
        <f>IF(AU102="základná",1,IF(AU102="znížená",2,IF(AU102="zákl. prenesená",4,IF(AU102="zníž. prenesená",5,3))))</f>
        <v>1</v>
      </c>
      <c r="CJ102" s="17">
        <f>IF(AT102="stavebná časť",1,IF(AT102="investičná časť",2,3))</f>
        <v>1</v>
      </c>
      <c r="CK102" s="17" t="str">
        <f>IF(D102="Vyplň vlastné","","x")</f>
        <v/>
      </c>
    </row>
    <row r="103" spans="1:89" s="2" customFormat="1" ht="10.95" customHeight="1" x14ac:dyDescent="0.2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5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  <row r="104" spans="1:89" s="2" customFormat="1" ht="30" customHeight="1" x14ac:dyDescent="0.2">
      <c r="A104" s="34"/>
      <c r="B104" s="35"/>
      <c r="C104" s="103" t="s">
        <v>92</v>
      </c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234">
        <f>ROUND(AG94 + AG98, 2)</f>
        <v>0</v>
      </c>
      <c r="AH104" s="234"/>
      <c r="AI104" s="234"/>
      <c r="AJ104" s="234"/>
      <c r="AK104" s="234"/>
      <c r="AL104" s="234"/>
      <c r="AM104" s="234"/>
      <c r="AN104" s="234">
        <f>ROUND(AN94 + AN98, 2)</f>
        <v>0</v>
      </c>
      <c r="AO104" s="234"/>
      <c r="AP104" s="234"/>
      <c r="AQ104" s="104"/>
      <c r="AR104" s="35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  <row r="105" spans="1:89" s="2" customFormat="1" ht="6.9" customHeight="1" x14ac:dyDescent="0.2">
      <c r="A105" s="34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  <c r="AF105" s="53"/>
      <c r="AG105" s="53"/>
      <c r="AH105" s="53"/>
      <c r="AI105" s="53"/>
      <c r="AJ105" s="53"/>
      <c r="AK105" s="53"/>
      <c r="AL105" s="53"/>
      <c r="AM105" s="53"/>
      <c r="AN105" s="53"/>
      <c r="AO105" s="53"/>
      <c r="AP105" s="53"/>
      <c r="AQ105" s="53"/>
      <c r="AR105" s="35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</sheetData>
  <mergeCells count="64">
    <mergeCell ref="L85:AJ85"/>
    <mergeCell ref="AM87:AN87"/>
    <mergeCell ref="AS89:AT91"/>
    <mergeCell ref="AM89:AP89"/>
    <mergeCell ref="AM90:AP90"/>
    <mergeCell ref="J96:AF96"/>
    <mergeCell ref="AG96:AM96"/>
    <mergeCell ref="AN96:AP96"/>
    <mergeCell ref="D96:H96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D102:AB102"/>
    <mergeCell ref="AG102:AM102"/>
    <mergeCell ref="AN102:AP102"/>
    <mergeCell ref="AG94:AM94"/>
    <mergeCell ref="AN94:AP94"/>
    <mergeCell ref="AG98:AM98"/>
    <mergeCell ref="AN98:AP98"/>
    <mergeCell ref="D100:AB100"/>
    <mergeCell ref="AG100:AM100"/>
    <mergeCell ref="AN100:AP100"/>
    <mergeCell ref="D101:AB101"/>
    <mergeCell ref="AG101:AM101"/>
    <mergeCell ref="AN101:AP101"/>
    <mergeCell ref="D99:AB99"/>
    <mergeCell ref="AG99:AM99"/>
    <mergeCell ref="AN99:AP99"/>
    <mergeCell ref="AG104:AM104"/>
    <mergeCell ref="AN104:AP104"/>
    <mergeCell ref="BE5:BE34"/>
    <mergeCell ref="K5:AJ5"/>
    <mergeCell ref="K6:AJ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AK38:AO38"/>
    <mergeCell ref="X38:AB38"/>
    <mergeCell ref="AR2:BE2"/>
    <mergeCell ref="W35:AE35"/>
    <mergeCell ref="L35:P35"/>
    <mergeCell ref="AK35:AO35"/>
    <mergeCell ref="AK36:AO36"/>
    <mergeCell ref="W36:AE36"/>
    <mergeCell ref="L36:P36"/>
    <mergeCell ref="W33:AE33"/>
    <mergeCell ref="AK33:AO33"/>
    <mergeCell ref="L33:P33"/>
    <mergeCell ref="AK34:AO34"/>
    <mergeCell ref="L34:P34"/>
    <mergeCell ref="W34:AE34"/>
  </mergeCells>
  <dataValidations count="2">
    <dataValidation type="list" allowBlank="1" showInputMessage="1" showErrorMessage="1" error="Povolené sú hodnoty základná, znížená, nulová." sqref="AU98:AU102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8:AT102" xr:uid="{00000000-0002-0000-0000-000001000000}">
      <formula1>"stavebná časť, technologická časť, investičná časť"</formula1>
    </dataValidation>
  </dataValidations>
  <hyperlinks>
    <hyperlink ref="A95" location="'101-00_I_komun - Rekonštr...'!C2" display="/" xr:uid="{00000000-0004-0000-0000-000000000000}"/>
    <hyperlink ref="A96" location="'101-00_I_chod - Rekonštru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34"/>
  <sheetViews>
    <sheetView showGridLines="0" topLeftCell="A226" workbookViewId="0">
      <selection activeCell="Y135" sqref="Y135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8.710937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81</v>
      </c>
    </row>
    <row r="3" spans="1:46" s="1" customFormat="1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73</v>
      </c>
    </row>
    <row r="4" spans="1:46" s="1" customFormat="1" ht="24.9" customHeight="1" x14ac:dyDescent="0.2">
      <c r="B4" s="20"/>
      <c r="D4" s="21" t="s">
        <v>93</v>
      </c>
      <c r="L4" s="20"/>
      <c r="M4" s="106" t="s">
        <v>9</v>
      </c>
      <c r="AT4" s="17" t="s">
        <v>3</v>
      </c>
    </row>
    <row r="5" spans="1:46" s="1" customFormat="1" ht="6.9" customHeight="1" x14ac:dyDescent="0.2">
      <c r="B5" s="20"/>
      <c r="L5" s="20"/>
    </row>
    <row r="6" spans="1:46" s="1" customFormat="1" ht="12" customHeight="1" x14ac:dyDescent="0.2">
      <c r="B6" s="20"/>
      <c r="D6" s="27" t="s">
        <v>15</v>
      </c>
      <c r="L6" s="20"/>
    </row>
    <row r="7" spans="1:46" s="1" customFormat="1" ht="16.5" customHeight="1" x14ac:dyDescent="0.2">
      <c r="B7" s="20"/>
      <c r="E7" s="271" t="str">
        <f>'Rekapitulácia stavby'!K6</f>
        <v>Rekonštrukcia ulíc Záhradná,</v>
      </c>
      <c r="F7" s="272"/>
      <c r="G7" s="272"/>
      <c r="H7" s="272"/>
      <c r="L7" s="20"/>
    </row>
    <row r="8" spans="1:46" s="2" customFormat="1" ht="12" customHeight="1" x14ac:dyDescent="0.2">
      <c r="A8" s="34"/>
      <c r="B8" s="35"/>
      <c r="C8" s="34"/>
      <c r="D8" s="27" t="s">
        <v>94</v>
      </c>
      <c r="E8" s="34"/>
      <c r="F8" s="34"/>
      <c r="G8" s="34"/>
      <c r="H8" s="34"/>
      <c r="I8" s="34"/>
      <c r="J8" s="34"/>
      <c r="K8" s="34"/>
      <c r="L8" s="4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30" customHeight="1" x14ac:dyDescent="0.2">
      <c r="A9" s="34"/>
      <c r="B9" s="35"/>
      <c r="C9" s="34"/>
      <c r="D9" s="34"/>
      <c r="E9" s="261" t="s">
        <v>95</v>
      </c>
      <c r="F9" s="273"/>
      <c r="G9" s="273"/>
      <c r="H9" s="273"/>
      <c r="I9" s="34"/>
      <c r="J9" s="34"/>
      <c r="K9" s="34"/>
      <c r="L9" s="4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x14ac:dyDescent="0.2">
      <c r="A10" s="34"/>
      <c r="B10" s="35"/>
      <c r="C10" s="34"/>
      <c r="D10" s="34"/>
      <c r="E10" s="34" t="s">
        <v>396</v>
      </c>
      <c r="F10" s="34"/>
      <c r="G10" s="34"/>
      <c r="H10" s="34"/>
      <c r="I10" s="34"/>
      <c r="J10" s="34"/>
      <c r="K10" s="34"/>
      <c r="L10" s="4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5"/>
      <c r="C11" s="34"/>
      <c r="D11" s="27" t="s">
        <v>16</v>
      </c>
      <c r="E11" s="34"/>
      <c r="F11" s="25" t="s">
        <v>1</v>
      </c>
      <c r="G11" s="34"/>
      <c r="H11" s="34"/>
      <c r="I11" s="27" t="s">
        <v>17</v>
      </c>
      <c r="J11" s="25" t="s">
        <v>1</v>
      </c>
      <c r="K11" s="34"/>
      <c r="L11" s="4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5"/>
      <c r="C12" s="34"/>
      <c r="D12" s="27" t="s">
        <v>18</v>
      </c>
      <c r="E12" s="34"/>
      <c r="F12" s="25" t="s">
        <v>19</v>
      </c>
      <c r="G12" s="34"/>
      <c r="H12" s="34"/>
      <c r="I12" s="27" t="s">
        <v>20</v>
      </c>
      <c r="J12" s="60"/>
      <c r="K12" s="34"/>
      <c r="L12" s="4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5" customHeight="1" x14ac:dyDescent="0.2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4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5"/>
      <c r="C14" s="34"/>
      <c r="D14" s="27" t="s">
        <v>22</v>
      </c>
      <c r="E14" s="34"/>
      <c r="F14" s="34"/>
      <c r="G14" s="34"/>
      <c r="H14" s="34"/>
      <c r="I14" s="27" t="s">
        <v>23</v>
      </c>
      <c r="J14" s="25" t="str">
        <f>IF('Rekapitulácia stavby'!AN10="","",'Rekapitulácia stavby'!AN10)</f>
        <v/>
      </c>
      <c r="K14" s="34"/>
      <c r="L14" s="4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5"/>
      <c r="C15" s="34"/>
      <c r="D15" s="34"/>
      <c r="E15" s="25" t="str">
        <f>IF('Rekapitulácia stavby'!E11="","",'Rekapitulácia stavby'!E11)</f>
        <v xml:space="preserve"> </v>
      </c>
      <c r="F15" s="34"/>
      <c r="G15" s="34"/>
      <c r="H15" s="34"/>
      <c r="I15" s="27" t="s">
        <v>24</v>
      </c>
      <c r="J15" s="25" t="str">
        <f>IF('Rekapitulácia stavby'!AN11="","",'Rekapitulácia stavby'!AN11)</f>
        <v/>
      </c>
      <c r="K15" s="34"/>
      <c r="L15" s="4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 x14ac:dyDescent="0.2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4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5"/>
      <c r="C17" s="34"/>
      <c r="D17" s="27" t="s">
        <v>25</v>
      </c>
      <c r="E17" s="34"/>
      <c r="F17" s="34"/>
      <c r="G17" s="34"/>
      <c r="H17" s="34"/>
      <c r="I17" s="27" t="s">
        <v>23</v>
      </c>
      <c r="J17" s="28" t="str">
        <f>'Rekapitulácia stavby'!AN13</f>
        <v>Vyplň údaj</v>
      </c>
      <c r="K17" s="34"/>
      <c r="L17" s="4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5"/>
      <c r="C18" s="34"/>
      <c r="D18" s="34"/>
      <c r="E18" s="274" t="str">
        <f>'Rekapitulácia stavby'!E14</f>
        <v>Vyplň údaj</v>
      </c>
      <c r="F18" s="238"/>
      <c r="G18" s="238"/>
      <c r="H18" s="238"/>
      <c r="I18" s="27" t="s">
        <v>24</v>
      </c>
      <c r="J18" s="28" t="str">
        <f>'Rekapitulácia stavby'!AN14</f>
        <v>Vyplň údaj</v>
      </c>
      <c r="K18" s="34"/>
      <c r="L18" s="4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 x14ac:dyDescent="0.2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4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5"/>
      <c r="C20" s="34"/>
      <c r="D20" s="27" t="s">
        <v>27</v>
      </c>
      <c r="E20" s="34"/>
      <c r="F20" s="34"/>
      <c r="G20" s="34"/>
      <c r="H20" s="34"/>
      <c r="I20" s="27" t="s">
        <v>23</v>
      </c>
      <c r="J20" s="25" t="str">
        <f>IF('Rekapitulácia stavby'!AN16="","",'Rekapitulácia stavby'!AN16)</f>
        <v/>
      </c>
      <c r="K20" s="34"/>
      <c r="L20" s="4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5"/>
      <c r="C21" s="34"/>
      <c r="D21" s="34"/>
      <c r="E21" s="25" t="str">
        <f>IF('Rekapitulácia stavby'!E17="","",'Rekapitulácia stavby'!E17)</f>
        <v xml:space="preserve"> </v>
      </c>
      <c r="F21" s="34"/>
      <c r="G21" s="34"/>
      <c r="H21" s="34"/>
      <c r="I21" s="27" t="s">
        <v>24</v>
      </c>
      <c r="J21" s="25" t="str">
        <f>IF('Rekapitulácia stavby'!AN17="","",'Rekapitulácia stavby'!AN17)</f>
        <v/>
      </c>
      <c r="K21" s="34"/>
      <c r="L21" s="4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 x14ac:dyDescent="0.2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4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5"/>
      <c r="C23" s="34"/>
      <c r="D23" s="27" t="s">
        <v>29</v>
      </c>
      <c r="E23" s="34"/>
      <c r="F23" s="34"/>
      <c r="G23" s="34"/>
      <c r="H23" s="34"/>
      <c r="I23" s="27" t="s">
        <v>23</v>
      </c>
      <c r="J23" s="25" t="str">
        <f>IF('Rekapitulácia stavby'!AN19="","",'Rekapitulácia stavby'!AN19)</f>
        <v/>
      </c>
      <c r="K23" s="34"/>
      <c r="L23" s="4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5"/>
      <c r="C24" s="34"/>
      <c r="D24" s="34"/>
      <c r="E24" s="25" t="str">
        <f>IF('Rekapitulácia stavby'!E20="","",'Rekapitulácia stavby'!E20)</f>
        <v xml:space="preserve"> </v>
      </c>
      <c r="F24" s="34"/>
      <c r="G24" s="34"/>
      <c r="H24" s="34"/>
      <c r="I24" s="27" t="s">
        <v>24</v>
      </c>
      <c r="J24" s="25" t="str">
        <f>IF('Rekapitulácia stavby'!AN20="","",'Rekapitulácia stavby'!AN20)</f>
        <v/>
      </c>
      <c r="K24" s="34"/>
      <c r="L24" s="4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 x14ac:dyDescent="0.2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4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5"/>
      <c r="C26" s="34"/>
      <c r="D26" s="27" t="s">
        <v>30</v>
      </c>
      <c r="E26" s="34"/>
      <c r="F26" s="34"/>
      <c r="G26" s="34"/>
      <c r="H26" s="34"/>
      <c r="I26" s="34"/>
      <c r="J26" s="34"/>
      <c r="K26" s="34"/>
      <c r="L26" s="4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07"/>
      <c r="B27" s="108"/>
      <c r="C27" s="107"/>
      <c r="D27" s="107"/>
      <c r="E27" s="242" t="s">
        <v>1</v>
      </c>
      <c r="F27" s="242"/>
      <c r="G27" s="242"/>
      <c r="H27" s="242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" customHeight="1" x14ac:dyDescent="0.2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4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 x14ac:dyDescent="0.2">
      <c r="A29" s="34"/>
      <c r="B29" s="35"/>
      <c r="C29" s="34"/>
      <c r="D29" s="71"/>
      <c r="E29" s="71"/>
      <c r="F29" s="71"/>
      <c r="G29" s="71"/>
      <c r="H29" s="71"/>
      <c r="I29" s="71"/>
      <c r="J29" s="71"/>
      <c r="K29" s="71"/>
      <c r="L29" s="4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" customHeight="1" x14ac:dyDescent="0.2">
      <c r="A30" s="34"/>
      <c r="B30" s="35"/>
      <c r="C30" s="34"/>
      <c r="D30" s="25" t="s">
        <v>96</v>
      </c>
      <c r="E30" s="34"/>
      <c r="F30" s="34"/>
      <c r="G30" s="34"/>
      <c r="H30" s="34"/>
      <c r="I30" s="34"/>
      <c r="J30" s="33">
        <f>J96</f>
        <v>0</v>
      </c>
      <c r="K30" s="34"/>
      <c r="L30" s="4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" customHeight="1" x14ac:dyDescent="0.2">
      <c r="A31" s="34"/>
      <c r="B31" s="35"/>
      <c r="C31" s="34"/>
      <c r="D31" s="32" t="s">
        <v>87</v>
      </c>
      <c r="E31" s="34"/>
      <c r="F31" s="34"/>
      <c r="G31" s="34"/>
      <c r="H31" s="34"/>
      <c r="I31" s="34"/>
      <c r="J31" s="33">
        <f>J110</f>
        <v>0</v>
      </c>
      <c r="K31" s="34"/>
      <c r="L31" s="4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5"/>
      <c r="C32" s="34"/>
      <c r="D32" s="110" t="s">
        <v>33</v>
      </c>
      <c r="E32" s="34"/>
      <c r="F32" s="34"/>
      <c r="G32" s="34"/>
      <c r="H32" s="34"/>
      <c r="I32" s="34"/>
      <c r="J32" s="76">
        <f>ROUND(J30 + J31, 2)</f>
        <v>0</v>
      </c>
      <c r="K32" s="34"/>
      <c r="L32" s="4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 x14ac:dyDescent="0.2">
      <c r="A33" s="34"/>
      <c r="B33" s="35"/>
      <c r="C33" s="34"/>
      <c r="D33" s="71"/>
      <c r="E33" s="71"/>
      <c r="F33" s="71"/>
      <c r="G33" s="71"/>
      <c r="H33" s="71"/>
      <c r="I33" s="71"/>
      <c r="J33" s="71"/>
      <c r="K33" s="71"/>
      <c r="L33" s="4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 x14ac:dyDescent="0.2">
      <c r="A34" s="34"/>
      <c r="B34" s="35"/>
      <c r="C34" s="34"/>
      <c r="D34" s="34"/>
      <c r="E34" s="34"/>
      <c r="F34" s="38" t="s">
        <v>35</v>
      </c>
      <c r="G34" s="34"/>
      <c r="H34" s="34"/>
      <c r="I34" s="38" t="s">
        <v>34</v>
      </c>
      <c r="J34" s="38" t="s">
        <v>36</v>
      </c>
      <c r="K34" s="34"/>
      <c r="L34" s="4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 x14ac:dyDescent="0.2">
      <c r="A35" s="34"/>
      <c r="B35" s="35"/>
      <c r="C35" s="34"/>
      <c r="D35" s="111" t="s">
        <v>37</v>
      </c>
      <c r="E35" s="40" t="s">
        <v>38</v>
      </c>
      <c r="F35" s="112">
        <f>ROUND((SUM(BE110:BE117) + SUM(BE137:BE233)),  2)</f>
        <v>0</v>
      </c>
      <c r="G35" s="113"/>
      <c r="H35" s="113"/>
      <c r="I35" s="114">
        <v>0.2</v>
      </c>
      <c r="J35" s="112">
        <f>ROUND(((SUM(BE110:BE117) + SUM(BE137:BE233))*I35),  2)</f>
        <v>0</v>
      </c>
      <c r="K35" s="34"/>
      <c r="L35" s="4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 x14ac:dyDescent="0.2">
      <c r="A36" s="34"/>
      <c r="B36" s="35"/>
      <c r="C36" s="34"/>
      <c r="D36" s="34"/>
      <c r="E36" s="40" t="s">
        <v>39</v>
      </c>
      <c r="F36" s="112">
        <f>ROUND((SUM(BF110:BF117) + SUM(BF137:BF233)),  2)</f>
        <v>0</v>
      </c>
      <c r="G36" s="113"/>
      <c r="H36" s="113"/>
      <c r="I36" s="114">
        <v>0.2</v>
      </c>
      <c r="J36" s="112">
        <f>ROUND(((SUM(BF110:BF117) + SUM(BF137:BF233))*I36),  2)</f>
        <v>0</v>
      </c>
      <c r="K36" s="34"/>
      <c r="L36" s="4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 x14ac:dyDescent="0.2">
      <c r="A37" s="34"/>
      <c r="B37" s="35"/>
      <c r="C37" s="34"/>
      <c r="D37" s="34"/>
      <c r="E37" s="27" t="s">
        <v>40</v>
      </c>
      <c r="F37" s="115">
        <f>ROUND((SUM(BG110:BG117) + SUM(BG137:BG233)),  2)</f>
        <v>0</v>
      </c>
      <c r="G37" s="34"/>
      <c r="H37" s="34"/>
      <c r="I37" s="116">
        <v>0.2</v>
      </c>
      <c r="J37" s="115">
        <f>0</f>
        <v>0</v>
      </c>
      <c r="K37" s="34"/>
      <c r="L37" s="4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 x14ac:dyDescent="0.2">
      <c r="A38" s="34"/>
      <c r="B38" s="35"/>
      <c r="C38" s="34"/>
      <c r="D38" s="34"/>
      <c r="E38" s="27" t="s">
        <v>41</v>
      </c>
      <c r="F38" s="115">
        <f>ROUND((SUM(BH110:BH117) + SUM(BH137:BH233)),  2)</f>
        <v>0</v>
      </c>
      <c r="G38" s="34"/>
      <c r="H38" s="34"/>
      <c r="I38" s="116">
        <v>0.2</v>
      </c>
      <c r="J38" s="115">
        <f>0</f>
        <v>0</v>
      </c>
      <c r="K38" s="34"/>
      <c r="L38" s="4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 x14ac:dyDescent="0.2">
      <c r="A39" s="34"/>
      <c r="B39" s="35"/>
      <c r="C39" s="34"/>
      <c r="D39" s="34"/>
      <c r="E39" s="40" t="s">
        <v>42</v>
      </c>
      <c r="F39" s="112">
        <f>ROUND((SUM(BI110:BI117) + SUM(BI137:BI233)),  2)</f>
        <v>0</v>
      </c>
      <c r="G39" s="113"/>
      <c r="H39" s="113"/>
      <c r="I39" s="114">
        <v>0</v>
      </c>
      <c r="J39" s="112">
        <f>0</f>
        <v>0</v>
      </c>
      <c r="K39" s="34"/>
      <c r="L39" s="4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 x14ac:dyDescent="0.2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4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5"/>
      <c r="C41" s="104"/>
      <c r="D41" s="117" t="s">
        <v>43</v>
      </c>
      <c r="E41" s="65"/>
      <c r="F41" s="65"/>
      <c r="G41" s="118" t="s">
        <v>44</v>
      </c>
      <c r="H41" s="119" t="s">
        <v>45</v>
      </c>
      <c r="I41" s="65"/>
      <c r="J41" s="120">
        <f>SUM(J32:J39)</f>
        <v>0</v>
      </c>
      <c r="K41" s="121"/>
      <c r="L41" s="4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 x14ac:dyDescent="0.2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4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" customHeight="1" x14ac:dyDescent="0.2">
      <c r="B43" s="20"/>
      <c r="L43" s="20"/>
    </row>
    <row r="44" spans="1:31" s="1" customFormat="1" ht="14.4" customHeight="1" x14ac:dyDescent="0.2">
      <c r="B44" s="20"/>
      <c r="L44" s="20"/>
    </row>
    <row r="45" spans="1:31" s="1" customFormat="1" ht="14.4" customHeight="1" x14ac:dyDescent="0.2">
      <c r="B45" s="20"/>
      <c r="L45" s="20"/>
    </row>
    <row r="46" spans="1:31" s="1" customFormat="1" ht="14.4" customHeight="1" x14ac:dyDescent="0.2">
      <c r="B46" s="20"/>
      <c r="L46" s="20"/>
    </row>
    <row r="47" spans="1:31" s="1" customFormat="1" ht="14.4" customHeight="1" x14ac:dyDescent="0.2">
      <c r="B47" s="20"/>
      <c r="L47" s="20"/>
    </row>
    <row r="48" spans="1:31" s="1" customFormat="1" ht="14.4" customHeight="1" x14ac:dyDescent="0.2">
      <c r="B48" s="20"/>
      <c r="L48" s="20"/>
    </row>
    <row r="49" spans="1:31" s="1" customFormat="1" ht="14.4" customHeight="1" x14ac:dyDescent="0.2">
      <c r="B49" s="20"/>
      <c r="L49" s="20"/>
    </row>
    <row r="50" spans="1:31" s="2" customFormat="1" ht="14.4" customHeight="1" x14ac:dyDescent="0.2">
      <c r="B50" s="47"/>
      <c r="D50" s="48" t="s">
        <v>46</v>
      </c>
      <c r="E50" s="49"/>
      <c r="F50" s="49"/>
      <c r="G50" s="48" t="s">
        <v>47</v>
      </c>
      <c r="H50" s="49"/>
      <c r="I50" s="49"/>
      <c r="J50" s="49"/>
      <c r="K50" s="49"/>
      <c r="L50" s="47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3.2" x14ac:dyDescent="0.2">
      <c r="A61" s="34"/>
      <c r="B61" s="35"/>
      <c r="C61" s="34"/>
      <c r="D61" s="50" t="s">
        <v>48</v>
      </c>
      <c r="E61" s="37"/>
      <c r="F61" s="122" t="s">
        <v>49</v>
      </c>
      <c r="G61" s="50" t="s">
        <v>48</v>
      </c>
      <c r="H61" s="37"/>
      <c r="I61" s="37"/>
      <c r="J61" s="123" t="s">
        <v>49</v>
      </c>
      <c r="K61" s="37"/>
      <c r="L61" s="4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.2" x14ac:dyDescent="0.2">
      <c r="A65" s="34"/>
      <c r="B65" s="35"/>
      <c r="C65" s="34"/>
      <c r="D65" s="48" t="s">
        <v>50</v>
      </c>
      <c r="E65" s="51"/>
      <c r="F65" s="51"/>
      <c r="G65" s="48" t="s">
        <v>51</v>
      </c>
      <c r="H65" s="51"/>
      <c r="I65" s="51"/>
      <c r="J65" s="51"/>
      <c r="K65" s="51"/>
      <c r="L65" s="47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3.2" x14ac:dyDescent="0.2">
      <c r="A76" s="34"/>
      <c r="B76" s="35"/>
      <c r="C76" s="34"/>
      <c r="D76" s="50" t="s">
        <v>48</v>
      </c>
      <c r="E76" s="37"/>
      <c r="F76" s="122" t="s">
        <v>49</v>
      </c>
      <c r="G76" s="50" t="s">
        <v>48</v>
      </c>
      <c r="H76" s="37"/>
      <c r="I76" s="37"/>
      <c r="J76" s="123" t="s">
        <v>49</v>
      </c>
      <c r="K76" s="37"/>
      <c r="L76" s="4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 x14ac:dyDescent="0.2">
      <c r="A77" s="34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" customHeight="1" x14ac:dyDescent="0.2">
      <c r="A81" s="34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customHeight="1" x14ac:dyDescent="0.2">
      <c r="A82" s="34"/>
      <c r="B82" s="35"/>
      <c r="C82" s="21" t="s">
        <v>97</v>
      </c>
      <c r="D82" s="34"/>
      <c r="E82" s="34"/>
      <c r="F82" s="34"/>
      <c r="G82" s="34"/>
      <c r="H82" s="34"/>
      <c r="I82" s="34"/>
      <c r="J82" s="34"/>
      <c r="K82" s="34"/>
      <c r="L82" s="4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customHeight="1" x14ac:dyDescent="0.2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4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7" t="s">
        <v>15</v>
      </c>
      <c r="D84" s="34"/>
      <c r="E84" s="34"/>
      <c r="F84" s="34"/>
      <c r="G84" s="34"/>
      <c r="H84" s="34"/>
      <c r="I84" s="34"/>
      <c r="J84" s="34"/>
      <c r="K84" s="34"/>
      <c r="L84" s="4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4"/>
      <c r="D85" s="34"/>
      <c r="E85" s="271" t="str">
        <f>E7</f>
        <v>Rekonštrukcia ulíc Záhradná,</v>
      </c>
      <c r="F85" s="272"/>
      <c r="G85" s="272"/>
      <c r="H85" s="272"/>
      <c r="I85" s="34"/>
      <c r="J85" s="34"/>
      <c r="K85" s="34"/>
      <c r="L85" s="4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7" t="s">
        <v>94</v>
      </c>
      <c r="D86" s="34"/>
      <c r="E86" s="34"/>
      <c r="F86" s="34"/>
      <c r="G86" s="34"/>
      <c r="H86" s="34"/>
      <c r="I86" s="34"/>
      <c r="J86" s="34"/>
      <c r="K86" s="34"/>
      <c r="L86" s="4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30" customHeight="1" x14ac:dyDescent="0.2">
      <c r="A87" s="34"/>
      <c r="B87" s="35"/>
      <c r="C87" s="34"/>
      <c r="D87" s="34"/>
      <c r="E87" s="261" t="str">
        <f>E9</f>
        <v>101-00_I_komun - Rekonštrukcia Záhradnej ulice – I. úsek , komunikácia</v>
      </c>
      <c r="F87" s="273"/>
      <c r="G87" s="273"/>
      <c r="H87" s="273"/>
      <c r="I87" s="34"/>
      <c r="J87" s="34"/>
      <c r="K87" s="34"/>
      <c r="L87" s="4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customHeight="1" x14ac:dyDescent="0.2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47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7" t="s">
        <v>18</v>
      </c>
      <c r="D89" s="34"/>
      <c r="E89" s="34"/>
      <c r="F89" s="25" t="str">
        <f>F12</f>
        <v xml:space="preserve"> </v>
      </c>
      <c r="G89" s="34"/>
      <c r="H89" s="34"/>
      <c r="I89" s="27" t="s">
        <v>20</v>
      </c>
      <c r="J89" s="60" t="str">
        <f>IF(J12="","",J12)</f>
        <v/>
      </c>
      <c r="K89" s="34"/>
      <c r="L89" s="47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" customHeight="1" x14ac:dyDescent="0.2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47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15" customHeight="1" x14ac:dyDescent="0.2">
      <c r="A91" s="34"/>
      <c r="B91" s="35"/>
      <c r="C91" s="27" t="s">
        <v>22</v>
      </c>
      <c r="D91" s="34"/>
      <c r="E91" s="34"/>
      <c r="F91" s="25" t="str">
        <f>E15</f>
        <v xml:space="preserve"> </v>
      </c>
      <c r="G91" s="34"/>
      <c r="H91" s="34"/>
      <c r="I91" s="27" t="s">
        <v>27</v>
      </c>
      <c r="J91" s="30" t="str">
        <f>E21</f>
        <v xml:space="preserve"> </v>
      </c>
      <c r="K91" s="34"/>
      <c r="L91" s="47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customHeight="1" x14ac:dyDescent="0.2">
      <c r="A92" s="34"/>
      <c r="B92" s="35"/>
      <c r="C92" s="27" t="s">
        <v>25</v>
      </c>
      <c r="D92" s="34"/>
      <c r="E92" s="34"/>
      <c r="F92" s="25" t="str">
        <f>IF(E18="","",E18)</f>
        <v>Vyplň údaj</v>
      </c>
      <c r="G92" s="34"/>
      <c r="H92" s="34"/>
      <c r="I92" s="27" t="s">
        <v>29</v>
      </c>
      <c r="J92" s="30" t="str">
        <f>E24</f>
        <v xml:space="preserve"> </v>
      </c>
      <c r="K92" s="34"/>
      <c r="L92" s="47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47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24" t="s">
        <v>98</v>
      </c>
      <c r="D94" s="104"/>
      <c r="E94" s="104"/>
      <c r="F94" s="104"/>
      <c r="G94" s="104"/>
      <c r="H94" s="104"/>
      <c r="I94" s="104"/>
      <c r="J94" s="125" t="s">
        <v>99</v>
      </c>
      <c r="K94" s="104"/>
      <c r="L94" s="47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47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5" customHeight="1" x14ac:dyDescent="0.2">
      <c r="A96" s="34"/>
      <c r="B96" s="35"/>
      <c r="C96" s="126" t="s">
        <v>100</v>
      </c>
      <c r="D96" s="34"/>
      <c r="E96" s="34"/>
      <c r="F96" s="34"/>
      <c r="G96" s="34"/>
      <c r="H96" s="34"/>
      <c r="I96" s="34"/>
      <c r="J96" s="76">
        <f>J137</f>
        <v>0</v>
      </c>
      <c r="K96" s="34"/>
      <c r="L96" s="47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101</v>
      </c>
    </row>
    <row r="97" spans="1:65" s="9" customFormat="1" ht="24.9" customHeight="1" x14ac:dyDescent="0.2">
      <c r="B97" s="127"/>
      <c r="D97" s="128" t="s">
        <v>102</v>
      </c>
      <c r="E97" s="129"/>
      <c r="F97" s="129"/>
      <c r="G97" s="129"/>
      <c r="H97" s="129"/>
      <c r="I97" s="129"/>
      <c r="J97" s="130">
        <f>J138</f>
        <v>0</v>
      </c>
      <c r="L97" s="127"/>
    </row>
    <row r="98" spans="1:65" s="9" customFormat="1" ht="24.9" customHeight="1" x14ac:dyDescent="0.2">
      <c r="B98" s="127"/>
      <c r="D98" s="128" t="s">
        <v>103</v>
      </c>
      <c r="E98" s="129"/>
      <c r="F98" s="129"/>
      <c r="G98" s="129"/>
      <c r="H98" s="129"/>
      <c r="I98" s="129"/>
      <c r="J98" s="130">
        <f>J139</f>
        <v>0</v>
      </c>
      <c r="L98" s="127"/>
    </row>
    <row r="99" spans="1:65" s="9" customFormat="1" ht="24.9" customHeight="1" x14ac:dyDescent="0.2">
      <c r="B99" s="127"/>
      <c r="D99" s="128" t="s">
        <v>104</v>
      </c>
      <c r="E99" s="129"/>
      <c r="F99" s="129"/>
      <c r="G99" s="129"/>
      <c r="H99" s="129"/>
      <c r="I99" s="129"/>
      <c r="J99" s="130">
        <f>J142</f>
        <v>0</v>
      </c>
      <c r="L99" s="127"/>
    </row>
    <row r="100" spans="1:65" s="9" customFormat="1" ht="24.9" customHeight="1" x14ac:dyDescent="0.2">
      <c r="B100" s="127"/>
      <c r="D100" s="128" t="s">
        <v>105</v>
      </c>
      <c r="E100" s="129"/>
      <c r="F100" s="129"/>
      <c r="G100" s="129"/>
      <c r="H100" s="129"/>
      <c r="I100" s="129"/>
      <c r="J100" s="130">
        <f>J154</f>
        <v>0</v>
      </c>
      <c r="L100" s="127"/>
    </row>
    <row r="101" spans="1:65" s="9" customFormat="1" ht="24.9" customHeight="1" x14ac:dyDescent="0.2">
      <c r="B101" s="127"/>
      <c r="D101" s="128" t="s">
        <v>106</v>
      </c>
      <c r="E101" s="129"/>
      <c r="F101" s="129"/>
      <c r="G101" s="129"/>
      <c r="H101" s="129"/>
      <c r="I101" s="129"/>
      <c r="J101" s="130">
        <f>J162</f>
        <v>0</v>
      </c>
      <c r="L101" s="127"/>
    </row>
    <row r="102" spans="1:65" s="9" customFormat="1" ht="24.9" customHeight="1" x14ac:dyDescent="0.2">
      <c r="B102" s="127"/>
      <c r="D102" s="128" t="s">
        <v>107</v>
      </c>
      <c r="E102" s="129"/>
      <c r="F102" s="129"/>
      <c r="G102" s="129"/>
      <c r="H102" s="129"/>
      <c r="I102" s="129"/>
      <c r="J102" s="130">
        <f>J169</f>
        <v>0</v>
      </c>
      <c r="L102" s="127"/>
    </row>
    <row r="103" spans="1:65" s="9" customFormat="1" ht="24.9" customHeight="1" x14ac:dyDescent="0.2">
      <c r="B103" s="127"/>
      <c r="D103" s="128" t="s">
        <v>108</v>
      </c>
      <c r="E103" s="129"/>
      <c r="F103" s="129"/>
      <c r="G103" s="129"/>
      <c r="H103" s="129"/>
      <c r="I103" s="129"/>
      <c r="J103" s="130">
        <f>J182</f>
        <v>0</v>
      </c>
      <c r="L103" s="127"/>
    </row>
    <row r="104" spans="1:65" s="9" customFormat="1" ht="24.9" customHeight="1" x14ac:dyDescent="0.2">
      <c r="B104" s="127"/>
      <c r="D104" s="128" t="s">
        <v>109</v>
      </c>
      <c r="E104" s="129"/>
      <c r="F104" s="129"/>
      <c r="G104" s="129"/>
      <c r="H104" s="129"/>
      <c r="I104" s="129"/>
      <c r="J104" s="130">
        <f>J201</f>
        <v>0</v>
      </c>
      <c r="L104" s="127"/>
    </row>
    <row r="105" spans="1:65" s="9" customFormat="1" ht="24.9" customHeight="1" x14ac:dyDescent="0.2">
      <c r="B105" s="127"/>
      <c r="D105" s="128" t="s">
        <v>110</v>
      </c>
      <c r="E105" s="129"/>
      <c r="F105" s="129"/>
      <c r="G105" s="129"/>
      <c r="H105" s="129"/>
      <c r="I105" s="129"/>
      <c r="J105" s="130">
        <f>J226</f>
        <v>0</v>
      </c>
      <c r="L105" s="127"/>
    </row>
    <row r="106" spans="1:65" s="9" customFormat="1" ht="24.9" customHeight="1" x14ac:dyDescent="0.2">
      <c r="B106" s="127"/>
      <c r="D106" s="128" t="s">
        <v>111</v>
      </c>
      <c r="E106" s="129"/>
      <c r="F106" s="129"/>
      <c r="G106" s="129"/>
      <c r="H106" s="129"/>
      <c r="I106" s="129"/>
      <c r="J106" s="130">
        <f>J227</f>
        <v>0</v>
      </c>
      <c r="L106" s="127"/>
    </row>
    <row r="107" spans="1:65" s="10" customFormat="1" ht="19.95" customHeight="1" x14ac:dyDescent="0.2">
      <c r="B107" s="131"/>
      <c r="D107" s="132" t="s">
        <v>112</v>
      </c>
      <c r="E107" s="133"/>
      <c r="F107" s="133"/>
      <c r="G107" s="133"/>
      <c r="H107" s="133"/>
      <c r="I107" s="133"/>
      <c r="J107" s="134">
        <f>J232</f>
        <v>0</v>
      </c>
      <c r="L107" s="131"/>
    </row>
    <row r="108" spans="1:65" s="2" customFormat="1" ht="21.75" customHeight="1" x14ac:dyDescent="0.2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47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65" s="2" customFormat="1" ht="6.9" customHeight="1" x14ac:dyDescent="0.2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47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65" s="2" customFormat="1" ht="29.25" customHeight="1" x14ac:dyDescent="0.2">
      <c r="A110" s="34"/>
      <c r="B110" s="35"/>
      <c r="C110" s="126" t="s">
        <v>113</v>
      </c>
      <c r="D110" s="34"/>
      <c r="E110" s="34"/>
      <c r="F110" s="34"/>
      <c r="G110" s="34"/>
      <c r="H110" s="34"/>
      <c r="I110" s="34"/>
      <c r="J110" s="135">
        <f>ROUND(J111 + J112 + J113 + J114 + J115 + J116,2)</f>
        <v>0</v>
      </c>
      <c r="K110" s="34"/>
      <c r="L110" s="47"/>
      <c r="N110" s="136" t="s">
        <v>37</v>
      </c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65" s="2" customFormat="1" ht="18" customHeight="1" x14ac:dyDescent="0.2">
      <c r="A111" s="34"/>
      <c r="B111" s="137"/>
      <c r="C111" s="138"/>
      <c r="D111" s="247" t="s">
        <v>114</v>
      </c>
      <c r="E111" s="270"/>
      <c r="F111" s="270"/>
      <c r="G111" s="138"/>
      <c r="H111" s="138"/>
      <c r="I111" s="138"/>
      <c r="J111" s="95">
        <v>0</v>
      </c>
      <c r="K111" s="138"/>
      <c r="L111" s="140"/>
      <c r="M111" s="141"/>
      <c r="N111" s="142" t="s">
        <v>39</v>
      </c>
      <c r="O111" s="141"/>
      <c r="P111" s="141"/>
      <c r="Q111" s="141"/>
      <c r="R111" s="141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8"/>
      <c r="AF111" s="141"/>
      <c r="AG111" s="141"/>
      <c r="AH111" s="141"/>
      <c r="AI111" s="141"/>
      <c r="AJ111" s="141"/>
      <c r="AK111" s="141"/>
      <c r="AL111" s="141"/>
      <c r="AM111" s="141"/>
      <c r="AN111" s="141"/>
      <c r="AO111" s="141"/>
      <c r="AP111" s="141"/>
      <c r="AQ111" s="141"/>
      <c r="AR111" s="141"/>
      <c r="AS111" s="141"/>
      <c r="AT111" s="141"/>
      <c r="AU111" s="141"/>
      <c r="AV111" s="141"/>
      <c r="AW111" s="141"/>
      <c r="AX111" s="141"/>
      <c r="AY111" s="143" t="s">
        <v>115</v>
      </c>
      <c r="AZ111" s="141"/>
      <c r="BA111" s="141"/>
      <c r="BB111" s="141"/>
      <c r="BC111" s="141"/>
      <c r="BD111" s="141"/>
      <c r="BE111" s="144">
        <f t="shared" ref="BE111:BE116" si="0">IF(N111="základná",J111,0)</f>
        <v>0</v>
      </c>
      <c r="BF111" s="144">
        <f t="shared" ref="BF111:BF116" si="1">IF(N111="znížená",J111,0)</f>
        <v>0</v>
      </c>
      <c r="BG111" s="144">
        <f t="shared" ref="BG111:BG116" si="2">IF(N111="zákl. prenesená",J111,0)</f>
        <v>0</v>
      </c>
      <c r="BH111" s="144">
        <f t="shared" ref="BH111:BH116" si="3">IF(N111="zníž. prenesená",J111,0)</f>
        <v>0</v>
      </c>
      <c r="BI111" s="144">
        <f t="shared" ref="BI111:BI116" si="4">IF(N111="nulová",J111,0)</f>
        <v>0</v>
      </c>
      <c r="BJ111" s="143" t="s">
        <v>116</v>
      </c>
      <c r="BK111" s="141"/>
      <c r="BL111" s="141"/>
      <c r="BM111" s="141"/>
    </row>
    <row r="112" spans="1:65" s="2" customFormat="1" ht="18" customHeight="1" x14ac:dyDescent="0.2">
      <c r="A112" s="34"/>
      <c r="B112" s="137"/>
      <c r="C112" s="138"/>
      <c r="D112" s="247" t="s">
        <v>117</v>
      </c>
      <c r="E112" s="270"/>
      <c r="F112" s="270"/>
      <c r="G112" s="138"/>
      <c r="H112" s="138"/>
      <c r="I112" s="138"/>
      <c r="J112" s="95">
        <v>0</v>
      </c>
      <c r="K112" s="138"/>
      <c r="L112" s="140"/>
      <c r="M112" s="141"/>
      <c r="N112" s="142" t="s">
        <v>39</v>
      </c>
      <c r="O112" s="141"/>
      <c r="P112" s="141"/>
      <c r="Q112" s="141"/>
      <c r="R112" s="141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/>
      <c r="AF112" s="141"/>
      <c r="AG112" s="141"/>
      <c r="AH112" s="141"/>
      <c r="AI112" s="141"/>
      <c r="AJ112" s="141"/>
      <c r="AK112" s="141"/>
      <c r="AL112" s="141"/>
      <c r="AM112" s="141"/>
      <c r="AN112" s="141"/>
      <c r="AO112" s="141"/>
      <c r="AP112" s="141"/>
      <c r="AQ112" s="141"/>
      <c r="AR112" s="141"/>
      <c r="AS112" s="141"/>
      <c r="AT112" s="141"/>
      <c r="AU112" s="141"/>
      <c r="AV112" s="141"/>
      <c r="AW112" s="141"/>
      <c r="AX112" s="141"/>
      <c r="AY112" s="143" t="s">
        <v>115</v>
      </c>
      <c r="AZ112" s="141"/>
      <c r="BA112" s="141"/>
      <c r="BB112" s="141"/>
      <c r="BC112" s="141"/>
      <c r="BD112" s="141"/>
      <c r="BE112" s="144">
        <f t="shared" si="0"/>
        <v>0</v>
      </c>
      <c r="BF112" s="144">
        <f t="shared" si="1"/>
        <v>0</v>
      </c>
      <c r="BG112" s="144">
        <f t="shared" si="2"/>
        <v>0</v>
      </c>
      <c r="BH112" s="144">
        <f t="shared" si="3"/>
        <v>0</v>
      </c>
      <c r="BI112" s="144">
        <f t="shared" si="4"/>
        <v>0</v>
      </c>
      <c r="BJ112" s="143" t="s">
        <v>116</v>
      </c>
      <c r="BK112" s="141"/>
      <c r="BL112" s="141"/>
      <c r="BM112" s="141"/>
    </row>
    <row r="113" spans="1:65" s="2" customFormat="1" ht="18" customHeight="1" x14ac:dyDescent="0.2">
      <c r="A113" s="34"/>
      <c r="B113" s="137"/>
      <c r="C113" s="138"/>
      <c r="D113" s="247" t="s">
        <v>118</v>
      </c>
      <c r="E113" s="270"/>
      <c r="F113" s="270"/>
      <c r="G113" s="138"/>
      <c r="H113" s="138"/>
      <c r="I113" s="138"/>
      <c r="J113" s="95">
        <v>0</v>
      </c>
      <c r="K113" s="138"/>
      <c r="L113" s="140"/>
      <c r="M113" s="141"/>
      <c r="N113" s="142" t="s">
        <v>39</v>
      </c>
      <c r="O113" s="141"/>
      <c r="P113" s="141"/>
      <c r="Q113" s="141"/>
      <c r="R113" s="141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8"/>
      <c r="AF113" s="141"/>
      <c r="AG113" s="141"/>
      <c r="AH113" s="141"/>
      <c r="AI113" s="141"/>
      <c r="AJ113" s="141"/>
      <c r="AK113" s="141"/>
      <c r="AL113" s="141"/>
      <c r="AM113" s="141"/>
      <c r="AN113" s="141"/>
      <c r="AO113" s="141"/>
      <c r="AP113" s="141"/>
      <c r="AQ113" s="141"/>
      <c r="AR113" s="141"/>
      <c r="AS113" s="141"/>
      <c r="AT113" s="141"/>
      <c r="AU113" s="141"/>
      <c r="AV113" s="141"/>
      <c r="AW113" s="141"/>
      <c r="AX113" s="141"/>
      <c r="AY113" s="143" t="s">
        <v>115</v>
      </c>
      <c r="AZ113" s="141"/>
      <c r="BA113" s="141"/>
      <c r="BB113" s="141"/>
      <c r="BC113" s="141"/>
      <c r="BD113" s="141"/>
      <c r="BE113" s="144">
        <f t="shared" si="0"/>
        <v>0</v>
      </c>
      <c r="BF113" s="144">
        <f t="shared" si="1"/>
        <v>0</v>
      </c>
      <c r="BG113" s="144">
        <f t="shared" si="2"/>
        <v>0</v>
      </c>
      <c r="BH113" s="144">
        <f t="shared" si="3"/>
        <v>0</v>
      </c>
      <c r="BI113" s="144">
        <f t="shared" si="4"/>
        <v>0</v>
      </c>
      <c r="BJ113" s="143" t="s">
        <v>116</v>
      </c>
      <c r="BK113" s="141"/>
      <c r="BL113" s="141"/>
      <c r="BM113" s="141"/>
    </row>
    <row r="114" spans="1:65" s="2" customFormat="1" ht="18" customHeight="1" x14ac:dyDescent="0.2">
      <c r="A114" s="34"/>
      <c r="B114" s="137"/>
      <c r="C114" s="138"/>
      <c r="D114" s="247" t="s">
        <v>119</v>
      </c>
      <c r="E114" s="270"/>
      <c r="F114" s="270"/>
      <c r="G114" s="138"/>
      <c r="H114" s="138"/>
      <c r="I114" s="138"/>
      <c r="J114" s="95">
        <v>0</v>
      </c>
      <c r="K114" s="138"/>
      <c r="L114" s="140"/>
      <c r="M114" s="141"/>
      <c r="N114" s="142" t="s">
        <v>39</v>
      </c>
      <c r="O114" s="141"/>
      <c r="P114" s="141"/>
      <c r="Q114" s="141"/>
      <c r="R114" s="141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8"/>
      <c r="AF114" s="141"/>
      <c r="AG114" s="141"/>
      <c r="AH114" s="141"/>
      <c r="AI114" s="141"/>
      <c r="AJ114" s="141"/>
      <c r="AK114" s="141"/>
      <c r="AL114" s="141"/>
      <c r="AM114" s="141"/>
      <c r="AN114" s="141"/>
      <c r="AO114" s="141"/>
      <c r="AP114" s="141"/>
      <c r="AQ114" s="141"/>
      <c r="AR114" s="141"/>
      <c r="AS114" s="141"/>
      <c r="AT114" s="141"/>
      <c r="AU114" s="141"/>
      <c r="AV114" s="141"/>
      <c r="AW114" s="141"/>
      <c r="AX114" s="141"/>
      <c r="AY114" s="143" t="s">
        <v>115</v>
      </c>
      <c r="AZ114" s="141"/>
      <c r="BA114" s="141"/>
      <c r="BB114" s="141"/>
      <c r="BC114" s="141"/>
      <c r="BD114" s="141"/>
      <c r="BE114" s="144">
        <f t="shared" si="0"/>
        <v>0</v>
      </c>
      <c r="BF114" s="144">
        <f t="shared" si="1"/>
        <v>0</v>
      </c>
      <c r="BG114" s="144">
        <f t="shared" si="2"/>
        <v>0</v>
      </c>
      <c r="BH114" s="144">
        <f t="shared" si="3"/>
        <v>0</v>
      </c>
      <c r="BI114" s="144">
        <f t="shared" si="4"/>
        <v>0</v>
      </c>
      <c r="BJ114" s="143" t="s">
        <v>116</v>
      </c>
      <c r="BK114" s="141"/>
      <c r="BL114" s="141"/>
      <c r="BM114" s="141"/>
    </row>
    <row r="115" spans="1:65" s="2" customFormat="1" ht="18" customHeight="1" x14ac:dyDescent="0.2">
      <c r="A115" s="34"/>
      <c r="B115" s="137"/>
      <c r="C115" s="138"/>
      <c r="D115" s="247" t="s">
        <v>120</v>
      </c>
      <c r="E115" s="270"/>
      <c r="F115" s="270"/>
      <c r="G115" s="138"/>
      <c r="H115" s="138"/>
      <c r="I115" s="138"/>
      <c r="J115" s="95">
        <v>0</v>
      </c>
      <c r="K115" s="138"/>
      <c r="L115" s="140"/>
      <c r="M115" s="141"/>
      <c r="N115" s="142" t="s">
        <v>39</v>
      </c>
      <c r="O115" s="141"/>
      <c r="P115" s="141"/>
      <c r="Q115" s="141"/>
      <c r="R115" s="141"/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8"/>
      <c r="AF115" s="141"/>
      <c r="AG115" s="141"/>
      <c r="AH115" s="141"/>
      <c r="AI115" s="141"/>
      <c r="AJ115" s="141"/>
      <c r="AK115" s="141"/>
      <c r="AL115" s="141"/>
      <c r="AM115" s="141"/>
      <c r="AN115" s="141"/>
      <c r="AO115" s="141"/>
      <c r="AP115" s="141"/>
      <c r="AQ115" s="141"/>
      <c r="AR115" s="141"/>
      <c r="AS115" s="141"/>
      <c r="AT115" s="141"/>
      <c r="AU115" s="141"/>
      <c r="AV115" s="141"/>
      <c r="AW115" s="141"/>
      <c r="AX115" s="141"/>
      <c r="AY115" s="143" t="s">
        <v>115</v>
      </c>
      <c r="AZ115" s="141"/>
      <c r="BA115" s="141"/>
      <c r="BB115" s="141"/>
      <c r="BC115" s="141"/>
      <c r="BD115" s="141"/>
      <c r="BE115" s="144">
        <f t="shared" si="0"/>
        <v>0</v>
      </c>
      <c r="BF115" s="144">
        <f t="shared" si="1"/>
        <v>0</v>
      </c>
      <c r="BG115" s="144">
        <f t="shared" si="2"/>
        <v>0</v>
      </c>
      <c r="BH115" s="144">
        <f t="shared" si="3"/>
        <v>0</v>
      </c>
      <c r="BI115" s="144">
        <f t="shared" si="4"/>
        <v>0</v>
      </c>
      <c r="BJ115" s="143" t="s">
        <v>116</v>
      </c>
      <c r="BK115" s="141"/>
      <c r="BL115" s="141"/>
      <c r="BM115" s="141"/>
    </row>
    <row r="116" spans="1:65" s="2" customFormat="1" ht="18" customHeight="1" x14ac:dyDescent="0.2">
      <c r="A116" s="34"/>
      <c r="B116" s="137"/>
      <c r="C116" s="138"/>
      <c r="D116" s="139" t="s">
        <v>121</v>
      </c>
      <c r="E116" s="138"/>
      <c r="F116" s="138"/>
      <c r="G116" s="138"/>
      <c r="H116" s="138"/>
      <c r="I116" s="138"/>
      <c r="J116" s="95">
        <f>ROUND(J30*T116,2)</f>
        <v>0</v>
      </c>
      <c r="K116" s="138"/>
      <c r="L116" s="140"/>
      <c r="M116" s="141"/>
      <c r="N116" s="142" t="s">
        <v>39</v>
      </c>
      <c r="O116" s="141"/>
      <c r="P116" s="141"/>
      <c r="Q116" s="141"/>
      <c r="R116" s="141"/>
      <c r="S116" s="138"/>
      <c r="T116" s="138"/>
      <c r="U116" s="138"/>
      <c r="V116" s="138"/>
      <c r="W116" s="138"/>
      <c r="X116" s="138"/>
      <c r="Y116" s="138"/>
      <c r="Z116" s="138"/>
      <c r="AA116" s="138"/>
      <c r="AB116" s="138"/>
      <c r="AC116" s="138"/>
      <c r="AD116" s="138"/>
      <c r="AE116" s="138"/>
      <c r="AF116" s="141"/>
      <c r="AG116" s="141"/>
      <c r="AH116" s="141"/>
      <c r="AI116" s="141"/>
      <c r="AJ116" s="141"/>
      <c r="AK116" s="141"/>
      <c r="AL116" s="141"/>
      <c r="AM116" s="141"/>
      <c r="AN116" s="141"/>
      <c r="AO116" s="141"/>
      <c r="AP116" s="141"/>
      <c r="AQ116" s="141"/>
      <c r="AR116" s="141"/>
      <c r="AS116" s="141"/>
      <c r="AT116" s="141"/>
      <c r="AU116" s="141"/>
      <c r="AV116" s="141"/>
      <c r="AW116" s="141"/>
      <c r="AX116" s="141"/>
      <c r="AY116" s="143" t="s">
        <v>122</v>
      </c>
      <c r="AZ116" s="141"/>
      <c r="BA116" s="141"/>
      <c r="BB116" s="141"/>
      <c r="BC116" s="141"/>
      <c r="BD116" s="141"/>
      <c r="BE116" s="144">
        <f t="shared" si="0"/>
        <v>0</v>
      </c>
      <c r="BF116" s="144">
        <f t="shared" si="1"/>
        <v>0</v>
      </c>
      <c r="BG116" s="144">
        <f t="shared" si="2"/>
        <v>0</v>
      </c>
      <c r="BH116" s="144">
        <f t="shared" si="3"/>
        <v>0</v>
      </c>
      <c r="BI116" s="144">
        <f t="shared" si="4"/>
        <v>0</v>
      </c>
      <c r="BJ116" s="143" t="s">
        <v>116</v>
      </c>
      <c r="BK116" s="141"/>
      <c r="BL116" s="141"/>
      <c r="BM116" s="141"/>
    </row>
    <row r="117" spans="1:65" s="2" customFormat="1" x14ac:dyDescent="0.2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47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9.25" customHeight="1" x14ac:dyDescent="0.2">
      <c r="A118" s="34"/>
      <c r="B118" s="35"/>
      <c r="C118" s="103" t="s">
        <v>92</v>
      </c>
      <c r="D118" s="104"/>
      <c r="E118" s="104"/>
      <c r="F118" s="104"/>
      <c r="G118" s="104"/>
      <c r="H118" s="104"/>
      <c r="I118" s="104"/>
      <c r="J118" s="105">
        <f>ROUND(J96+J110,2)</f>
        <v>0</v>
      </c>
      <c r="K118" s="104"/>
      <c r="L118" s="47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" customHeight="1" x14ac:dyDescent="0.2">
      <c r="A119" s="34"/>
      <c r="B119" s="52"/>
      <c r="C119" s="53"/>
      <c r="D119" s="53"/>
      <c r="E119" s="53"/>
      <c r="F119" s="53"/>
      <c r="G119" s="53"/>
      <c r="H119" s="53"/>
      <c r="I119" s="53"/>
      <c r="J119" s="53"/>
      <c r="K119" s="53"/>
      <c r="L119" s="47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3" spans="1:65" s="2" customFormat="1" ht="6.9" customHeight="1" x14ac:dyDescent="0.2">
      <c r="A123" s="34"/>
      <c r="B123" s="54"/>
      <c r="C123" s="55"/>
      <c r="D123" s="55"/>
      <c r="E123" s="55"/>
      <c r="F123" s="55"/>
      <c r="G123" s="55"/>
      <c r="H123" s="55"/>
      <c r="I123" s="55"/>
      <c r="J123" s="55"/>
      <c r="K123" s="55"/>
      <c r="L123" s="47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2" customFormat="1" ht="24.9" customHeight="1" x14ac:dyDescent="0.2">
      <c r="A124" s="34"/>
      <c r="B124" s="35"/>
      <c r="C124" s="21" t="s">
        <v>123</v>
      </c>
      <c r="D124" s="34"/>
      <c r="E124" s="34"/>
      <c r="F124" s="34"/>
      <c r="G124" s="34"/>
      <c r="H124" s="34"/>
      <c r="I124" s="34"/>
      <c r="J124" s="34"/>
      <c r="K124" s="34"/>
      <c r="L124" s="47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5" s="2" customFormat="1" ht="6.9" customHeight="1" x14ac:dyDescent="0.2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47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5" s="2" customFormat="1" ht="12" customHeight="1" x14ac:dyDescent="0.2">
      <c r="A126" s="34"/>
      <c r="B126" s="35"/>
      <c r="C126" s="27" t="s">
        <v>15</v>
      </c>
      <c r="D126" s="34"/>
      <c r="E126" s="34"/>
      <c r="F126" s="34"/>
      <c r="G126" s="34"/>
      <c r="H126" s="34"/>
      <c r="I126" s="34"/>
      <c r="J126" s="34"/>
      <c r="K126" s="34"/>
      <c r="L126" s="47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5" s="2" customFormat="1" ht="16.5" customHeight="1" x14ac:dyDescent="0.2">
      <c r="A127" s="34"/>
      <c r="B127" s="35"/>
      <c r="C127" s="34"/>
      <c r="D127" s="34"/>
      <c r="E127" s="271" t="str">
        <f>E7</f>
        <v>Rekonštrukcia ulíc Záhradná,</v>
      </c>
      <c r="F127" s="272"/>
      <c r="G127" s="272"/>
      <c r="H127" s="272"/>
      <c r="I127" s="34"/>
      <c r="J127" s="34"/>
      <c r="K127" s="34"/>
      <c r="L127" s="47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65" s="2" customFormat="1" ht="12" customHeight="1" x14ac:dyDescent="0.2">
      <c r="A128" s="34"/>
      <c r="B128" s="35"/>
      <c r="C128" s="27" t="s">
        <v>94</v>
      </c>
      <c r="D128" s="34"/>
      <c r="E128" s="34" t="s">
        <v>397</v>
      </c>
      <c r="F128" s="34"/>
      <c r="G128" s="34"/>
      <c r="H128" s="34"/>
      <c r="I128" s="34"/>
      <c r="J128" s="34"/>
      <c r="K128" s="34"/>
      <c r="L128" s="47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30" customHeight="1" x14ac:dyDescent="0.2">
      <c r="A129" s="34"/>
      <c r="B129" s="35"/>
      <c r="C129" s="34"/>
      <c r="D129" s="34"/>
      <c r="E129" s="261" t="str">
        <f>E9</f>
        <v>101-00_I_komun - Rekonštrukcia Záhradnej ulice – I. úsek , komunikácia</v>
      </c>
      <c r="F129" s="273"/>
      <c r="G129" s="273"/>
      <c r="H129" s="273"/>
      <c r="I129" s="34"/>
      <c r="J129" s="34"/>
      <c r="K129" s="34"/>
      <c r="L129" s="47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6.9" customHeight="1" x14ac:dyDescent="0.2">
      <c r="A130" s="34"/>
      <c r="B130" s="35"/>
      <c r="C130" s="34"/>
      <c r="D130" s="34"/>
      <c r="E130" s="34"/>
      <c r="F130" s="34"/>
      <c r="G130" s="34"/>
      <c r="H130" s="34"/>
      <c r="I130" s="34"/>
      <c r="J130" s="34"/>
      <c r="K130" s="34"/>
      <c r="L130" s="47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2" customHeight="1" x14ac:dyDescent="0.2">
      <c r="A131" s="34"/>
      <c r="B131" s="35"/>
      <c r="C131" s="27" t="s">
        <v>18</v>
      </c>
      <c r="D131" s="34"/>
      <c r="E131" s="34"/>
      <c r="F131" s="25" t="str">
        <f>F12</f>
        <v xml:space="preserve"> </v>
      </c>
      <c r="G131" s="34"/>
      <c r="H131" s="34"/>
      <c r="I131" s="27" t="s">
        <v>20</v>
      </c>
      <c r="J131" s="60" t="str">
        <f>IF(J12="","",J12)</f>
        <v/>
      </c>
      <c r="K131" s="34"/>
      <c r="L131" s="47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6.9" customHeight="1" x14ac:dyDescent="0.2">
      <c r="A132" s="34"/>
      <c r="B132" s="35"/>
      <c r="C132" s="34"/>
      <c r="D132" s="34"/>
      <c r="E132" s="34"/>
      <c r="F132" s="34"/>
      <c r="G132" s="34"/>
      <c r="H132" s="34"/>
      <c r="I132" s="34"/>
      <c r="J132" s="34"/>
      <c r="K132" s="34"/>
      <c r="L132" s="47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5.15" customHeight="1" x14ac:dyDescent="0.2">
      <c r="A133" s="34"/>
      <c r="B133" s="35"/>
      <c r="C133" s="27" t="s">
        <v>22</v>
      </c>
      <c r="D133" s="34"/>
      <c r="E133" s="34"/>
      <c r="F133" s="25" t="str">
        <f>E15</f>
        <v xml:space="preserve"> </v>
      </c>
      <c r="G133" s="34"/>
      <c r="H133" s="34"/>
      <c r="I133" s="27" t="s">
        <v>27</v>
      </c>
      <c r="J133" s="30" t="str">
        <f>E21</f>
        <v xml:space="preserve"> </v>
      </c>
      <c r="K133" s="34"/>
      <c r="L133" s="47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5.15" customHeight="1" x14ac:dyDescent="0.2">
      <c r="A134" s="34"/>
      <c r="B134" s="35"/>
      <c r="C134" s="27" t="s">
        <v>25</v>
      </c>
      <c r="D134" s="34"/>
      <c r="E134" s="34"/>
      <c r="F134" s="25" t="str">
        <f>IF(E18="","",E18)</f>
        <v>Vyplň údaj</v>
      </c>
      <c r="G134" s="34"/>
      <c r="H134" s="34"/>
      <c r="I134" s="27" t="s">
        <v>29</v>
      </c>
      <c r="J134" s="30" t="str">
        <f>E24</f>
        <v xml:space="preserve"> </v>
      </c>
      <c r="K134" s="34"/>
      <c r="L134" s="47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0.35" customHeight="1" x14ac:dyDescent="0.2">
      <c r="A135" s="34"/>
      <c r="B135" s="35"/>
      <c r="C135" s="34"/>
      <c r="D135" s="34"/>
      <c r="E135" s="34"/>
      <c r="F135" s="34"/>
      <c r="G135" s="34"/>
      <c r="H135" s="34"/>
      <c r="I135" s="34"/>
      <c r="J135" s="34"/>
      <c r="K135" s="34"/>
      <c r="L135" s="47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11" customFormat="1" ht="29.25" customHeight="1" x14ac:dyDescent="0.2">
      <c r="A136" s="145"/>
      <c r="B136" s="146"/>
      <c r="C136" s="147" t="s">
        <v>124</v>
      </c>
      <c r="D136" s="148" t="s">
        <v>58</v>
      </c>
      <c r="E136" s="148" t="s">
        <v>54</v>
      </c>
      <c r="F136" s="148" t="s">
        <v>55</v>
      </c>
      <c r="G136" s="148" t="s">
        <v>125</v>
      </c>
      <c r="H136" s="148" t="s">
        <v>126</v>
      </c>
      <c r="I136" s="148" t="s">
        <v>127</v>
      </c>
      <c r="J136" s="149" t="s">
        <v>99</v>
      </c>
      <c r="K136" s="150" t="s">
        <v>128</v>
      </c>
      <c r="L136" s="151"/>
      <c r="M136" s="67" t="s">
        <v>1</v>
      </c>
      <c r="N136" s="68" t="s">
        <v>37</v>
      </c>
      <c r="O136" s="68" t="s">
        <v>129</v>
      </c>
      <c r="P136" s="68" t="s">
        <v>130</v>
      </c>
      <c r="Q136" s="68" t="s">
        <v>131</v>
      </c>
      <c r="R136" s="68" t="s">
        <v>132</v>
      </c>
      <c r="S136" s="68" t="s">
        <v>133</v>
      </c>
      <c r="T136" s="69" t="s">
        <v>134</v>
      </c>
      <c r="U136" s="145"/>
      <c r="V136" s="145"/>
      <c r="W136" s="145"/>
      <c r="X136" s="145"/>
      <c r="Y136" s="145"/>
      <c r="Z136" s="145"/>
      <c r="AA136" s="145"/>
      <c r="AB136" s="145"/>
      <c r="AC136" s="145"/>
      <c r="AD136" s="145"/>
      <c r="AE136" s="145"/>
    </row>
    <row r="137" spans="1:65" s="2" customFormat="1" ht="22.95" customHeight="1" x14ac:dyDescent="0.3">
      <c r="A137" s="34"/>
      <c r="B137" s="35"/>
      <c r="C137" s="74" t="s">
        <v>96</v>
      </c>
      <c r="D137" s="34"/>
      <c r="E137" s="34"/>
      <c r="F137" s="34"/>
      <c r="G137" s="34"/>
      <c r="H137" s="34"/>
      <c r="I137" s="34"/>
      <c r="J137" s="152">
        <f>BK137</f>
        <v>0</v>
      </c>
      <c r="K137" s="34"/>
      <c r="L137" s="35"/>
      <c r="M137" s="70"/>
      <c r="N137" s="61"/>
      <c r="O137" s="71"/>
      <c r="P137" s="153">
        <f>P138+P139+P142+P154+P162+P169+P182+P201+P226+P227</f>
        <v>0</v>
      </c>
      <c r="Q137" s="71"/>
      <c r="R137" s="153">
        <f>R138+R139+R142+R154+R162+R169+R182+R201+R226+R227</f>
        <v>1274.6886095999998</v>
      </c>
      <c r="S137" s="71"/>
      <c r="T137" s="154">
        <f>T138+T139+T142+T154+T162+T169+T182+T201+T226+T227</f>
        <v>683.18899999999996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72</v>
      </c>
      <c r="AU137" s="17" t="s">
        <v>101</v>
      </c>
      <c r="BK137" s="155">
        <f>BK138+BK139+BK142+BK154+BK162+BK169+BK182+BK201+BK226+BK227</f>
        <v>0</v>
      </c>
    </row>
    <row r="138" spans="1:65" s="12" customFormat="1" ht="25.95" customHeight="1" x14ac:dyDescent="0.25">
      <c r="B138" s="156"/>
      <c r="D138" s="157" t="s">
        <v>72</v>
      </c>
      <c r="E138" s="158" t="s">
        <v>135</v>
      </c>
      <c r="F138" s="158" t="s">
        <v>136</v>
      </c>
      <c r="I138" s="159"/>
      <c r="J138" s="160">
        <f>BK138</f>
        <v>0</v>
      </c>
      <c r="L138" s="156"/>
      <c r="M138" s="161"/>
      <c r="N138" s="162"/>
      <c r="O138" s="162"/>
      <c r="P138" s="163">
        <v>0</v>
      </c>
      <c r="Q138" s="162"/>
      <c r="R138" s="163">
        <v>0</v>
      </c>
      <c r="S138" s="162"/>
      <c r="T138" s="164">
        <v>0</v>
      </c>
      <c r="AR138" s="157" t="s">
        <v>80</v>
      </c>
      <c r="AT138" s="165" t="s">
        <v>72</v>
      </c>
      <c r="AU138" s="165" t="s">
        <v>73</v>
      </c>
      <c r="AY138" s="157" t="s">
        <v>137</v>
      </c>
      <c r="BK138" s="166">
        <v>0</v>
      </c>
    </row>
    <row r="139" spans="1:65" s="12" customFormat="1" ht="25.95" customHeight="1" x14ac:dyDescent="0.25">
      <c r="B139" s="156"/>
      <c r="D139" s="157" t="s">
        <v>72</v>
      </c>
      <c r="E139" s="158" t="s">
        <v>138</v>
      </c>
      <c r="F139" s="158" t="s">
        <v>139</v>
      </c>
      <c r="I139" s="159"/>
      <c r="J139" s="160">
        <f>BK139</f>
        <v>0</v>
      </c>
      <c r="L139" s="156"/>
      <c r="M139" s="161"/>
      <c r="N139" s="162"/>
      <c r="O139" s="162"/>
      <c r="P139" s="163">
        <f>SUM(P140:P141)</f>
        <v>0</v>
      </c>
      <c r="Q139" s="162"/>
      <c r="R139" s="163">
        <f>SUM(R140:R141)</f>
        <v>0</v>
      </c>
      <c r="S139" s="162"/>
      <c r="T139" s="164">
        <f>SUM(T140:T141)</f>
        <v>0</v>
      </c>
      <c r="AR139" s="157" t="s">
        <v>80</v>
      </c>
      <c r="AT139" s="165" t="s">
        <v>72</v>
      </c>
      <c r="AU139" s="165" t="s">
        <v>73</v>
      </c>
      <c r="AY139" s="157" t="s">
        <v>137</v>
      </c>
      <c r="BK139" s="166">
        <f>SUM(BK140:BK141)</f>
        <v>0</v>
      </c>
    </row>
    <row r="140" spans="1:65" s="2" customFormat="1" ht="24.15" customHeight="1" x14ac:dyDescent="0.2">
      <c r="A140" s="34"/>
      <c r="B140" s="137"/>
      <c r="C140" s="167" t="s">
        <v>80</v>
      </c>
      <c r="D140" s="167" t="s">
        <v>140</v>
      </c>
      <c r="E140" s="168" t="s">
        <v>141</v>
      </c>
      <c r="F140" s="169" t="s">
        <v>142</v>
      </c>
      <c r="G140" s="170" t="s">
        <v>143</v>
      </c>
      <c r="H140" s="171">
        <v>1</v>
      </c>
      <c r="I140" s="172"/>
      <c r="J140" s="173">
        <f>ROUND(I140*H140,2)</f>
        <v>0</v>
      </c>
      <c r="K140" s="174"/>
      <c r="L140" s="35"/>
      <c r="M140" s="175" t="s">
        <v>1</v>
      </c>
      <c r="N140" s="176" t="s">
        <v>39</v>
      </c>
      <c r="O140" s="63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144</v>
      </c>
      <c r="AT140" s="179" t="s">
        <v>140</v>
      </c>
      <c r="AU140" s="179" t="s">
        <v>80</v>
      </c>
      <c r="AY140" s="17" t="s">
        <v>137</v>
      </c>
      <c r="BE140" s="99">
        <f>IF(N140="základná",J140,0)</f>
        <v>0</v>
      </c>
      <c r="BF140" s="99">
        <f>IF(N140="znížená",J140,0)</f>
        <v>0</v>
      </c>
      <c r="BG140" s="99">
        <f>IF(N140="zákl. prenesená",J140,0)</f>
        <v>0</v>
      </c>
      <c r="BH140" s="99">
        <f>IF(N140="zníž. prenesená",J140,0)</f>
        <v>0</v>
      </c>
      <c r="BI140" s="99">
        <f>IF(N140="nulová",J140,0)</f>
        <v>0</v>
      </c>
      <c r="BJ140" s="17" t="s">
        <v>116</v>
      </c>
      <c r="BK140" s="99">
        <f>ROUND(I140*H140,2)</f>
        <v>0</v>
      </c>
      <c r="BL140" s="17" t="s">
        <v>144</v>
      </c>
      <c r="BM140" s="179" t="s">
        <v>145</v>
      </c>
    </row>
    <row r="141" spans="1:65" s="2" customFormat="1" ht="16.5" customHeight="1" x14ac:dyDescent="0.2">
      <c r="A141" s="34"/>
      <c r="B141" s="137"/>
      <c r="C141" s="167" t="s">
        <v>116</v>
      </c>
      <c r="D141" s="167" t="s">
        <v>140</v>
      </c>
      <c r="E141" s="168" t="s">
        <v>146</v>
      </c>
      <c r="F141" s="169" t="s">
        <v>147</v>
      </c>
      <c r="G141" s="170" t="s">
        <v>143</v>
      </c>
      <c r="H141" s="171">
        <v>1</v>
      </c>
      <c r="I141" s="172"/>
      <c r="J141" s="173">
        <f>ROUND(I141*H141,2)</f>
        <v>0</v>
      </c>
      <c r="K141" s="174"/>
      <c r="L141" s="35"/>
      <c r="M141" s="175" t="s">
        <v>1</v>
      </c>
      <c r="N141" s="176" t="s">
        <v>39</v>
      </c>
      <c r="O141" s="63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144</v>
      </c>
      <c r="AT141" s="179" t="s">
        <v>140</v>
      </c>
      <c r="AU141" s="179" t="s">
        <v>80</v>
      </c>
      <c r="AY141" s="17" t="s">
        <v>137</v>
      </c>
      <c r="BE141" s="99">
        <f>IF(N141="základná",J141,0)</f>
        <v>0</v>
      </c>
      <c r="BF141" s="99">
        <f>IF(N141="znížená",J141,0)</f>
        <v>0</v>
      </c>
      <c r="BG141" s="99">
        <f>IF(N141="zákl. prenesená",J141,0)</f>
        <v>0</v>
      </c>
      <c r="BH141" s="99">
        <f>IF(N141="zníž. prenesená",J141,0)</f>
        <v>0</v>
      </c>
      <c r="BI141" s="99">
        <f>IF(N141="nulová",J141,0)</f>
        <v>0</v>
      </c>
      <c r="BJ141" s="17" t="s">
        <v>116</v>
      </c>
      <c r="BK141" s="99">
        <f>ROUND(I141*H141,2)</f>
        <v>0</v>
      </c>
      <c r="BL141" s="17" t="s">
        <v>144</v>
      </c>
      <c r="BM141" s="179" t="s">
        <v>148</v>
      </c>
    </row>
    <row r="142" spans="1:65" s="12" customFormat="1" ht="25.95" customHeight="1" x14ac:dyDescent="0.25">
      <c r="B142" s="156"/>
      <c r="D142" s="157" t="s">
        <v>72</v>
      </c>
      <c r="E142" s="158" t="s">
        <v>80</v>
      </c>
      <c r="F142" s="158" t="s">
        <v>149</v>
      </c>
      <c r="I142" s="159"/>
      <c r="J142" s="160">
        <f>BK142</f>
        <v>0</v>
      </c>
      <c r="L142" s="156"/>
      <c r="M142" s="161"/>
      <c r="N142" s="162"/>
      <c r="O142" s="162"/>
      <c r="P142" s="163">
        <f>SUM(P143:P153)</f>
        <v>0</v>
      </c>
      <c r="Q142" s="162"/>
      <c r="R142" s="163">
        <f>SUM(R143:R153)</f>
        <v>0</v>
      </c>
      <c r="S142" s="162"/>
      <c r="T142" s="164">
        <f>SUM(T143:T153)</f>
        <v>0</v>
      </c>
      <c r="AR142" s="157" t="s">
        <v>80</v>
      </c>
      <c r="AT142" s="165" t="s">
        <v>72</v>
      </c>
      <c r="AU142" s="165" t="s">
        <v>73</v>
      </c>
      <c r="AY142" s="157" t="s">
        <v>137</v>
      </c>
      <c r="BK142" s="166">
        <f>SUM(BK143:BK153)</f>
        <v>0</v>
      </c>
    </row>
    <row r="143" spans="1:65" s="2" customFormat="1" ht="37.950000000000003" customHeight="1" x14ac:dyDescent="0.2">
      <c r="A143" s="34"/>
      <c r="B143" s="137"/>
      <c r="C143" s="167" t="s">
        <v>150</v>
      </c>
      <c r="D143" s="167" t="s">
        <v>140</v>
      </c>
      <c r="E143" s="168" t="s">
        <v>151</v>
      </c>
      <c r="F143" s="169" t="s">
        <v>152</v>
      </c>
      <c r="G143" s="170" t="s">
        <v>153</v>
      </c>
      <c r="H143" s="171">
        <v>166.667</v>
      </c>
      <c r="I143" s="172"/>
      <c r="J143" s="173">
        <f>ROUND(I143*H143,2)</f>
        <v>0</v>
      </c>
      <c r="K143" s="174"/>
      <c r="L143" s="35"/>
      <c r="M143" s="175" t="s">
        <v>1</v>
      </c>
      <c r="N143" s="176" t="s">
        <v>39</v>
      </c>
      <c r="O143" s="63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144</v>
      </c>
      <c r="AT143" s="179" t="s">
        <v>140</v>
      </c>
      <c r="AU143" s="179" t="s">
        <v>80</v>
      </c>
      <c r="AY143" s="17" t="s">
        <v>137</v>
      </c>
      <c r="BE143" s="99">
        <f>IF(N143="základná",J143,0)</f>
        <v>0</v>
      </c>
      <c r="BF143" s="99">
        <f>IF(N143="znížená",J143,0)</f>
        <v>0</v>
      </c>
      <c r="BG143" s="99">
        <f>IF(N143="zákl. prenesená",J143,0)</f>
        <v>0</v>
      </c>
      <c r="BH143" s="99">
        <f>IF(N143="zníž. prenesená",J143,0)</f>
        <v>0</v>
      </c>
      <c r="BI143" s="99">
        <f>IF(N143="nulová",J143,0)</f>
        <v>0</v>
      </c>
      <c r="BJ143" s="17" t="s">
        <v>116</v>
      </c>
      <c r="BK143" s="99">
        <f>ROUND(I143*H143,2)</f>
        <v>0</v>
      </c>
      <c r="BL143" s="17" t="s">
        <v>144</v>
      </c>
      <c r="BM143" s="179" t="s">
        <v>154</v>
      </c>
    </row>
    <row r="144" spans="1:65" s="13" customFormat="1" x14ac:dyDescent="0.2">
      <c r="B144" s="180"/>
      <c r="D144" s="181" t="s">
        <v>155</v>
      </c>
      <c r="E144" s="182" t="s">
        <v>1</v>
      </c>
      <c r="F144" s="183" t="s">
        <v>156</v>
      </c>
      <c r="H144" s="184">
        <v>166.667</v>
      </c>
      <c r="I144" s="185"/>
      <c r="L144" s="180"/>
      <c r="M144" s="186"/>
      <c r="N144" s="187"/>
      <c r="O144" s="187"/>
      <c r="P144" s="187"/>
      <c r="Q144" s="187"/>
      <c r="R144" s="187"/>
      <c r="S144" s="187"/>
      <c r="T144" s="188"/>
      <c r="AT144" s="182" t="s">
        <v>155</v>
      </c>
      <c r="AU144" s="182" t="s">
        <v>80</v>
      </c>
      <c r="AV144" s="13" t="s">
        <v>116</v>
      </c>
      <c r="AW144" s="13" t="s">
        <v>28</v>
      </c>
      <c r="AX144" s="13" t="s">
        <v>80</v>
      </c>
      <c r="AY144" s="182" t="s">
        <v>137</v>
      </c>
    </row>
    <row r="145" spans="1:65" s="2" customFormat="1" ht="33" customHeight="1" x14ac:dyDescent="0.2">
      <c r="A145" s="34"/>
      <c r="B145" s="137"/>
      <c r="C145" s="167" t="s">
        <v>144</v>
      </c>
      <c r="D145" s="167" t="s">
        <v>140</v>
      </c>
      <c r="E145" s="168" t="s">
        <v>157</v>
      </c>
      <c r="F145" s="169" t="s">
        <v>158</v>
      </c>
      <c r="G145" s="170" t="s">
        <v>159</v>
      </c>
      <c r="H145" s="171">
        <v>25</v>
      </c>
      <c r="I145" s="172"/>
      <c r="J145" s="173">
        <f>ROUND(I145*H145,2)</f>
        <v>0</v>
      </c>
      <c r="K145" s="174"/>
      <c r="L145" s="35"/>
      <c r="M145" s="175" t="s">
        <v>1</v>
      </c>
      <c r="N145" s="176" t="s">
        <v>39</v>
      </c>
      <c r="O145" s="63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144</v>
      </c>
      <c r="AT145" s="179" t="s">
        <v>140</v>
      </c>
      <c r="AU145" s="179" t="s">
        <v>80</v>
      </c>
      <c r="AY145" s="17" t="s">
        <v>137</v>
      </c>
      <c r="BE145" s="99">
        <f>IF(N145="základná",J145,0)</f>
        <v>0</v>
      </c>
      <c r="BF145" s="99">
        <f>IF(N145="znížená",J145,0)</f>
        <v>0</v>
      </c>
      <c r="BG145" s="99">
        <f>IF(N145="zákl. prenesená",J145,0)</f>
        <v>0</v>
      </c>
      <c r="BH145" s="99">
        <f>IF(N145="zníž. prenesená",J145,0)</f>
        <v>0</v>
      </c>
      <c r="BI145" s="99">
        <f>IF(N145="nulová",J145,0)</f>
        <v>0</v>
      </c>
      <c r="BJ145" s="17" t="s">
        <v>116</v>
      </c>
      <c r="BK145" s="99">
        <f>ROUND(I145*H145,2)</f>
        <v>0</v>
      </c>
      <c r="BL145" s="17" t="s">
        <v>144</v>
      </c>
      <c r="BM145" s="179" t="s">
        <v>160</v>
      </c>
    </row>
    <row r="146" spans="1:65" s="13" customFormat="1" x14ac:dyDescent="0.2">
      <c r="B146" s="180"/>
      <c r="D146" s="181" t="s">
        <v>155</v>
      </c>
      <c r="E146" s="182" t="s">
        <v>1</v>
      </c>
      <c r="F146" s="183" t="s">
        <v>161</v>
      </c>
      <c r="H146" s="184">
        <v>25</v>
      </c>
      <c r="I146" s="185"/>
      <c r="L146" s="180"/>
      <c r="M146" s="186"/>
      <c r="N146" s="187"/>
      <c r="O146" s="187"/>
      <c r="P146" s="187"/>
      <c r="Q146" s="187"/>
      <c r="R146" s="187"/>
      <c r="S146" s="187"/>
      <c r="T146" s="188"/>
      <c r="AT146" s="182" t="s">
        <v>155</v>
      </c>
      <c r="AU146" s="182" t="s">
        <v>80</v>
      </c>
      <c r="AV146" s="13" t="s">
        <v>116</v>
      </c>
      <c r="AW146" s="13" t="s">
        <v>28</v>
      </c>
      <c r="AX146" s="13" t="s">
        <v>80</v>
      </c>
      <c r="AY146" s="182" t="s">
        <v>137</v>
      </c>
    </row>
    <row r="147" spans="1:65" s="2" customFormat="1" ht="24.15" customHeight="1" x14ac:dyDescent="0.2">
      <c r="A147" s="34"/>
      <c r="B147" s="137"/>
      <c r="C147" s="167" t="s">
        <v>162</v>
      </c>
      <c r="D147" s="167" t="s">
        <v>140</v>
      </c>
      <c r="E147" s="168" t="s">
        <v>163</v>
      </c>
      <c r="F147" s="169" t="s">
        <v>164</v>
      </c>
      <c r="G147" s="170" t="s">
        <v>159</v>
      </c>
      <c r="H147" s="171">
        <v>50</v>
      </c>
      <c r="I147" s="172"/>
      <c r="J147" s="173">
        <f>ROUND(I147*H147,2)</f>
        <v>0</v>
      </c>
      <c r="K147" s="174"/>
      <c r="L147" s="35"/>
      <c r="M147" s="175" t="s">
        <v>1</v>
      </c>
      <c r="N147" s="176" t="s">
        <v>39</v>
      </c>
      <c r="O147" s="63"/>
      <c r="P147" s="177">
        <f>O147*H147</f>
        <v>0</v>
      </c>
      <c r="Q147" s="177">
        <v>0</v>
      </c>
      <c r="R147" s="177">
        <f>Q147*H147</f>
        <v>0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144</v>
      </c>
      <c r="AT147" s="179" t="s">
        <v>140</v>
      </c>
      <c r="AU147" s="179" t="s">
        <v>80</v>
      </c>
      <c r="AY147" s="17" t="s">
        <v>137</v>
      </c>
      <c r="BE147" s="99">
        <f>IF(N147="základná",J147,0)</f>
        <v>0</v>
      </c>
      <c r="BF147" s="99">
        <f>IF(N147="znížená",J147,0)</f>
        <v>0</v>
      </c>
      <c r="BG147" s="99">
        <f>IF(N147="zákl. prenesená",J147,0)</f>
        <v>0</v>
      </c>
      <c r="BH147" s="99">
        <f>IF(N147="zníž. prenesená",J147,0)</f>
        <v>0</v>
      </c>
      <c r="BI147" s="99">
        <f>IF(N147="nulová",J147,0)</f>
        <v>0</v>
      </c>
      <c r="BJ147" s="17" t="s">
        <v>116</v>
      </c>
      <c r="BK147" s="99">
        <f>ROUND(I147*H147,2)</f>
        <v>0</v>
      </c>
      <c r="BL147" s="17" t="s">
        <v>144</v>
      </c>
      <c r="BM147" s="179" t="s">
        <v>165</v>
      </c>
    </row>
    <row r="148" spans="1:65" s="13" customFormat="1" x14ac:dyDescent="0.2">
      <c r="B148" s="180"/>
      <c r="D148" s="181" t="s">
        <v>155</v>
      </c>
      <c r="E148" s="182" t="s">
        <v>1</v>
      </c>
      <c r="F148" s="183" t="s">
        <v>166</v>
      </c>
      <c r="H148" s="184">
        <v>50</v>
      </c>
      <c r="I148" s="185"/>
      <c r="L148" s="180"/>
      <c r="M148" s="186"/>
      <c r="N148" s="187"/>
      <c r="O148" s="187"/>
      <c r="P148" s="187"/>
      <c r="Q148" s="187"/>
      <c r="R148" s="187"/>
      <c r="S148" s="187"/>
      <c r="T148" s="188"/>
      <c r="AT148" s="182" t="s">
        <v>155</v>
      </c>
      <c r="AU148" s="182" t="s">
        <v>80</v>
      </c>
      <c r="AV148" s="13" t="s">
        <v>116</v>
      </c>
      <c r="AW148" s="13" t="s">
        <v>28</v>
      </c>
      <c r="AX148" s="13" t="s">
        <v>80</v>
      </c>
      <c r="AY148" s="182" t="s">
        <v>137</v>
      </c>
    </row>
    <row r="149" spans="1:65" s="2" customFormat="1" ht="37.950000000000003" customHeight="1" x14ac:dyDescent="0.2">
      <c r="A149" s="34"/>
      <c r="B149" s="137"/>
      <c r="C149" s="167" t="s">
        <v>167</v>
      </c>
      <c r="D149" s="167" t="s">
        <v>140</v>
      </c>
      <c r="E149" s="168" t="s">
        <v>168</v>
      </c>
      <c r="F149" s="169" t="s">
        <v>169</v>
      </c>
      <c r="G149" s="170" t="s">
        <v>159</v>
      </c>
      <c r="H149" s="171">
        <v>50</v>
      </c>
      <c r="I149" s="172"/>
      <c r="J149" s="173">
        <f>ROUND(I149*H149,2)</f>
        <v>0</v>
      </c>
      <c r="K149" s="174"/>
      <c r="L149" s="35"/>
      <c r="M149" s="175" t="s">
        <v>1</v>
      </c>
      <c r="N149" s="176" t="s">
        <v>39</v>
      </c>
      <c r="O149" s="63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144</v>
      </c>
      <c r="AT149" s="179" t="s">
        <v>140</v>
      </c>
      <c r="AU149" s="179" t="s">
        <v>80</v>
      </c>
      <c r="AY149" s="17" t="s">
        <v>137</v>
      </c>
      <c r="BE149" s="99">
        <f>IF(N149="základná",J149,0)</f>
        <v>0</v>
      </c>
      <c r="BF149" s="99">
        <f>IF(N149="znížená",J149,0)</f>
        <v>0</v>
      </c>
      <c r="BG149" s="99">
        <f>IF(N149="zákl. prenesená",J149,0)</f>
        <v>0</v>
      </c>
      <c r="BH149" s="99">
        <f>IF(N149="zníž. prenesená",J149,0)</f>
        <v>0</v>
      </c>
      <c r="BI149" s="99">
        <f>IF(N149="nulová",J149,0)</f>
        <v>0</v>
      </c>
      <c r="BJ149" s="17" t="s">
        <v>116</v>
      </c>
      <c r="BK149" s="99">
        <f>ROUND(I149*H149,2)</f>
        <v>0</v>
      </c>
      <c r="BL149" s="17" t="s">
        <v>144</v>
      </c>
      <c r="BM149" s="179" t="s">
        <v>170</v>
      </c>
    </row>
    <row r="150" spans="1:65" s="13" customFormat="1" ht="20.399999999999999" x14ac:dyDescent="0.2">
      <c r="B150" s="180"/>
      <c r="D150" s="181" t="s">
        <v>155</v>
      </c>
      <c r="E150" s="182" t="s">
        <v>1</v>
      </c>
      <c r="F150" s="183" t="s">
        <v>171</v>
      </c>
      <c r="H150" s="184">
        <v>50</v>
      </c>
      <c r="I150" s="185"/>
      <c r="L150" s="180"/>
      <c r="M150" s="186"/>
      <c r="N150" s="187"/>
      <c r="O150" s="187"/>
      <c r="P150" s="187"/>
      <c r="Q150" s="187"/>
      <c r="R150" s="187"/>
      <c r="S150" s="187"/>
      <c r="T150" s="188"/>
      <c r="AT150" s="182" t="s">
        <v>155</v>
      </c>
      <c r="AU150" s="182" t="s">
        <v>80</v>
      </c>
      <c r="AV150" s="13" t="s">
        <v>116</v>
      </c>
      <c r="AW150" s="13" t="s">
        <v>28</v>
      </c>
      <c r="AX150" s="13" t="s">
        <v>80</v>
      </c>
      <c r="AY150" s="182" t="s">
        <v>137</v>
      </c>
    </row>
    <row r="151" spans="1:65" s="2" customFormat="1" ht="16.5" customHeight="1" x14ac:dyDescent="0.2">
      <c r="A151" s="34"/>
      <c r="B151" s="137"/>
      <c r="C151" s="167" t="s">
        <v>172</v>
      </c>
      <c r="D151" s="167" t="s">
        <v>140</v>
      </c>
      <c r="E151" s="168" t="s">
        <v>173</v>
      </c>
      <c r="F151" s="169" t="s">
        <v>174</v>
      </c>
      <c r="G151" s="170" t="s">
        <v>153</v>
      </c>
      <c r="H151" s="171">
        <v>579</v>
      </c>
      <c r="I151" s="172"/>
      <c r="J151" s="173">
        <f>ROUND(I151*H151,2)</f>
        <v>0</v>
      </c>
      <c r="K151" s="174"/>
      <c r="L151" s="35"/>
      <c r="M151" s="175" t="s">
        <v>1</v>
      </c>
      <c r="N151" s="176" t="s">
        <v>39</v>
      </c>
      <c r="O151" s="63"/>
      <c r="P151" s="177">
        <f>O151*H151</f>
        <v>0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9" t="s">
        <v>144</v>
      </c>
      <c r="AT151" s="179" t="s">
        <v>140</v>
      </c>
      <c r="AU151" s="179" t="s">
        <v>80</v>
      </c>
      <c r="AY151" s="17" t="s">
        <v>137</v>
      </c>
      <c r="BE151" s="99">
        <f>IF(N151="základná",J151,0)</f>
        <v>0</v>
      </c>
      <c r="BF151" s="99">
        <f>IF(N151="znížená",J151,0)</f>
        <v>0</v>
      </c>
      <c r="BG151" s="99">
        <f>IF(N151="zákl. prenesená",J151,0)</f>
        <v>0</v>
      </c>
      <c r="BH151" s="99">
        <f>IF(N151="zníž. prenesená",J151,0)</f>
        <v>0</v>
      </c>
      <c r="BI151" s="99">
        <f>IF(N151="nulová",J151,0)</f>
        <v>0</v>
      </c>
      <c r="BJ151" s="17" t="s">
        <v>116</v>
      </c>
      <c r="BK151" s="99">
        <f>ROUND(I151*H151,2)</f>
        <v>0</v>
      </c>
      <c r="BL151" s="17" t="s">
        <v>144</v>
      </c>
      <c r="BM151" s="179" t="s">
        <v>175</v>
      </c>
    </row>
    <row r="152" spans="1:65" s="13" customFormat="1" x14ac:dyDescent="0.2">
      <c r="B152" s="180"/>
      <c r="D152" s="181" t="s">
        <v>155</v>
      </c>
      <c r="E152" s="182" t="s">
        <v>1</v>
      </c>
      <c r="F152" s="183" t="s">
        <v>176</v>
      </c>
      <c r="H152" s="184">
        <v>579</v>
      </c>
      <c r="I152" s="185"/>
      <c r="L152" s="180"/>
      <c r="M152" s="186"/>
      <c r="N152" s="187"/>
      <c r="O152" s="187"/>
      <c r="P152" s="187"/>
      <c r="Q152" s="187"/>
      <c r="R152" s="187"/>
      <c r="S152" s="187"/>
      <c r="T152" s="188"/>
      <c r="AT152" s="182" t="s">
        <v>155</v>
      </c>
      <c r="AU152" s="182" t="s">
        <v>80</v>
      </c>
      <c r="AV152" s="13" t="s">
        <v>116</v>
      </c>
      <c r="AW152" s="13" t="s">
        <v>28</v>
      </c>
      <c r="AX152" s="13" t="s">
        <v>73</v>
      </c>
      <c r="AY152" s="182" t="s">
        <v>137</v>
      </c>
    </row>
    <row r="153" spans="1:65" s="14" customFormat="1" x14ac:dyDescent="0.2">
      <c r="B153" s="189"/>
      <c r="D153" s="181" t="s">
        <v>155</v>
      </c>
      <c r="E153" s="190" t="s">
        <v>1</v>
      </c>
      <c r="F153" s="191" t="s">
        <v>177</v>
      </c>
      <c r="H153" s="192">
        <v>579</v>
      </c>
      <c r="I153" s="193"/>
      <c r="L153" s="189"/>
      <c r="M153" s="194"/>
      <c r="N153" s="195"/>
      <c r="O153" s="195"/>
      <c r="P153" s="195"/>
      <c r="Q153" s="195"/>
      <c r="R153" s="195"/>
      <c r="S153" s="195"/>
      <c r="T153" s="196"/>
      <c r="AT153" s="190" t="s">
        <v>155</v>
      </c>
      <c r="AU153" s="190" t="s">
        <v>80</v>
      </c>
      <c r="AV153" s="14" t="s">
        <v>144</v>
      </c>
      <c r="AW153" s="14" t="s">
        <v>28</v>
      </c>
      <c r="AX153" s="14" t="s">
        <v>80</v>
      </c>
      <c r="AY153" s="190" t="s">
        <v>137</v>
      </c>
    </row>
    <row r="154" spans="1:65" s="12" customFormat="1" ht="25.95" customHeight="1" x14ac:dyDescent="0.25">
      <c r="B154" s="156"/>
      <c r="D154" s="157" t="s">
        <v>72</v>
      </c>
      <c r="E154" s="158" t="s">
        <v>116</v>
      </c>
      <c r="F154" s="158" t="s">
        <v>178</v>
      </c>
      <c r="I154" s="159"/>
      <c r="J154" s="160">
        <f>BK154</f>
        <v>0</v>
      </c>
      <c r="L154" s="156"/>
      <c r="M154" s="161"/>
      <c r="N154" s="162"/>
      <c r="O154" s="162"/>
      <c r="P154" s="163">
        <f>SUM(P155:P161)</f>
        <v>0</v>
      </c>
      <c r="Q154" s="162"/>
      <c r="R154" s="163">
        <f>SUM(R155:R161)</f>
        <v>8.8239600000000001E-2</v>
      </c>
      <c r="S154" s="162"/>
      <c r="T154" s="164">
        <f>SUM(T155:T161)</f>
        <v>0</v>
      </c>
      <c r="AR154" s="157" t="s">
        <v>80</v>
      </c>
      <c r="AT154" s="165" t="s">
        <v>72</v>
      </c>
      <c r="AU154" s="165" t="s">
        <v>73</v>
      </c>
      <c r="AY154" s="157" t="s">
        <v>137</v>
      </c>
      <c r="BK154" s="166">
        <f>SUM(BK155:BK161)</f>
        <v>0</v>
      </c>
    </row>
    <row r="155" spans="1:65" s="2" customFormat="1" ht="33" customHeight="1" x14ac:dyDescent="0.2">
      <c r="A155" s="34"/>
      <c r="B155" s="137"/>
      <c r="C155" s="167" t="s">
        <v>179</v>
      </c>
      <c r="D155" s="167" t="s">
        <v>140</v>
      </c>
      <c r="E155" s="168" t="s">
        <v>180</v>
      </c>
      <c r="F155" s="169" t="s">
        <v>181</v>
      </c>
      <c r="G155" s="170" t="s">
        <v>153</v>
      </c>
      <c r="H155" s="171">
        <v>579</v>
      </c>
      <c r="I155" s="172"/>
      <c r="J155" s="173">
        <f>ROUND(I155*H155,2)</f>
        <v>0</v>
      </c>
      <c r="K155" s="174"/>
      <c r="L155" s="35"/>
      <c r="M155" s="175" t="s">
        <v>1</v>
      </c>
      <c r="N155" s="176" t="s">
        <v>39</v>
      </c>
      <c r="O155" s="63"/>
      <c r="P155" s="177">
        <f>O155*H155</f>
        <v>0</v>
      </c>
      <c r="Q155" s="177">
        <v>0</v>
      </c>
      <c r="R155" s="177">
        <f>Q155*H155</f>
        <v>0</v>
      </c>
      <c r="S155" s="177">
        <v>0</v>
      </c>
      <c r="T155" s="17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144</v>
      </c>
      <c r="AT155" s="179" t="s">
        <v>140</v>
      </c>
      <c r="AU155" s="179" t="s">
        <v>80</v>
      </c>
      <c r="AY155" s="17" t="s">
        <v>137</v>
      </c>
      <c r="BE155" s="99">
        <f>IF(N155="základná",J155,0)</f>
        <v>0</v>
      </c>
      <c r="BF155" s="99">
        <f>IF(N155="znížená",J155,0)</f>
        <v>0</v>
      </c>
      <c r="BG155" s="99">
        <f>IF(N155="zákl. prenesená",J155,0)</f>
        <v>0</v>
      </c>
      <c r="BH155" s="99">
        <f>IF(N155="zníž. prenesená",J155,0)</f>
        <v>0</v>
      </c>
      <c r="BI155" s="99">
        <f>IF(N155="nulová",J155,0)</f>
        <v>0</v>
      </c>
      <c r="BJ155" s="17" t="s">
        <v>116</v>
      </c>
      <c r="BK155" s="99">
        <f>ROUND(I155*H155,2)</f>
        <v>0</v>
      </c>
      <c r="BL155" s="17" t="s">
        <v>144</v>
      </c>
      <c r="BM155" s="179" t="s">
        <v>182</v>
      </c>
    </row>
    <row r="156" spans="1:65" s="13" customFormat="1" ht="20.399999999999999" x14ac:dyDescent="0.2">
      <c r="B156" s="180"/>
      <c r="D156" s="181" t="s">
        <v>155</v>
      </c>
      <c r="E156" s="182" t="s">
        <v>1</v>
      </c>
      <c r="F156" s="183" t="s">
        <v>183</v>
      </c>
      <c r="H156" s="184">
        <v>579</v>
      </c>
      <c r="I156" s="185"/>
      <c r="L156" s="180"/>
      <c r="M156" s="186"/>
      <c r="N156" s="187"/>
      <c r="O156" s="187"/>
      <c r="P156" s="187"/>
      <c r="Q156" s="187"/>
      <c r="R156" s="187"/>
      <c r="S156" s="187"/>
      <c r="T156" s="188"/>
      <c r="AT156" s="182" t="s">
        <v>155</v>
      </c>
      <c r="AU156" s="182" t="s">
        <v>80</v>
      </c>
      <c r="AV156" s="13" t="s">
        <v>116</v>
      </c>
      <c r="AW156" s="13" t="s">
        <v>28</v>
      </c>
      <c r="AX156" s="13" t="s">
        <v>80</v>
      </c>
      <c r="AY156" s="182" t="s">
        <v>137</v>
      </c>
    </row>
    <row r="157" spans="1:65" s="2" customFormat="1" ht="24.15" customHeight="1" x14ac:dyDescent="0.2">
      <c r="A157" s="34"/>
      <c r="B157" s="137"/>
      <c r="C157" s="167" t="s">
        <v>184</v>
      </c>
      <c r="D157" s="167" t="s">
        <v>140</v>
      </c>
      <c r="E157" s="168" t="s">
        <v>185</v>
      </c>
      <c r="F157" s="169" t="s">
        <v>186</v>
      </c>
      <c r="G157" s="170" t="s">
        <v>153</v>
      </c>
      <c r="H157" s="171">
        <v>579</v>
      </c>
      <c r="I157" s="172"/>
      <c r="J157" s="173">
        <f>ROUND(I157*H157,2)</f>
        <v>0</v>
      </c>
      <c r="K157" s="174"/>
      <c r="L157" s="35"/>
      <c r="M157" s="175" t="s">
        <v>1</v>
      </c>
      <c r="N157" s="176" t="s">
        <v>39</v>
      </c>
      <c r="O157" s="63"/>
      <c r="P157" s="177">
        <f>O157*H157</f>
        <v>0</v>
      </c>
      <c r="Q157" s="177">
        <v>3.0000000000000001E-5</v>
      </c>
      <c r="R157" s="177">
        <f>Q157*H157</f>
        <v>1.737E-2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144</v>
      </c>
      <c r="AT157" s="179" t="s">
        <v>140</v>
      </c>
      <c r="AU157" s="179" t="s">
        <v>80</v>
      </c>
      <c r="AY157" s="17" t="s">
        <v>137</v>
      </c>
      <c r="BE157" s="99">
        <f>IF(N157="základná",J157,0)</f>
        <v>0</v>
      </c>
      <c r="BF157" s="99">
        <f>IF(N157="znížená",J157,0)</f>
        <v>0</v>
      </c>
      <c r="BG157" s="99">
        <f>IF(N157="zákl. prenesená",J157,0)</f>
        <v>0</v>
      </c>
      <c r="BH157" s="99">
        <f>IF(N157="zníž. prenesená",J157,0)</f>
        <v>0</v>
      </c>
      <c r="BI157" s="99">
        <f>IF(N157="nulová",J157,0)</f>
        <v>0</v>
      </c>
      <c r="BJ157" s="17" t="s">
        <v>116</v>
      </c>
      <c r="BK157" s="99">
        <f>ROUND(I157*H157,2)</f>
        <v>0</v>
      </c>
      <c r="BL157" s="17" t="s">
        <v>144</v>
      </c>
      <c r="BM157" s="179" t="s">
        <v>187</v>
      </c>
    </row>
    <row r="158" spans="1:65" s="13" customFormat="1" x14ac:dyDescent="0.2">
      <c r="B158" s="180"/>
      <c r="D158" s="181" t="s">
        <v>155</v>
      </c>
      <c r="E158" s="182" t="s">
        <v>1</v>
      </c>
      <c r="F158" s="183" t="s">
        <v>188</v>
      </c>
      <c r="H158" s="184">
        <v>579</v>
      </c>
      <c r="I158" s="185"/>
      <c r="L158" s="180"/>
      <c r="M158" s="186"/>
      <c r="N158" s="187"/>
      <c r="O158" s="187"/>
      <c r="P158" s="187"/>
      <c r="Q158" s="187"/>
      <c r="R158" s="187"/>
      <c r="S158" s="187"/>
      <c r="T158" s="188"/>
      <c r="AT158" s="182" t="s">
        <v>155</v>
      </c>
      <c r="AU158" s="182" t="s">
        <v>80</v>
      </c>
      <c r="AV158" s="13" t="s">
        <v>116</v>
      </c>
      <c r="AW158" s="13" t="s">
        <v>28</v>
      </c>
      <c r="AX158" s="13" t="s">
        <v>80</v>
      </c>
      <c r="AY158" s="182" t="s">
        <v>137</v>
      </c>
    </row>
    <row r="159" spans="1:65" s="15" customFormat="1" ht="20.399999999999999" x14ac:dyDescent="0.2">
      <c r="B159" s="197"/>
      <c r="D159" s="181" t="s">
        <v>155</v>
      </c>
      <c r="E159" s="198" t="s">
        <v>1</v>
      </c>
      <c r="F159" s="199" t="s">
        <v>189</v>
      </c>
      <c r="H159" s="198" t="s">
        <v>1</v>
      </c>
      <c r="I159" s="200"/>
      <c r="L159" s="197"/>
      <c r="M159" s="201"/>
      <c r="N159" s="202"/>
      <c r="O159" s="202"/>
      <c r="P159" s="202"/>
      <c r="Q159" s="202"/>
      <c r="R159" s="202"/>
      <c r="S159" s="202"/>
      <c r="T159" s="203"/>
      <c r="AT159" s="198" t="s">
        <v>155</v>
      </c>
      <c r="AU159" s="198" t="s">
        <v>80</v>
      </c>
      <c r="AV159" s="15" t="s">
        <v>80</v>
      </c>
      <c r="AW159" s="15" t="s">
        <v>28</v>
      </c>
      <c r="AX159" s="15" t="s">
        <v>73</v>
      </c>
      <c r="AY159" s="198" t="s">
        <v>137</v>
      </c>
    </row>
    <row r="160" spans="1:65" s="2" customFormat="1" ht="24.15" customHeight="1" x14ac:dyDescent="0.2">
      <c r="A160" s="34"/>
      <c r="B160" s="137"/>
      <c r="C160" s="204" t="s">
        <v>190</v>
      </c>
      <c r="D160" s="204" t="s">
        <v>191</v>
      </c>
      <c r="E160" s="205" t="s">
        <v>192</v>
      </c>
      <c r="F160" s="206" t="s">
        <v>193</v>
      </c>
      <c r="G160" s="207" t="s">
        <v>153</v>
      </c>
      <c r="H160" s="208">
        <v>590.58000000000004</v>
      </c>
      <c r="I160" s="209"/>
      <c r="J160" s="210">
        <f>ROUND(I160*H160,2)</f>
        <v>0</v>
      </c>
      <c r="K160" s="211"/>
      <c r="L160" s="212"/>
      <c r="M160" s="213" t="s">
        <v>1</v>
      </c>
      <c r="N160" s="214" t="s">
        <v>39</v>
      </c>
      <c r="O160" s="63"/>
      <c r="P160" s="177">
        <f>O160*H160</f>
        <v>0</v>
      </c>
      <c r="Q160" s="177">
        <v>1.2E-4</v>
      </c>
      <c r="R160" s="177">
        <f>Q160*H160</f>
        <v>7.0869600000000005E-2</v>
      </c>
      <c r="S160" s="177">
        <v>0</v>
      </c>
      <c r="T160" s="17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9" t="s">
        <v>179</v>
      </c>
      <c r="AT160" s="179" t="s">
        <v>191</v>
      </c>
      <c r="AU160" s="179" t="s">
        <v>80</v>
      </c>
      <c r="AY160" s="17" t="s">
        <v>137</v>
      </c>
      <c r="BE160" s="99">
        <f>IF(N160="základná",J160,0)</f>
        <v>0</v>
      </c>
      <c r="BF160" s="99">
        <f>IF(N160="znížená",J160,0)</f>
        <v>0</v>
      </c>
      <c r="BG160" s="99">
        <f>IF(N160="zákl. prenesená",J160,0)</f>
        <v>0</v>
      </c>
      <c r="BH160" s="99">
        <f>IF(N160="zníž. prenesená",J160,0)</f>
        <v>0</v>
      </c>
      <c r="BI160" s="99">
        <f>IF(N160="nulová",J160,0)</f>
        <v>0</v>
      </c>
      <c r="BJ160" s="17" t="s">
        <v>116</v>
      </c>
      <c r="BK160" s="99">
        <f>ROUND(I160*H160,2)</f>
        <v>0</v>
      </c>
      <c r="BL160" s="17" t="s">
        <v>144</v>
      </c>
      <c r="BM160" s="179" t="s">
        <v>194</v>
      </c>
    </row>
    <row r="161" spans="1:65" s="13" customFormat="1" x14ac:dyDescent="0.2">
      <c r="B161" s="180"/>
      <c r="D161" s="181" t="s">
        <v>155</v>
      </c>
      <c r="F161" s="183" t="s">
        <v>195</v>
      </c>
      <c r="H161" s="184">
        <v>590.58000000000004</v>
      </c>
      <c r="I161" s="185"/>
      <c r="L161" s="180"/>
      <c r="M161" s="186"/>
      <c r="N161" s="187"/>
      <c r="O161" s="187"/>
      <c r="P161" s="187"/>
      <c r="Q161" s="187"/>
      <c r="R161" s="187"/>
      <c r="S161" s="187"/>
      <c r="T161" s="188"/>
      <c r="AT161" s="182" t="s">
        <v>155</v>
      </c>
      <c r="AU161" s="182" t="s">
        <v>80</v>
      </c>
      <c r="AV161" s="13" t="s">
        <v>116</v>
      </c>
      <c r="AW161" s="13" t="s">
        <v>3</v>
      </c>
      <c r="AX161" s="13" t="s">
        <v>80</v>
      </c>
      <c r="AY161" s="182" t="s">
        <v>137</v>
      </c>
    </row>
    <row r="162" spans="1:65" s="12" customFormat="1" ht="25.95" customHeight="1" x14ac:dyDescent="0.25">
      <c r="B162" s="156"/>
      <c r="D162" s="157" t="s">
        <v>72</v>
      </c>
      <c r="E162" s="158" t="s">
        <v>162</v>
      </c>
      <c r="F162" s="158" t="s">
        <v>196</v>
      </c>
      <c r="I162" s="159"/>
      <c r="J162" s="160">
        <f>BK162</f>
        <v>0</v>
      </c>
      <c r="L162" s="156"/>
      <c r="M162" s="161"/>
      <c r="N162" s="162"/>
      <c r="O162" s="162"/>
      <c r="P162" s="163">
        <f>SUM(P163:P168)</f>
        <v>0</v>
      </c>
      <c r="Q162" s="162"/>
      <c r="R162" s="163">
        <f>SUM(R163:R168)</f>
        <v>171.43232999999998</v>
      </c>
      <c r="S162" s="162"/>
      <c r="T162" s="164">
        <f>SUM(T163:T168)</f>
        <v>0</v>
      </c>
      <c r="AR162" s="157" t="s">
        <v>80</v>
      </c>
      <c r="AT162" s="165" t="s">
        <v>72</v>
      </c>
      <c r="AU162" s="165" t="s">
        <v>73</v>
      </c>
      <c r="AY162" s="157" t="s">
        <v>137</v>
      </c>
      <c r="BK162" s="166">
        <f>SUM(BK163:BK168)</f>
        <v>0</v>
      </c>
    </row>
    <row r="163" spans="1:65" s="2" customFormat="1" ht="24.15" customHeight="1" x14ac:dyDescent="0.2">
      <c r="A163" s="34"/>
      <c r="B163" s="137"/>
      <c r="C163" s="167" t="s">
        <v>197</v>
      </c>
      <c r="D163" s="167" t="s">
        <v>140</v>
      </c>
      <c r="E163" s="168" t="s">
        <v>198</v>
      </c>
      <c r="F163" s="169" t="s">
        <v>199</v>
      </c>
      <c r="G163" s="170" t="s">
        <v>153</v>
      </c>
      <c r="H163" s="171">
        <v>579</v>
      </c>
      <c r="I163" s="172"/>
      <c r="J163" s="173">
        <f>ROUND(I163*H163,2)</f>
        <v>0</v>
      </c>
      <c r="K163" s="174"/>
      <c r="L163" s="35"/>
      <c r="M163" s="175" t="s">
        <v>1</v>
      </c>
      <c r="N163" s="176" t="s">
        <v>39</v>
      </c>
      <c r="O163" s="63"/>
      <c r="P163" s="177">
        <f>O163*H163</f>
        <v>0</v>
      </c>
      <c r="Q163" s="177">
        <v>0.18906999999999999</v>
      </c>
      <c r="R163" s="177">
        <f>Q163*H163</f>
        <v>109.47152999999999</v>
      </c>
      <c r="S163" s="177">
        <v>0</v>
      </c>
      <c r="T163" s="17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9" t="s">
        <v>144</v>
      </c>
      <c r="AT163" s="179" t="s">
        <v>140</v>
      </c>
      <c r="AU163" s="179" t="s">
        <v>80</v>
      </c>
      <c r="AY163" s="17" t="s">
        <v>137</v>
      </c>
      <c r="BE163" s="99">
        <f>IF(N163="základná",J163,0)</f>
        <v>0</v>
      </c>
      <c r="BF163" s="99">
        <f>IF(N163="znížená",J163,0)</f>
        <v>0</v>
      </c>
      <c r="BG163" s="99">
        <f>IF(N163="zákl. prenesená",J163,0)</f>
        <v>0</v>
      </c>
      <c r="BH163" s="99">
        <f>IF(N163="zníž. prenesená",J163,0)</f>
        <v>0</v>
      </c>
      <c r="BI163" s="99">
        <f>IF(N163="nulová",J163,0)</f>
        <v>0</v>
      </c>
      <c r="BJ163" s="17" t="s">
        <v>116</v>
      </c>
      <c r="BK163" s="99">
        <f>ROUND(I163*H163,2)</f>
        <v>0</v>
      </c>
      <c r="BL163" s="17" t="s">
        <v>144</v>
      </c>
      <c r="BM163" s="179" t="s">
        <v>200</v>
      </c>
    </row>
    <row r="164" spans="1:65" s="13" customFormat="1" ht="20.399999999999999" x14ac:dyDescent="0.2">
      <c r="B164" s="180"/>
      <c r="D164" s="181" t="s">
        <v>155</v>
      </c>
      <c r="E164" s="182" t="s">
        <v>1</v>
      </c>
      <c r="F164" s="183" t="s">
        <v>183</v>
      </c>
      <c r="H164" s="184">
        <v>579</v>
      </c>
      <c r="I164" s="185"/>
      <c r="L164" s="180"/>
      <c r="M164" s="186"/>
      <c r="N164" s="187"/>
      <c r="O164" s="187"/>
      <c r="P164" s="187"/>
      <c r="Q164" s="187"/>
      <c r="R164" s="187"/>
      <c r="S164" s="187"/>
      <c r="T164" s="188"/>
      <c r="AT164" s="182" t="s">
        <v>155</v>
      </c>
      <c r="AU164" s="182" t="s">
        <v>80</v>
      </c>
      <c r="AV164" s="13" t="s">
        <v>116</v>
      </c>
      <c r="AW164" s="13" t="s">
        <v>28</v>
      </c>
      <c r="AX164" s="13" t="s">
        <v>80</v>
      </c>
      <c r="AY164" s="182" t="s">
        <v>137</v>
      </c>
    </row>
    <row r="165" spans="1:65" s="2" customFormat="1" ht="33" customHeight="1" x14ac:dyDescent="0.2">
      <c r="A165" s="34"/>
      <c r="B165" s="137"/>
      <c r="C165" s="167" t="s">
        <v>201</v>
      </c>
      <c r="D165" s="167" t="s">
        <v>140</v>
      </c>
      <c r="E165" s="168" t="s">
        <v>202</v>
      </c>
      <c r="F165" s="169" t="s">
        <v>203</v>
      </c>
      <c r="G165" s="170" t="s">
        <v>153</v>
      </c>
      <c r="H165" s="171">
        <v>330</v>
      </c>
      <c r="I165" s="172"/>
      <c r="J165" s="173">
        <f>ROUND(I165*H165,2)</f>
        <v>0</v>
      </c>
      <c r="K165" s="174"/>
      <c r="L165" s="35"/>
      <c r="M165" s="175" t="s">
        <v>1</v>
      </c>
      <c r="N165" s="176" t="s">
        <v>39</v>
      </c>
      <c r="O165" s="63"/>
      <c r="P165" s="177">
        <f>O165*H165</f>
        <v>0</v>
      </c>
      <c r="Q165" s="177">
        <v>0</v>
      </c>
      <c r="R165" s="177">
        <f>Q165*H165</f>
        <v>0</v>
      </c>
      <c r="S165" s="177">
        <v>0</v>
      </c>
      <c r="T165" s="17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9" t="s">
        <v>144</v>
      </c>
      <c r="AT165" s="179" t="s">
        <v>140</v>
      </c>
      <c r="AU165" s="179" t="s">
        <v>80</v>
      </c>
      <c r="AY165" s="17" t="s">
        <v>137</v>
      </c>
      <c r="BE165" s="99">
        <f>IF(N165="základná",J165,0)</f>
        <v>0</v>
      </c>
      <c r="BF165" s="99">
        <f>IF(N165="znížená",J165,0)</f>
        <v>0</v>
      </c>
      <c r="BG165" s="99">
        <f>IF(N165="zákl. prenesená",J165,0)</f>
        <v>0</v>
      </c>
      <c r="BH165" s="99">
        <f>IF(N165="zníž. prenesená",J165,0)</f>
        <v>0</v>
      </c>
      <c r="BI165" s="99">
        <f>IF(N165="nulová",J165,0)</f>
        <v>0</v>
      </c>
      <c r="BJ165" s="17" t="s">
        <v>116</v>
      </c>
      <c r="BK165" s="99">
        <f>ROUND(I165*H165,2)</f>
        <v>0</v>
      </c>
      <c r="BL165" s="17" t="s">
        <v>144</v>
      </c>
      <c r="BM165" s="179" t="s">
        <v>204</v>
      </c>
    </row>
    <row r="166" spans="1:65" s="13" customFormat="1" ht="20.399999999999999" x14ac:dyDescent="0.2">
      <c r="B166" s="180"/>
      <c r="D166" s="181" t="s">
        <v>155</v>
      </c>
      <c r="E166" s="182" t="s">
        <v>1</v>
      </c>
      <c r="F166" s="183" t="s">
        <v>205</v>
      </c>
      <c r="H166" s="184">
        <v>330</v>
      </c>
      <c r="I166" s="185"/>
      <c r="L166" s="180"/>
      <c r="M166" s="186"/>
      <c r="N166" s="187"/>
      <c r="O166" s="187"/>
      <c r="P166" s="187"/>
      <c r="Q166" s="187"/>
      <c r="R166" s="187"/>
      <c r="S166" s="187"/>
      <c r="T166" s="188"/>
      <c r="AT166" s="182" t="s">
        <v>155</v>
      </c>
      <c r="AU166" s="182" t="s">
        <v>80</v>
      </c>
      <c r="AV166" s="13" t="s">
        <v>116</v>
      </c>
      <c r="AW166" s="13" t="s">
        <v>28</v>
      </c>
      <c r="AX166" s="13" t="s">
        <v>80</v>
      </c>
      <c r="AY166" s="182" t="s">
        <v>137</v>
      </c>
    </row>
    <row r="167" spans="1:65" s="2" customFormat="1" ht="24.15" customHeight="1" x14ac:dyDescent="0.2">
      <c r="A167" s="34"/>
      <c r="B167" s="137"/>
      <c r="C167" s="167" t="s">
        <v>206</v>
      </c>
      <c r="D167" s="167" t="s">
        <v>140</v>
      </c>
      <c r="E167" s="168" t="s">
        <v>207</v>
      </c>
      <c r="F167" s="169" t="s">
        <v>208</v>
      </c>
      <c r="G167" s="170" t="s">
        <v>153</v>
      </c>
      <c r="H167" s="171">
        <v>330</v>
      </c>
      <c r="I167" s="172"/>
      <c r="J167" s="173">
        <f>ROUND(I167*H167,2)</f>
        <v>0</v>
      </c>
      <c r="K167" s="174"/>
      <c r="L167" s="35"/>
      <c r="M167" s="175" t="s">
        <v>1</v>
      </c>
      <c r="N167" s="176" t="s">
        <v>39</v>
      </c>
      <c r="O167" s="63"/>
      <c r="P167" s="177">
        <f>O167*H167</f>
        <v>0</v>
      </c>
      <c r="Q167" s="177">
        <v>0.18776000000000001</v>
      </c>
      <c r="R167" s="177">
        <f>Q167*H167</f>
        <v>61.960800000000006</v>
      </c>
      <c r="S167" s="177">
        <v>0</v>
      </c>
      <c r="T167" s="17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9" t="s">
        <v>144</v>
      </c>
      <c r="AT167" s="179" t="s">
        <v>140</v>
      </c>
      <c r="AU167" s="179" t="s">
        <v>80</v>
      </c>
      <c r="AY167" s="17" t="s">
        <v>137</v>
      </c>
      <c r="BE167" s="99">
        <f>IF(N167="základná",J167,0)</f>
        <v>0</v>
      </c>
      <c r="BF167" s="99">
        <f>IF(N167="znížená",J167,0)</f>
        <v>0</v>
      </c>
      <c r="BG167" s="99">
        <f>IF(N167="zákl. prenesená",J167,0)</f>
        <v>0</v>
      </c>
      <c r="BH167" s="99">
        <f>IF(N167="zníž. prenesená",J167,0)</f>
        <v>0</v>
      </c>
      <c r="BI167" s="99">
        <f>IF(N167="nulová",J167,0)</f>
        <v>0</v>
      </c>
      <c r="BJ167" s="17" t="s">
        <v>116</v>
      </c>
      <c r="BK167" s="99">
        <f>ROUND(I167*H167,2)</f>
        <v>0</v>
      </c>
      <c r="BL167" s="17" t="s">
        <v>144</v>
      </c>
      <c r="BM167" s="179" t="s">
        <v>209</v>
      </c>
    </row>
    <row r="168" spans="1:65" s="13" customFormat="1" ht="20.399999999999999" x14ac:dyDescent="0.2">
      <c r="B168" s="180"/>
      <c r="D168" s="181" t="s">
        <v>155</v>
      </c>
      <c r="E168" s="182" t="s">
        <v>1</v>
      </c>
      <c r="F168" s="183" t="s">
        <v>210</v>
      </c>
      <c r="H168" s="184">
        <v>330</v>
      </c>
      <c r="I168" s="185"/>
      <c r="L168" s="180"/>
      <c r="M168" s="186"/>
      <c r="N168" s="187"/>
      <c r="O168" s="187"/>
      <c r="P168" s="187"/>
      <c r="Q168" s="187"/>
      <c r="R168" s="187"/>
      <c r="S168" s="187"/>
      <c r="T168" s="188"/>
      <c r="AT168" s="182" t="s">
        <v>155</v>
      </c>
      <c r="AU168" s="182" t="s">
        <v>80</v>
      </c>
      <c r="AV168" s="13" t="s">
        <v>116</v>
      </c>
      <c r="AW168" s="13" t="s">
        <v>28</v>
      </c>
      <c r="AX168" s="13" t="s">
        <v>80</v>
      </c>
      <c r="AY168" s="182" t="s">
        <v>137</v>
      </c>
    </row>
    <row r="169" spans="1:65" s="12" customFormat="1" ht="25.95" customHeight="1" x14ac:dyDescent="0.25">
      <c r="B169" s="156"/>
      <c r="D169" s="157" t="s">
        <v>72</v>
      </c>
      <c r="E169" s="158" t="s">
        <v>211</v>
      </c>
      <c r="F169" s="158" t="s">
        <v>212</v>
      </c>
      <c r="I169" s="159"/>
      <c r="J169" s="160">
        <f>BK169</f>
        <v>0</v>
      </c>
      <c r="L169" s="156"/>
      <c r="M169" s="161"/>
      <c r="N169" s="162"/>
      <c r="O169" s="162"/>
      <c r="P169" s="163">
        <f>SUM(P170:P181)</f>
        <v>0</v>
      </c>
      <c r="Q169" s="162"/>
      <c r="R169" s="163">
        <f>SUM(R170:R181)</f>
        <v>440.16548</v>
      </c>
      <c r="S169" s="162"/>
      <c r="T169" s="164">
        <f>SUM(T170:T181)</f>
        <v>0</v>
      </c>
      <c r="AR169" s="157" t="s">
        <v>80</v>
      </c>
      <c r="AT169" s="165" t="s">
        <v>72</v>
      </c>
      <c r="AU169" s="165" t="s">
        <v>73</v>
      </c>
      <c r="AY169" s="157" t="s">
        <v>137</v>
      </c>
      <c r="BK169" s="166">
        <f>SUM(BK170:BK181)</f>
        <v>0</v>
      </c>
    </row>
    <row r="170" spans="1:65" s="2" customFormat="1" ht="33" customHeight="1" x14ac:dyDescent="0.2">
      <c r="A170" s="34"/>
      <c r="B170" s="137"/>
      <c r="C170" s="167" t="s">
        <v>213</v>
      </c>
      <c r="D170" s="167" t="s">
        <v>140</v>
      </c>
      <c r="E170" s="168" t="s">
        <v>214</v>
      </c>
      <c r="F170" s="169" t="s">
        <v>215</v>
      </c>
      <c r="G170" s="170" t="s">
        <v>153</v>
      </c>
      <c r="H170" s="171">
        <v>1657</v>
      </c>
      <c r="I170" s="172"/>
      <c r="J170" s="173">
        <f>ROUND(I170*H170,2)</f>
        <v>0</v>
      </c>
      <c r="K170" s="174"/>
      <c r="L170" s="35"/>
      <c r="M170" s="175" t="s">
        <v>1</v>
      </c>
      <c r="N170" s="176" t="s">
        <v>39</v>
      </c>
      <c r="O170" s="63"/>
      <c r="P170" s="177">
        <f>O170*H170</f>
        <v>0</v>
      </c>
      <c r="Q170" s="177">
        <v>5.8100000000000001E-3</v>
      </c>
      <c r="R170" s="177">
        <f>Q170*H170</f>
        <v>9.6271699999999996</v>
      </c>
      <c r="S170" s="177">
        <v>0</v>
      </c>
      <c r="T170" s="17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9" t="s">
        <v>144</v>
      </c>
      <c r="AT170" s="179" t="s">
        <v>140</v>
      </c>
      <c r="AU170" s="179" t="s">
        <v>80</v>
      </c>
      <c r="AY170" s="17" t="s">
        <v>137</v>
      </c>
      <c r="BE170" s="99">
        <f>IF(N170="základná",J170,0)</f>
        <v>0</v>
      </c>
      <c r="BF170" s="99">
        <f>IF(N170="znížená",J170,0)</f>
        <v>0</v>
      </c>
      <c r="BG170" s="99">
        <f>IF(N170="zákl. prenesená",J170,0)</f>
        <v>0</v>
      </c>
      <c r="BH170" s="99">
        <f>IF(N170="zníž. prenesená",J170,0)</f>
        <v>0</v>
      </c>
      <c r="BI170" s="99">
        <f>IF(N170="nulová",J170,0)</f>
        <v>0</v>
      </c>
      <c r="BJ170" s="17" t="s">
        <v>116</v>
      </c>
      <c r="BK170" s="99">
        <f>ROUND(I170*H170,2)</f>
        <v>0</v>
      </c>
      <c r="BL170" s="17" t="s">
        <v>144</v>
      </c>
      <c r="BM170" s="179" t="s">
        <v>216</v>
      </c>
    </row>
    <row r="171" spans="1:65" s="15" customFormat="1" x14ac:dyDescent="0.2">
      <c r="B171" s="197"/>
      <c r="D171" s="181" t="s">
        <v>155</v>
      </c>
      <c r="E171" s="198" t="s">
        <v>1</v>
      </c>
      <c r="F171" s="199" t="s">
        <v>217</v>
      </c>
      <c r="H171" s="198" t="s">
        <v>1</v>
      </c>
      <c r="I171" s="200"/>
      <c r="L171" s="197"/>
      <c r="M171" s="201"/>
      <c r="N171" s="202"/>
      <c r="O171" s="202"/>
      <c r="P171" s="202"/>
      <c r="Q171" s="202"/>
      <c r="R171" s="202"/>
      <c r="S171" s="202"/>
      <c r="T171" s="203"/>
      <c r="AT171" s="198" t="s">
        <v>155</v>
      </c>
      <c r="AU171" s="198" t="s">
        <v>80</v>
      </c>
      <c r="AV171" s="15" t="s">
        <v>80</v>
      </c>
      <c r="AW171" s="15" t="s">
        <v>28</v>
      </c>
      <c r="AX171" s="15" t="s">
        <v>73</v>
      </c>
      <c r="AY171" s="198" t="s">
        <v>137</v>
      </c>
    </row>
    <row r="172" spans="1:65" s="13" customFormat="1" x14ac:dyDescent="0.2">
      <c r="B172" s="180"/>
      <c r="D172" s="181" t="s">
        <v>155</v>
      </c>
      <c r="E172" s="182" t="s">
        <v>1</v>
      </c>
      <c r="F172" s="183" t="s">
        <v>218</v>
      </c>
      <c r="H172" s="184">
        <v>1657</v>
      </c>
      <c r="I172" s="185"/>
      <c r="L172" s="180"/>
      <c r="M172" s="186"/>
      <c r="N172" s="187"/>
      <c r="O172" s="187"/>
      <c r="P172" s="187"/>
      <c r="Q172" s="187"/>
      <c r="R172" s="187"/>
      <c r="S172" s="187"/>
      <c r="T172" s="188"/>
      <c r="AT172" s="182" t="s">
        <v>155</v>
      </c>
      <c r="AU172" s="182" t="s">
        <v>80</v>
      </c>
      <c r="AV172" s="13" t="s">
        <v>116</v>
      </c>
      <c r="AW172" s="13" t="s">
        <v>28</v>
      </c>
      <c r="AX172" s="13" t="s">
        <v>80</v>
      </c>
      <c r="AY172" s="182" t="s">
        <v>137</v>
      </c>
    </row>
    <row r="173" spans="1:65" s="2" customFormat="1" ht="33" customHeight="1" x14ac:dyDescent="0.2">
      <c r="A173" s="34"/>
      <c r="B173" s="137"/>
      <c r="C173" s="167" t="s">
        <v>219</v>
      </c>
      <c r="D173" s="167" t="s">
        <v>140</v>
      </c>
      <c r="E173" s="168" t="s">
        <v>220</v>
      </c>
      <c r="F173" s="169" t="s">
        <v>221</v>
      </c>
      <c r="G173" s="170" t="s">
        <v>153</v>
      </c>
      <c r="H173" s="171">
        <v>1657</v>
      </c>
      <c r="I173" s="172"/>
      <c r="J173" s="173">
        <f>ROUND(I173*H173,2)</f>
        <v>0</v>
      </c>
      <c r="K173" s="174"/>
      <c r="L173" s="35"/>
      <c r="M173" s="175" t="s">
        <v>1</v>
      </c>
      <c r="N173" s="176" t="s">
        <v>39</v>
      </c>
      <c r="O173" s="63"/>
      <c r="P173" s="177">
        <f>O173*H173</f>
        <v>0</v>
      </c>
      <c r="Q173" s="177">
        <v>5.1000000000000004E-4</v>
      </c>
      <c r="R173" s="177">
        <f>Q173*H173</f>
        <v>0.8450700000000001</v>
      </c>
      <c r="S173" s="177">
        <v>0</v>
      </c>
      <c r="T173" s="17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9" t="s">
        <v>144</v>
      </c>
      <c r="AT173" s="179" t="s">
        <v>140</v>
      </c>
      <c r="AU173" s="179" t="s">
        <v>80</v>
      </c>
      <c r="AY173" s="17" t="s">
        <v>137</v>
      </c>
      <c r="BE173" s="99">
        <f>IF(N173="základná",J173,0)</f>
        <v>0</v>
      </c>
      <c r="BF173" s="99">
        <f>IF(N173="znížená",J173,0)</f>
        <v>0</v>
      </c>
      <c r="BG173" s="99">
        <f>IF(N173="zákl. prenesená",J173,0)</f>
        <v>0</v>
      </c>
      <c r="BH173" s="99">
        <f>IF(N173="zníž. prenesená",J173,0)</f>
        <v>0</v>
      </c>
      <c r="BI173" s="99">
        <f>IF(N173="nulová",J173,0)</f>
        <v>0</v>
      </c>
      <c r="BJ173" s="17" t="s">
        <v>116</v>
      </c>
      <c r="BK173" s="99">
        <f>ROUND(I173*H173,2)</f>
        <v>0</v>
      </c>
      <c r="BL173" s="17" t="s">
        <v>144</v>
      </c>
      <c r="BM173" s="179" t="s">
        <v>222</v>
      </c>
    </row>
    <row r="174" spans="1:65" s="15" customFormat="1" x14ac:dyDescent="0.2">
      <c r="B174" s="197"/>
      <c r="D174" s="181" t="s">
        <v>155</v>
      </c>
      <c r="E174" s="198" t="s">
        <v>1</v>
      </c>
      <c r="F174" s="199" t="s">
        <v>223</v>
      </c>
      <c r="H174" s="198" t="s">
        <v>1</v>
      </c>
      <c r="I174" s="200"/>
      <c r="L174" s="197"/>
      <c r="M174" s="201"/>
      <c r="N174" s="202"/>
      <c r="O174" s="202"/>
      <c r="P174" s="202"/>
      <c r="Q174" s="202"/>
      <c r="R174" s="202"/>
      <c r="S174" s="202"/>
      <c r="T174" s="203"/>
      <c r="AT174" s="198" t="s">
        <v>155</v>
      </c>
      <c r="AU174" s="198" t="s">
        <v>80</v>
      </c>
      <c r="AV174" s="15" t="s">
        <v>80</v>
      </c>
      <c r="AW174" s="15" t="s">
        <v>28</v>
      </c>
      <c r="AX174" s="15" t="s">
        <v>73</v>
      </c>
      <c r="AY174" s="198" t="s">
        <v>137</v>
      </c>
    </row>
    <row r="175" spans="1:65" s="13" customFormat="1" x14ac:dyDescent="0.2">
      <c r="B175" s="180"/>
      <c r="D175" s="181" t="s">
        <v>155</v>
      </c>
      <c r="E175" s="182" t="s">
        <v>1</v>
      </c>
      <c r="F175" s="183" t="s">
        <v>218</v>
      </c>
      <c r="H175" s="184">
        <v>1657</v>
      </c>
      <c r="I175" s="185"/>
      <c r="L175" s="180"/>
      <c r="M175" s="186"/>
      <c r="N175" s="187"/>
      <c r="O175" s="187"/>
      <c r="P175" s="187"/>
      <c r="Q175" s="187"/>
      <c r="R175" s="187"/>
      <c r="S175" s="187"/>
      <c r="T175" s="188"/>
      <c r="AT175" s="182" t="s">
        <v>155</v>
      </c>
      <c r="AU175" s="182" t="s">
        <v>80</v>
      </c>
      <c r="AV175" s="13" t="s">
        <v>116</v>
      </c>
      <c r="AW175" s="13" t="s">
        <v>28</v>
      </c>
      <c r="AX175" s="13" t="s">
        <v>80</v>
      </c>
      <c r="AY175" s="182" t="s">
        <v>137</v>
      </c>
    </row>
    <row r="176" spans="1:65" s="2" customFormat="1" ht="24.15" customHeight="1" x14ac:dyDescent="0.2">
      <c r="A176" s="34"/>
      <c r="B176" s="137"/>
      <c r="C176" s="167" t="s">
        <v>224</v>
      </c>
      <c r="D176" s="167" t="s">
        <v>140</v>
      </c>
      <c r="E176" s="168" t="s">
        <v>225</v>
      </c>
      <c r="F176" s="169" t="s">
        <v>226</v>
      </c>
      <c r="G176" s="170" t="s">
        <v>153</v>
      </c>
      <c r="H176" s="171">
        <v>1657</v>
      </c>
      <c r="I176" s="172"/>
      <c r="J176" s="173">
        <f>ROUND(I176*H176,2)</f>
        <v>0</v>
      </c>
      <c r="K176" s="174"/>
      <c r="L176" s="35"/>
      <c r="M176" s="175" t="s">
        <v>1</v>
      </c>
      <c r="N176" s="176" t="s">
        <v>39</v>
      </c>
      <c r="O176" s="63"/>
      <c r="P176" s="177">
        <f>O176*H176</f>
        <v>0</v>
      </c>
      <c r="Q176" s="177">
        <v>0.12966</v>
      </c>
      <c r="R176" s="177">
        <f>Q176*H176</f>
        <v>214.84662</v>
      </c>
      <c r="S176" s="177">
        <v>0</v>
      </c>
      <c r="T176" s="17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9" t="s">
        <v>144</v>
      </c>
      <c r="AT176" s="179" t="s">
        <v>140</v>
      </c>
      <c r="AU176" s="179" t="s">
        <v>80</v>
      </c>
      <c r="AY176" s="17" t="s">
        <v>137</v>
      </c>
      <c r="BE176" s="99">
        <f>IF(N176="základná",J176,0)</f>
        <v>0</v>
      </c>
      <c r="BF176" s="99">
        <f>IF(N176="znížená",J176,0)</f>
        <v>0</v>
      </c>
      <c r="BG176" s="99">
        <f>IF(N176="zákl. prenesená",J176,0)</f>
        <v>0</v>
      </c>
      <c r="BH176" s="99">
        <f>IF(N176="zníž. prenesená",J176,0)</f>
        <v>0</v>
      </c>
      <c r="BI176" s="99">
        <f>IF(N176="nulová",J176,0)</f>
        <v>0</v>
      </c>
      <c r="BJ176" s="17" t="s">
        <v>116</v>
      </c>
      <c r="BK176" s="99">
        <f>ROUND(I176*H176,2)</f>
        <v>0</v>
      </c>
      <c r="BL176" s="17" t="s">
        <v>144</v>
      </c>
      <c r="BM176" s="179" t="s">
        <v>227</v>
      </c>
    </row>
    <row r="177" spans="1:65" s="15" customFormat="1" x14ac:dyDescent="0.2">
      <c r="B177" s="197"/>
      <c r="D177" s="181" t="s">
        <v>155</v>
      </c>
      <c r="E177" s="198" t="s">
        <v>1</v>
      </c>
      <c r="F177" s="199" t="s">
        <v>223</v>
      </c>
      <c r="H177" s="198" t="s">
        <v>1</v>
      </c>
      <c r="I177" s="200"/>
      <c r="L177" s="197"/>
      <c r="M177" s="201"/>
      <c r="N177" s="202"/>
      <c r="O177" s="202"/>
      <c r="P177" s="202"/>
      <c r="Q177" s="202"/>
      <c r="R177" s="202"/>
      <c r="S177" s="202"/>
      <c r="T177" s="203"/>
      <c r="AT177" s="198" t="s">
        <v>155</v>
      </c>
      <c r="AU177" s="198" t="s">
        <v>80</v>
      </c>
      <c r="AV177" s="15" t="s">
        <v>80</v>
      </c>
      <c r="AW177" s="15" t="s">
        <v>28</v>
      </c>
      <c r="AX177" s="15" t="s">
        <v>73</v>
      </c>
      <c r="AY177" s="198" t="s">
        <v>137</v>
      </c>
    </row>
    <row r="178" spans="1:65" s="13" customFormat="1" x14ac:dyDescent="0.2">
      <c r="B178" s="180"/>
      <c r="D178" s="181" t="s">
        <v>155</v>
      </c>
      <c r="E178" s="182" t="s">
        <v>1</v>
      </c>
      <c r="F178" s="183" t="s">
        <v>228</v>
      </c>
      <c r="H178" s="184">
        <v>1657</v>
      </c>
      <c r="I178" s="185"/>
      <c r="L178" s="180"/>
      <c r="M178" s="186"/>
      <c r="N178" s="187"/>
      <c r="O178" s="187"/>
      <c r="P178" s="187"/>
      <c r="Q178" s="187"/>
      <c r="R178" s="187"/>
      <c r="S178" s="187"/>
      <c r="T178" s="188"/>
      <c r="AT178" s="182" t="s">
        <v>155</v>
      </c>
      <c r="AU178" s="182" t="s">
        <v>80</v>
      </c>
      <c r="AV178" s="13" t="s">
        <v>116</v>
      </c>
      <c r="AW178" s="13" t="s">
        <v>28</v>
      </c>
      <c r="AX178" s="13" t="s">
        <v>80</v>
      </c>
      <c r="AY178" s="182" t="s">
        <v>137</v>
      </c>
    </row>
    <row r="179" spans="1:65" s="2" customFormat="1" ht="24.15" customHeight="1" x14ac:dyDescent="0.2">
      <c r="A179" s="34"/>
      <c r="B179" s="137"/>
      <c r="C179" s="167" t="s">
        <v>229</v>
      </c>
      <c r="D179" s="167" t="s">
        <v>140</v>
      </c>
      <c r="E179" s="168" t="s">
        <v>230</v>
      </c>
      <c r="F179" s="169" t="s">
        <v>231</v>
      </c>
      <c r="G179" s="170" t="s">
        <v>153</v>
      </c>
      <c r="H179" s="171">
        <v>1657</v>
      </c>
      <c r="I179" s="172"/>
      <c r="J179" s="173">
        <f>ROUND(I179*H179,2)</f>
        <v>0</v>
      </c>
      <c r="K179" s="174"/>
      <c r="L179" s="35"/>
      <c r="M179" s="175" t="s">
        <v>1</v>
      </c>
      <c r="N179" s="176" t="s">
        <v>39</v>
      </c>
      <c r="O179" s="63"/>
      <c r="P179" s="177">
        <f>O179*H179</f>
        <v>0</v>
      </c>
      <c r="Q179" s="177">
        <v>0.12966</v>
      </c>
      <c r="R179" s="177">
        <f>Q179*H179</f>
        <v>214.84662</v>
      </c>
      <c r="S179" s="177">
        <v>0</v>
      </c>
      <c r="T179" s="17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9" t="s">
        <v>144</v>
      </c>
      <c r="AT179" s="179" t="s">
        <v>140</v>
      </c>
      <c r="AU179" s="179" t="s">
        <v>80</v>
      </c>
      <c r="AY179" s="17" t="s">
        <v>137</v>
      </c>
      <c r="BE179" s="99">
        <f>IF(N179="základná",J179,0)</f>
        <v>0</v>
      </c>
      <c r="BF179" s="99">
        <f>IF(N179="znížená",J179,0)</f>
        <v>0</v>
      </c>
      <c r="BG179" s="99">
        <f>IF(N179="zákl. prenesená",J179,0)</f>
        <v>0</v>
      </c>
      <c r="BH179" s="99">
        <f>IF(N179="zníž. prenesená",J179,0)</f>
        <v>0</v>
      </c>
      <c r="BI179" s="99">
        <f>IF(N179="nulová",J179,0)</f>
        <v>0</v>
      </c>
      <c r="BJ179" s="17" t="s">
        <v>116</v>
      </c>
      <c r="BK179" s="99">
        <f>ROUND(I179*H179,2)</f>
        <v>0</v>
      </c>
      <c r="BL179" s="17" t="s">
        <v>144</v>
      </c>
      <c r="BM179" s="179" t="s">
        <v>232</v>
      </c>
    </row>
    <row r="180" spans="1:65" s="15" customFormat="1" x14ac:dyDescent="0.2">
      <c r="B180" s="197"/>
      <c r="D180" s="181" t="s">
        <v>155</v>
      </c>
      <c r="E180" s="198" t="s">
        <v>1</v>
      </c>
      <c r="F180" s="199" t="s">
        <v>223</v>
      </c>
      <c r="H180" s="198" t="s">
        <v>1</v>
      </c>
      <c r="I180" s="200"/>
      <c r="L180" s="197"/>
      <c r="M180" s="201"/>
      <c r="N180" s="202"/>
      <c r="O180" s="202"/>
      <c r="P180" s="202"/>
      <c r="Q180" s="202"/>
      <c r="R180" s="202"/>
      <c r="S180" s="202"/>
      <c r="T180" s="203"/>
      <c r="AT180" s="198" t="s">
        <v>155</v>
      </c>
      <c r="AU180" s="198" t="s">
        <v>80</v>
      </c>
      <c r="AV180" s="15" t="s">
        <v>80</v>
      </c>
      <c r="AW180" s="15" t="s">
        <v>28</v>
      </c>
      <c r="AX180" s="15" t="s">
        <v>73</v>
      </c>
      <c r="AY180" s="198" t="s">
        <v>137</v>
      </c>
    </row>
    <row r="181" spans="1:65" s="13" customFormat="1" ht="20.399999999999999" x14ac:dyDescent="0.2">
      <c r="B181" s="180"/>
      <c r="D181" s="181" t="s">
        <v>155</v>
      </c>
      <c r="E181" s="182" t="s">
        <v>1</v>
      </c>
      <c r="F181" s="183" t="s">
        <v>233</v>
      </c>
      <c r="H181" s="184">
        <v>1657</v>
      </c>
      <c r="I181" s="185"/>
      <c r="L181" s="180"/>
      <c r="M181" s="186"/>
      <c r="N181" s="187"/>
      <c r="O181" s="187"/>
      <c r="P181" s="187"/>
      <c r="Q181" s="187"/>
      <c r="R181" s="187"/>
      <c r="S181" s="187"/>
      <c r="T181" s="188"/>
      <c r="AT181" s="182" t="s">
        <v>155</v>
      </c>
      <c r="AU181" s="182" t="s">
        <v>80</v>
      </c>
      <c r="AV181" s="13" t="s">
        <v>116</v>
      </c>
      <c r="AW181" s="13" t="s">
        <v>28</v>
      </c>
      <c r="AX181" s="13" t="s">
        <v>80</v>
      </c>
      <c r="AY181" s="182" t="s">
        <v>137</v>
      </c>
    </row>
    <row r="182" spans="1:65" s="12" customFormat="1" ht="25.95" customHeight="1" x14ac:dyDescent="0.25">
      <c r="B182" s="156"/>
      <c r="D182" s="157" t="s">
        <v>72</v>
      </c>
      <c r="E182" s="158" t="s">
        <v>234</v>
      </c>
      <c r="F182" s="158" t="s">
        <v>235</v>
      </c>
      <c r="I182" s="159"/>
      <c r="J182" s="160">
        <f>BK182</f>
        <v>0</v>
      </c>
      <c r="L182" s="156"/>
      <c r="M182" s="161"/>
      <c r="N182" s="162"/>
      <c r="O182" s="162"/>
      <c r="P182" s="163">
        <f>SUM(P183:P200)</f>
        <v>0</v>
      </c>
      <c r="Q182" s="162"/>
      <c r="R182" s="163">
        <f>SUM(R183:R200)</f>
        <v>469.34512000000007</v>
      </c>
      <c r="S182" s="162"/>
      <c r="T182" s="164">
        <f>SUM(T183:T200)</f>
        <v>0</v>
      </c>
      <c r="AR182" s="157" t="s">
        <v>80</v>
      </c>
      <c r="AT182" s="165" t="s">
        <v>72</v>
      </c>
      <c r="AU182" s="165" t="s">
        <v>73</v>
      </c>
      <c r="AY182" s="157" t="s">
        <v>137</v>
      </c>
      <c r="BK182" s="166">
        <f>SUM(BK183:BK200)</f>
        <v>0</v>
      </c>
    </row>
    <row r="183" spans="1:65" s="2" customFormat="1" ht="24.15" customHeight="1" x14ac:dyDescent="0.2">
      <c r="A183" s="34"/>
      <c r="B183" s="137"/>
      <c r="C183" s="167" t="s">
        <v>236</v>
      </c>
      <c r="D183" s="167" t="s">
        <v>140</v>
      </c>
      <c r="E183" s="168" t="s">
        <v>237</v>
      </c>
      <c r="F183" s="169" t="s">
        <v>238</v>
      </c>
      <c r="G183" s="170" t="s">
        <v>153</v>
      </c>
      <c r="H183" s="171">
        <v>386</v>
      </c>
      <c r="I183" s="172"/>
      <c r="J183" s="173">
        <f>ROUND(I183*H183,2)</f>
        <v>0</v>
      </c>
      <c r="K183" s="174"/>
      <c r="L183" s="35"/>
      <c r="M183" s="175" t="s">
        <v>1</v>
      </c>
      <c r="N183" s="176" t="s">
        <v>39</v>
      </c>
      <c r="O183" s="63"/>
      <c r="P183" s="177">
        <f>O183*H183</f>
        <v>0</v>
      </c>
      <c r="Q183" s="177">
        <v>0.31628000000000001</v>
      </c>
      <c r="R183" s="177">
        <f>Q183*H183</f>
        <v>122.08408</v>
      </c>
      <c r="S183" s="177">
        <v>0</v>
      </c>
      <c r="T183" s="17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9" t="s">
        <v>144</v>
      </c>
      <c r="AT183" s="179" t="s">
        <v>140</v>
      </c>
      <c r="AU183" s="179" t="s">
        <v>80</v>
      </c>
      <c r="AY183" s="17" t="s">
        <v>137</v>
      </c>
      <c r="BE183" s="99">
        <f>IF(N183="základná",J183,0)</f>
        <v>0</v>
      </c>
      <c r="BF183" s="99">
        <f>IF(N183="znížená",J183,0)</f>
        <v>0</v>
      </c>
      <c r="BG183" s="99">
        <f>IF(N183="zákl. prenesená",J183,0)</f>
        <v>0</v>
      </c>
      <c r="BH183" s="99">
        <f>IF(N183="zníž. prenesená",J183,0)</f>
        <v>0</v>
      </c>
      <c r="BI183" s="99">
        <f>IF(N183="nulová",J183,0)</f>
        <v>0</v>
      </c>
      <c r="BJ183" s="17" t="s">
        <v>116</v>
      </c>
      <c r="BK183" s="99">
        <f>ROUND(I183*H183,2)</f>
        <v>0</v>
      </c>
      <c r="BL183" s="17" t="s">
        <v>144</v>
      </c>
      <c r="BM183" s="179" t="s">
        <v>239</v>
      </c>
    </row>
    <row r="184" spans="1:65" s="15" customFormat="1" x14ac:dyDescent="0.2">
      <c r="B184" s="197"/>
      <c r="D184" s="181" t="s">
        <v>155</v>
      </c>
      <c r="E184" s="198" t="s">
        <v>1</v>
      </c>
      <c r="F184" s="199" t="s">
        <v>240</v>
      </c>
      <c r="H184" s="198" t="s">
        <v>1</v>
      </c>
      <c r="I184" s="200"/>
      <c r="L184" s="197"/>
      <c r="M184" s="201"/>
      <c r="N184" s="202"/>
      <c r="O184" s="202"/>
      <c r="P184" s="202"/>
      <c r="Q184" s="202"/>
      <c r="R184" s="202"/>
      <c r="S184" s="202"/>
      <c r="T184" s="203"/>
      <c r="AT184" s="198" t="s">
        <v>155</v>
      </c>
      <c r="AU184" s="198" t="s">
        <v>80</v>
      </c>
      <c r="AV184" s="15" t="s">
        <v>80</v>
      </c>
      <c r="AW184" s="15" t="s">
        <v>28</v>
      </c>
      <c r="AX184" s="15" t="s">
        <v>73</v>
      </c>
      <c r="AY184" s="198" t="s">
        <v>137</v>
      </c>
    </row>
    <row r="185" spans="1:65" s="13" customFormat="1" x14ac:dyDescent="0.2">
      <c r="B185" s="180"/>
      <c r="D185" s="181" t="s">
        <v>155</v>
      </c>
      <c r="E185" s="182" t="s">
        <v>1</v>
      </c>
      <c r="F185" s="183" t="s">
        <v>241</v>
      </c>
      <c r="H185" s="184">
        <v>386</v>
      </c>
      <c r="I185" s="185"/>
      <c r="L185" s="180"/>
      <c r="M185" s="186"/>
      <c r="N185" s="187"/>
      <c r="O185" s="187"/>
      <c r="P185" s="187"/>
      <c r="Q185" s="187"/>
      <c r="R185" s="187"/>
      <c r="S185" s="187"/>
      <c r="T185" s="188"/>
      <c r="AT185" s="182" t="s">
        <v>155</v>
      </c>
      <c r="AU185" s="182" t="s">
        <v>80</v>
      </c>
      <c r="AV185" s="13" t="s">
        <v>116</v>
      </c>
      <c r="AW185" s="13" t="s">
        <v>28</v>
      </c>
      <c r="AX185" s="13" t="s">
        <v>80</v>
      </c>
      <c r="AY185" s="182" t="s">
        <v>137</v>
      </c>
    </row>
    <row r="186" spans="1:65" s="2" customFormat="1" ht="24.15" customHeight="1" x14ac:dyDescent="0.2">
      <c r="A186" s="34"/>
      <c r="B186" s="137"/>
      <c r="C186" s="167" t="s">
        <v>242</v>
      </c>
      <c r="D186" s="167" t="s">
        <v>140</v>
      </c>
      <c r="E186" s="168" t="s">
        <v>243</v>
      </c>
      <c r="F186" s="169" t="s">
        <v>244</v>
      </c>
      <c r="G186" s="170" t="s">
        <v>153</v>
      </c>
      <c r="H186" s="171">
        <v>579</v>
      </c>
      <c r="I186" s="172"/>
      <c r="J186" s="173">
        <f>ROUND(I186*H186,2)</f>
        <v>0</v>
      </c>
      <c r="K186" s="174"/>
      <c r="L186" s="35"/>
      <c r="M186" s="175" t="s">
        <v>1</v>
      </c>
      <c r="N186" s="176" t="s">
        <v>39</v>
      </c>
      <c r="O186" s="63"/>
      <c r="P186" s="177">
        <f>O186*H186</f>
        <v>0</v>
      </c>
      <c r="Q186" s="177">
        <v>0.37080000000000002</v>
      </c>
      <c r="R186" s="177">
        <f>Q186*H186</f>
        <v>214.69320000000002</v>
      </c>
      <c r="S186" s="177">
        <v>0</v>
      </c>
      <c r="T186" s="17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9" t="s">
        <v>144</v>
      </c>
      <c r="AT186" s="179" t="s">
        <v>140</v>
      </c>
      <c r="AU186" s="179" t="s">
        <v>80</v>
      </c>
      <c r="AY186" s="17" t="s">
        <v>137</v>
      </c>
      <c r="BE186" s="99">
        <f>IF(N186="základná",J186,0)</f>
        <v>0</v>
      </c>
      <c r="BF186" s="99">
        <f>IF(N186="znížená",J186,0)</f>
        <v>0</v>
      </c>
      <c r="BG186" s="99">
        <f>IF(N186="zákl. prenesená",J186,0)</f>
        <v>0</v>
      </c>
      <c r="BH186" s="99">
        <f>IF(N186="zníž. prenesená",J186,0)</f>
        <v>0</v>
      </c>
      <c r="BI186" s="99">
        <f>IF(N186="nulová",J186,0)</f>
        <v>0</v>
      </c>
      <c r="BJ186" s="17" t="s">
        <v>116</v>
      </c>
      <c r="BK186" s="99">
        <f>ROUND(I186*H186,2)</f>
        <v>0</v>
      </c>
      <c r="BL186" s="17" t="s">
        <v>144</v>
      </c>
      <c r="BM186" s="179" t="s">
        <v>245</v>
      </c>
    </row>
    <row r="187" spans="1:65" s="15" customFormat="1" x14ac:dyDescent="0.2">
      <c r="B187" s="197"/>
      <c r="D187" s="181" t="s">
        <v>155</v>
      </c>
      <c r="E187" s="198" t="s">
        <v>1</v>
      </c>
      <c r="F187" s="199" t="s">
        <v>240</v>
      </c>
      <c r="H187" s="198" t="s">
        <v>1</v>
      </c>
      <c r="I187" s="200"/>
      <c r="L187" s="197"/>
      <c r="M187" s="201"/>
      <c r="N187" s="202"/>
      <c r="O187" s="202"/>
      <c r="P187" s="202"/>
      <c r="Q187" s="202"/>
      <c r="R187" s="202"/>
      <c r="S187" s="202"/>
      <c r="T187" s="203"/>
      <c r="AT187" s="198" t="s">
        <v>155</v>
      </c>
      <c r="AU187" s="198" t="s">
        <v>80</v>
      </c>
      <c r="AV187" s="15" t="s">
        <v>80</v>
      </c>
      <c r="AW187" s="15" t="s">
        <v>28</v>
      </c>
      <c r="AX187" s="15" t="s">
        <v>73</v>
      </c>
      <c r="AY187" s="198" t="s">
        <v>137</v>
      </c>
    </row>
    <row r="188" spans="1:65" s="13" customFormat="1" x14ac:dyDescent="0.2">
      <c r="B188" s="180"/>
      <c r="D188" s="181" t="s">
        <v>155</v>
      </c>
      <c r="E188" s="182" t="s">
        <v>1</v>
      </c>
      <c r="F188" s="183" t="s">
        <v>246</v>
      </c>
      <c r="H188" s="184">
        <v>579</v>
      </c>
      <c r="I188" s="185"/>
      <c r="L188" s="180"/>
      <c r="M188" s="186"/>
      <c r="N188" s="187"/>
      <c r="O188" s="187"/>
      <c r="P188" s="187"/>
      <c r="Q188" s="187"/>
      <c r="R188" s="187"/>
      <c r="S188" s="187"/>
      <c r="T188" s="188"/>
      <c r="AT188" s="182" t="s">
        <v>155</v>
      </c>
      <c r="AU188" s="182" t="s">
        <v>80</v>
      </c>
      <c r="AV188" s="13" t="s">
        <v>116</v>
      </c>
      <c r="AW188" s="13" t="s">
        <v>28</v>
      </c>
      <c r="AX188" s="13" t="s">
        <v>80</v>
      </c>
      <c r="AY188" s="182" t="s">
        <v>137</v>
      </c>
    </row>
    <row r="189" spans="1:65" s="2" customFormat="1" ht="33" customHeight="1" x14ac:dyDescent="0.2">
      <c r="A189" s="34"/>
      <c r="B189" s="137"/>
      <c r="C189" s="167" t="s">
        <v>7</v>
      </c>
      <c r="D189" s="167" t="s">
        <v>140</v>
      </c>
      <c r="E189" s="168" t="s">
        <v>214</v>
      </c>
      <c r="F189" s="169" t="s">
        <v>215</v>
      </c>
      <c r="G189" s="170" t="s">
        <v>153</v>
      </c>
      <c r="H189" s="171">
        <v>386</v>
      </c>
      <c r="I189" s="172"/>
      <c r="J189" s="173">
        <f>ROUND(I189*H189,2)</f>
        <v>0</v>
      </c>
      <c r="K189" s="174"/>
      <c r="L189" s="35"/>
      <c r="M189" s="175" t="s">
        <v>1</v>
      </c>
      <c r="N189" s="176" t="s">
        <v>39</v>
      </c>
      <c r="O189" s="63"/>
      <c r="P189" s="177">
        <f>O189*H189</f>
        <v>0</v>
      </c>
      <c r="Q189" s="177">
        <v>5.8100000000000001E-3</v>
      </c>
      <c r="R189" s="177">
        <f>Q189*H189</f>
        <v>2.2426599999999999</v>
      </c>
      <c r="S189" s="177">
        <v>0</v>
      </c>
      <c r="T189" s="17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9" t="s">
        <v>144</v>
      </c>
      <c r="AT189" s="179" t="s">
        <v>140</v>
      </c>
      <c r="AU189" s="179" t="s">
        <v>80</v>
      </c>
      <c r="AY189" s="17" t="s">
        <v>137</v>
      </c>
      <c r="BE189" s="99">
        <f>IF(N189="základná",J189,0)</f>
        <v>0</v>
      </c>
      <c r="BF189" s="99">
        <f>IF(N189="znížená",J189,0)</f>
        <v>0</v>
      </c>
      <c r="BG189" s="99">
        <f>IF(N189="zákl. prenesená",J189,0)</f>
        <v>0</v>
      </c>
      <c r="BH189" s="99">
        <f>IF(N189="zníž. prenesená",J189,0)</f>
        <v>0</v>
      </c>
      <c r="BI189" s="99">
        <f>IF(N189="nulová",J189,0)</f>
        <v>0</v>
      </c>
      <c r="BJ189" s="17" t="s">
        <v>116</v>
      </c>
      <c r="BK189" s="99">
        <f>ROUND(I189*H189,2)</f>
        <v>0</v>
      </c>
      <c r="BL189" s="17" t="s">
        <v>144</v>
      </c>
      <c r="BM189" s="179" t="s">
        <v>247</v>
      </c>
    </row>
    <row r="190" spans="1:65" s="15" customFormat="1" x14ac:dyDescent="0.2">
      <c r="B190" s="197"/>
      <c r="D190" s="181" t="s">
        <v>155</v>
      </c>
      <c r="E190" s="198" t="s">
        <v>1</v>
      </c>
      <c r="F190" s="199" t="s">
        <v>248</v>
      </c>
      <c r="H190" s="198" t="s">
        <v>1</v>
      </c>
      <c r="I190" s="200"/>
      <c r="L190" s="197"/>
      <c r="M190" s="201"/>
      <c r="N190" s="202"/>
      <c r="O190" s="202"/>
      <c r="P190" s="202"/>
      <c r="Q190" s="202"/>
      <c r="R190" s="202"/>
      <c r="S190" s="202"/>
      <c r="T190" s="203"/>
      <c r="AT190" s="198" t="s">
        <v>155</v>
      </c>
      <c r="AU190" s="198" t="s">
        <v>80</v>
      </c>
      <c r="AV190" s="15" t="s">
        <v>80</v>
      </c>
      <c r="AW190" s="15" t="s">
        <v>28</v>
      </c>
      <c r="AX190" s="15" t="s">
        <v>73</v>
      </c>
      <c r="AY190" s="198" t="s">
        <v>137</v>
      </c>
    </row>
    <row r="191" spans="1:65" s="13" customFormat="1" x14ac:dyDescent="0.2">
      <c r="B191" s="180"/>
      <c r="D191" s="181" t="s">
        <v>155</v>
      </c>
      <c r="E191" s="182" t="s">
        <v>1</v>
      </c>
      <c r="F191" s="183" t="s">
        <v>249</v>
      </c>
      <c r="H191" s="184">
        <v>386</v>
      </c>
      <c r="I191" s="185"/>
      <c r="L191" s="180"/>
      <c r="M191" s="186"/>
      <c r="N191" s="187"/>
      <c r="O191" s="187"/>
      <c r="P191" s="187"/>
      <c r="Q191" s="187"/>
      <c r="R191" s="187"/>
      <c r="S191" s="187"/>
      <c r="T191" s="188"/>
      <c r="AT191" s="182" t="s">
        <v>155</v>
      </c>
      <c r="AU191" s="182" t="s">
        <v>80</v>
      </c>
      <c r="AV191" s="13" t="s">
        <v>116</v>
      </c>
      <c r="AW191" s="13" t="s">
        <v>28</v>
      </c>
      <c r="AX191" s="13" t="s">
        <v>80</v>
      </c>
      <c r="AY191" s="182" t="s">
        <v>137</v>
      </c>
    </row>
    <row r="192" spans="1:65" s="2" customFormat="1" ht="33" customHeight="1" x14ac:dyDescent="0.2">
      <c r="A192" s="34"/>
      <c r="B192" s="137"/>
      <c r="C192" s="167" t="s">
        <v>250</v>
      </c>
      <c r="D192" s="167" t="s">
        <v>140</v>
      </c>
      <c r="E192" s="168" t="s">
        <v>220</v>
      </c>
      <c r="F192" s="169" t="s">
        <v>221</v>
      </c>
      <c r="G192" s="170" t="s">
        <v>153</v>
      </c>
      <c r="H192" s="171">
        <v>386</v>
      </c>
      <c r="I192" s="172"/>
      <c r="J192" s="173">
        <f>ROUND(I192*H192,2)</f>
        <v>0</v>
      </c>
      <c r="K192" s="174"/>
      <c r="L192" s="35"/>
      <c r="M192" s="175" t="s">
        <v>1</v>
      </c>
      <c r="N192" s="176" t="s">
        <v>39</v>
      </c>
      <c r="O192" s="63"/>
      <c r="P192" s="177">
        <f>O192*H192</f>
        <v>0</v>
      </c>
      <c r="Q192" s="177">
        <v>5.1000000000000004E-4</v>
      </c>
      <c r="R192" s="177">
        <f>Q192*H192</f>
        <v>0.19686000000000001</v>
      </c>
      <c r="S192" s="177">
        <v>0</v>
      </c>
      <c r="T192" s="17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79" t="s">
        <v>144</v>
      </c>
      <c r="AT192" s="179" t="s">
        <v>140</v>
      </c>
      <c r="AU192" s="179" t="s">
        <v>80</v>
      </c>
      <c r="AY192" s="17" t="s">
        <v>137</v>
      </c>
      <c r="BE192" s="99">
        <f>IF(N192="základná",J192,0)</f>
        <v>0</v>
      </c>
      <c r="BF192" s="99">
        <f>IF(N192="znížená",J192,0)</f>
        <v>0</v>
      </c>
      <c r="BG192" s="99">
        <f>IF(N192="zákl. prenesená",J192,0)</f>
        <v>0</v>
      </c>
      <c r="BH192" s="99">
        <f>IF(N192="zníž. prenesená",J192,0)</f>
        <v>0</v>
      </c>
      <c r="BI192" s="99">
        <f>IF(N192="nulová",J192,0)</f>
        <v>0</v>
      </c>
      <c r="BJ192" s="17" t="s">
        <v>116</v>
      </c>
      <c r="BK192" s="99">
        <f>ROUND(I192*H192,2)</f>
        <v>0</v>
      </c>
      <c r="BL192" s="17" t="s">
        <v>144</v>
      </c>
      <c r="BM192" s="179" t="s">
        <v>251</v>
      </c>
    </row>
    <row r="193" spans="1:65" s="15" customFormat="1" x14ac:dyDescent="0.2">
      <c r="B193" s="197"/>
      <c r="D193" s="181" t="s">
        <v>155</v>
      </c>
      <c r="E193" s="198" t="s">
        <v>1</v>
      </c>
      <c r="F193" s="199" t="s">
        <v>240</v>
      </c>
      <c r="H193" s="198" t="s">
        <v>1</v>
      </c>
      <c r="I193" s="200"/>
      <c r="L193" s="197"/>
      <c r="M193" s="201"/>
      <c r="N193" s="202"/>
      <c r="O193" s="202"/>
      <c r="P193" s="202"/>
      <c r="Q193" s="202"/>
      <c r="R193" s="202"/>
      <c r="S193" s="202"/>
      <c r="T193" s="203"/>
      <c r="AT193" s="198" t="s">
        <v>155</v>
      </c>
      <c r="AU193" s="198" t="s">
        <v>80</v>
      </c>
      <c r="AV193" s="15" t="s">
        <v>80</v>
      </c>
      <c r="AW193" s="15" t="s">
        <v>28</v>
      </c>
      <c r="AX193" s="15" t="s">
        <v>73</v>
      </c>
      <c r="AY193" s="198" t="s">
        <v>137</v>
      </c>
    </row>
    <row r="194" spans="1:65" s="13" customFormat="1" x14ac:dyDescent="0.2">
      <c r="B194" s="180"/>
      <c r="D194" s="181" t="s">
        <v>155</v>
      </c>
      <c r="E194" s="182" t="s">
        <v>1</v>
      </c>
      <c r="F194" s="183" t="s">
        <v>249</v>
      </c>
      <c r="H194" s="184">
        <v>386</v>
      </c>
      <c r="I194" s="185"/>
      <c r="L194" s="180"/>
      <c r="M194" s="186"/>
      <c r="N194" s="187"/>
      <c r="O194" s="187"/>
      <c r="P194" s="187"/>
      <c r="Q194" s="187"/>
      <c r="R194" s="187"/>
      <c r="S194" s="187"/>
      <c r="T194" s="188"/>
      <c r="AT194" s="182" t="s">
        <v>155</v>
      </c>
      <c r="AU194" s="182" t="s">
        <v>80</v>
      </c>
      <c r="AV194" s="13" t="s">
        <v>116</v>
      </c>
      <c r="AW194" s="13" t="s">
        <v>28</v>
      </c>
      <c r="AX194" s="13" t="s">
        <v>80</v>
      </c>
      <c r="AY194" s="182" t="s">
        <v>137</v>
      </c>
    </row>
    <row r="195" spans="1:65" s="2" customFormat="1" ht="24.15" customHeight="1" x14ac:dyDescent="0.2">
      <c r="A195" s="34"/>
      <c r="B195" s="137"/>
      <c r="C195" s="167" t="s">
        <v>252</v>
      </c>
      <c r="D195" s="167" t="s">
        <v>140</v>
      </c>
      <c r="E195" s="168" t="s">
        <v>225</v>
      </c>
      <c r="F195" s="169" t="s">
        <v>226</v>
      </c>
      <c r="G195" s="170" t="s">
        <v>153</v>
      </c>
      <c r="H195" s="171">
        <v>386</v>
      </c>
      <c r="I195" s="172"/>
      <c r="J195" s="173">
        <f>ROUND(I195*H195,2)</f>
        <v>0</v>
      </c>
      <c r="K195" s="174"/>
      <c r="L195" s="35"/>
      <c r="M195" s="175" t="s">
        <v>1</v>
      </c>
      <c r="N195" s="176" t="s">
        <v>39</v>
      </c>
      <c r="O195" s="63"/>
      <c r="P195" s="177">
        <f>O195*H195</f>
        <v>0</v>
      </c>
      <c r="Q195" s="177">
        <v>0.12966</v>
      </c>
      <c r="R195" s="177">
        <f>Q195*H195</f>
        <v>50.048760000000001</v>
      </c>
      <c r="S195" s="177">
        <v>0</v>
      </c>
      <c r="T195" s="17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9" t="s">
        <v>144</v>
      </c>
      <c r="AT195" s="179" t="s">
        <v>140</v>
      </c>
      <c r="AU195" s="179" t="s">
        <v>80</v>
      </c>
      <c r="AY195" s="17" t="s">
        <v>137</v>
      </c>
      <c r="BE195" s="99">
        <f>IF(N195="základná",J195,0)</f>
        <v>0</v>
      </c>
      <c r="BF195" s="99">
        <f>IF(N195="znížená",J195,0)</f>
        <v>0</v>
      </c>
      <c r="BG195" s="99">
        <f>IF(N195="zákl. prenesená",J195,0)</f>
        <v>0</v>
      </c>
      <c r="BH195" s="99">
        <f>IF(N195="zníž. prenesená",J195,0)</f>
        <v>0</v>
      </c>
      <c r="BI195" s="99">
        <f>IF(N195="nulová",J195,0)</f>
        <v>0</v>
      </c>
      <c r="BJ195" s="17" t="s">
        <v>116</v>
      </c>
      <c r="BK195" s="99">
        <f>ROUND(I195*H195,2)</f>
        <v>0</v>
      </c>
      <c r="BL195" s="17" t="s">
        <v>144</v>
      </c>
      <c r="BM195" s="179" t="s">
        <v>253</v>
      </c>
    </row>
    <row r="196" spans="1:65" s="15" customFormat="1" x14ac:dyDescent="0.2">
      <c r="B196" s="197"/>
      <c r="D196" s="181" t="s">
        <v>155</v>
      </c>
      <c r="E196" s="198" t="s">
        <v>1</v>
      </c>
      <c r="F196" s="199" t="s">
        <v>235</v>
      </c>
      <c r="H196" s="198" t="s">
        <v>1</v>
      </c>
      <c r="I196" s="200"/>
      <c r="L196" s="197"/>
      <c r="M196" s="201"/>
      <c r="N196" s="202"/>
      <c r="O196" s="202"/>
      <c r="P196" s="202"/>
      <c r="Q196" s="202"/>
      <c r="R196" s="202"/>
      <c r="S196" s="202"/>
      <c r="T196" s="203"/>
      <c r="AT196" s="198" t="s">
        <v>155</v>
      </c>
      <c r="AU196" s="198" t="s">
        <v>80</v>
      </c>
      <c r="AV196" s="15" t="s">
        <v>80</v>
      </c>
      <c r="AW196" s="15" t="s">
        <v>28</v>
      </c>
      <c r="AX196" s="15" t="s">
        <v>73</v>
      </c>
      <c r="AY196" s="198" t="s">
        <v>137</v>
      </c>
    </row>
    <row r="197" spans="1:65" s="13" customFormat="1" x14ac:dyDescent="0.2">
      <c r="B197" s="180"/>
      <c r="D197" s="181" t="s">
        <v>155</v>
      </c>
      <c r="E197" s="182" t="s">
        <v>1</v>
      </c>
      <c r="F197" s="183" t="s">
        <v>254</v>
      </c>
      <c r="H197" s="184">
        <v>386</v>
      </c>
      <c r="I197" s="185"/>
      <c r="L197" s="180"/>
      <c r="M197" s="186"/>
      <c r="N197" s="187"/>
      <c r="O197" s="187"/>
      <c r="P197" s="187"/>
      <c r="Q197" s="187"/>
      <c r="R197" s="187"/>
      <c r="S197" s="187"/>
      <c r="T197" s="188"/>
      <c r="AT197" s="182" t="s">
        <v>155</v>
      </c>
      <c r="AU197" s="182" t="s">
        <v>80</v>
      </c>
      <c r="AV197" s="13" t="s">
        <v>116</v>
      </c>
      <c r="AW197" s="13" t="s">
        <v>28</v>
      </c>
      <c r="AX197" s="13" t="s">
        <v>80</v>
      </c>
      <c r="AY197" s="182" t="s">
        <v>137</v>
      </c>
    </row>
    <row r="198" spans="1:65" s="2" customFormat="1" ht="24.15" customHeight="1" x14ac:dyDescent="0.2">
      <c r="A198" s="34"/>
      <c r="B198" s="137"/>
      <c r="C198" s="167" t="s">
        <v>255</v>
      </c>
      <c r="D198" s="167" t="s">
        <v>140</v>
      </c>
      <c r="E198" s="168" t="s">
        <v>256</v>
      </c>
      <c r="F198" s="169" t="s">
        <v>257</v>
      </c>
      <c r="G198" s="170" t="s">
        <v>153</v>
      </c>
      <c r="H198" s="171">
        <v>386</v>
      </c>
      <c r="I198" s="172"/>
      <c r="J198" s="173">
        <f>ROUND(I198*H198,2)</f>
        <v>0</v>
      </c>
      <c r="K198" s="174"/>
      <c r="L198" s="35"/>
      <c r="M198" s="175" t="s">
        <v>1</v>
      </c>
      <c r="N198" s="176" t="s">
        <v>39</v>
      </c>
      <c r="O198" s="63"/>
      <c r="P198" s="177">
        <f>O198*H198</f>
        <v>0</v>
      </c>
      <c r="Q198" s="177">
        <v>0.20746000000000001</v>
      </c>
      <c r="R198" s="177">
        <f>Q198*H198</f>
        <v>80.079560000000001</v>
      </c>
      <c r="S198" s="177">
        <v>0</v>
      </c>
      <c r="T198" s="17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9" t="s">
        <v>144</v>
      </c>
      <c r="AT198" s="179" t="s">
        <v>140</v>
      </c>
      <c r="AU198" s="179" t="s">
        <v>80</v>
      </c>
      <c r="AY198" s="17" t="s">
        <v>137</v>
      </c>
      <c r="BE198" s="99">
        <f>IF(N198="základná",J198,0)</f>
        <v>0</v>
      </c>
      <c r="BF198" s="99">
        <f>IF(N198="znížená",J198,0)</f>
        <v>0</v>
      </c>
      <c r="BG198" s="99">
        <f>IF(N198="zákl. prenesená",J198,0)</f>
        <v>0</v>
      </c>
      <c r="BH198" s="99">
        <f>IF(N198="zníž. prenesená",J198,0)</f>
        <v>0</v>
      </c>
      <c r="BI198" s="99">
        <f>IF(N198="nulová",J198,0)</f>
        <v>0</v>
      </c>
      <c r="BJ198" s="17" t="s">
        <v>116</v>
      </c>
      <c r="BK198" s="99">
        <f>ROUND(I198*H198,2)</f>
        <v>0</v>
      </c>
      <c r="BL198" s="17" t="s">
        <v>144</v>
      </c>
      <c r="BM198" s="179" t="s">
        <v>258</v>
      </c>
    </row>
    <row r="199" spans="1:65" s="15" customFormat="1" x14ac:dyDescent="0.2">
      <c r="B199" s="197"/>
      <c r="D199" s="181" t="s">
        <v>155</v>
      </c>
      <c r="E199" s="198" t="s">
        <v>1</v>
      </c>
      <c r="F199" s="199" t="s">
        <v>240</v>
      </c>
      <c r="H199" s="198" t="s">
        <v>1</v>
      </c>
      <c r="I199" s="200"/>
      <c r="L199" s="197"/>
      <c r="M199" s="201"/>
      <c r="N199" s="202"/>
      <c r="O199" s="202"/>
      <c r="P199" s="202"/>
      <c r="Q199" s="202"/>
      <c r="R199" s="202"/>
      <c r="S199" s="202"/>
      <c r="T199" s="203"/>
      <c r="AT199" s="198" t="s">
        <v>155</v>
      </c>
      <c r="AU199" s="198" t="s">
        <v>80</v>
      </c>
      <c r="AV199" s="15" t="s">
        <v>80</v>
      </c>
      <c r="AW199" s="15" t="s">
        <v>28</v>
      </c>
      <c r="AX199" s="15" t="s">
        <v>73</v>
      </c>
      <c r="AY199" s="198" t="s">
        <v>137</v>
      </c>
    </row>
    <row r="200" spans="1:65" s="13" customFormat="1" x14ac:dyDescent="0.2">
      <c r="B200" s="180"/>
      <c r="D200" s="181" t="s">
        <v>155</v>
      </c>
      <c r="E200" s="182" t="s">
        <v>1</v>
      </c>
      <c r="F200" s="183" t="s">
        <v>259</v>
      </c>
      <c r="H200" s="184">
        <v>386</v>
      </c>
      <c r="I200" s="185"/>
      <c r="L200" s="180"/>
      <c r="M200" s="186"/>
      <c r="N200" s="187"/>
      <c r="O200" s="187"/>
      <c r="P200" s="187"/>
      <c r="Q200" s="187"/>
      <c r="R200" s="187"/>
      <c r="S200" s="187"/>
      <c r="T200" s="188"/>
      <c r="AT200" s="182" t="s">
        <v>155</v>
      </c>
      <c r="AU200" s="182" t="s">
        <v>80</v>
      </c>
      <c r="AV200" s="13" t="s">
        <v>116</v>
      </c>
      <c r="AW200" s="13" t="s">
        <v>28</v>
      </c>
      <c r="AX200" s="13" t="s">
        <v>80</v>
      </c>
      <c r="AY200" s="182" t="s">
        <v>137</v>
      </c>
    </row>
    <row r="201" spans="1:65" s="12" customFormat="1" ht="25.95" customHeight="1" x14ac:dyDescent="0.25">
      <c r="B201" s="156"/>
      <c r="D201" s="157" t="s">
        <v>72</v>
      </c>
      <c r="E201" s="158" t="s">
        <v>184</v>
      </c>
      <c r="F201" s="158" t="s">
        <v>260</v>
      </c>
      <c r="I201" s="159"/>
      <c r="J201" s="160">
        <f>BK201</f>
        <v>0</v>
      </c>
      <c r="L201" s="156"/>
      <c r="M201" s="161"/>
      <c r="N201" s="162"/>
      <c r="O201" s="162"/>
      <c r="P201" s="163">
        <f>SUM(P202:P225)</f>
        <v>0</v>
      </c>
      <c r="Q201" s="162"/>
      <c r="R201" s="163">
        <f>SUM(R202:R225)</f>
        <v>193.65743999999998</v>
      </c>
      <c r="S201" s="162"/>
      <c r="T201" s="164">
        <f>SUM(T202:T225)</f>
        <v>683.18899999999996</v>
      </c>
      <c r="AR201" s="157" t="s">
        <v>80</v>
      </c>
      <c r="AT201" s="165" t="s">
        <v>72</v>
      </c>
      <c r="AU201" s="165" t="s">
        <v>73</v>
      </c>
      <c r="AY201" s="157" t="s">
        <v>137</v>
      </c>
      <c r="BK201" s="166">
        <f>SUM(BK202:BK225)</f>
        <v>0</v>
      </c>
    </row>
    <row r="202" spans="1:65" s="2" customFormat="1" ht="33" customHeight="1" x14ac:dyDescent="0.2">
      <c r="A202" s="34"/>
      <c r="B202" s="137"/>
      <c r="C202" s="167" t="s">
        <v>261</v>
      </c>
      <c r="D202" s="167" t="s">
        <v>140</v>
      </c>
      <c r="E202" s="168" t="s">
        <v>262</v>
      </c>
      <c r="F202" s="169" t="s">
        <v>263</v>
      </c>
      <c r="G202" s="170" t="s">
        <v>264</v>
      </c>
      <c r="H202" s="171">
        <v>4</v>
      </c>
      <c r="I202" s="172"/>
      <c r="J202" s="173">
        <f>ROUND(I202*H202,2)</f>
        <v>0</v>
      </c>
      <c r="K202" s="174"/>
      <c r="L202" s="35"/>
      <c r="M202" s="175" t="s">
        <v>1</v>
      </c>
      <c r="N202" s="176" t="s">
        <v>39</v>
      </c>
      <c r="O202" s="63"/>
      <c r="P202" s="177">
        <f>O202*H202</f>
        <v>0</v>
      </c>
      <c r="Q202" s="177">
        <v>0.22133</v>
      </c>
      <c r="R202" s="177">
        <f>Q202*H202</f>
        <v>0.88532</v>
      </c>
      <c r="S202" s="177">
        <v>0</v>
      </c>
      <c r="T202" s="17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9" t="s">
        <v>144</v>
      </c>
      <c r="AT202" s="179" t="s">
        <v>140</v>
      </c>
      <c r="AU202" s="179" t="s">
        <v>80</v>
      </c>
      <c r="AY202" s="17" t="s">
        <v>137</v>
      </c>
      <c r="BE202" s="99">
        <f>IF(N202="základná",J202,0)</f>
        <v>0</v>
      </c>
      <c r="BF202" s="99">
        <f>IF(N202="znížená",J202,0)</f>
        <v>0</v>
      </c>
      <c r="BG202" s="99">
        <f>IF(N202="zákl. prenesená",J202,0)</f>
        <v>0</v>
      </c>
      <c r="BH202" s="99">
        <f>IF(N202="zníž. prenesená",J202,0)</f>
        <v>0</v>
      </c>
      <c r="BI202" s="99">
        <f>IF(N202="nulová",J202,0)</f>
        <v>0</v>
      </c>
      <c r="BJ202" s="17" t="s">
        <v>116</v>
      </c>
      <c r="BK202" s="99">
        <f>ROUND(I202*H202,2)</f>
        <v>0</v>
      </c>
      <c r="BL202" s="17" t="s">
        <v>144</v>
      </c>
      <c r="BM202" s="179" t="s">
        <v>265</v>
      </c>
    </row>
    <row r="203" spans="1:65" s="13" customFormat="1" ht="20.399999999999999" x14ac:dyDescent="0.2">
      <c r="B203" s="180"/>
      <c r="D203" s="181" t="s">
        <v>155</v>
      </c>
      <c r="E203" s="182" t="s">
        <v>1</v>
      </c>
      <c r="F203" s="183" t="s">
        <v>266</v>
      </c>
      <c r="H203" s="184">
        <v>4</v>
      </c>
      <c r="I203" s="185"/>
      <c r="L203" s="180"/>
      <c r="M203" s="186"/>
      <c r="N203" s="187"/>
      <c r="O203" s="187"/>
      <c r="P203" s="187"/>
      <c r="Q203" s="187"/>
      <c r="R203" s="187"/>
      <c r="S203" s="187"/>
      <c r="T203" s="188"/>
      <c r="AT203" s="182" t="s">
        <v>155</v>
      </c>
      <c r="AU203" s="182" t="s">
        <v>80</v>
      </c>
      <c r="AV203" s="13" t="s">
        <v>116</v>
      </c>
      <c r="AW203" s="13" t="s">
        <v>28</v>
      </c>
      <c r="AX203" s="13" t="s">
        <v>80</v>
      </c>
      <c r="AY203" s="182" t="s">
        <v>137</v>
      </c>
    </row>
    <row r="204" spans="1:65" s="2" customFormat="1" ht="24.15" customHeight="1" x14ac:dyDescent="0.2">
      <c r="A204" s="34"/>
      <c r="B204" s="137"/>
      <c r="C204" s="204" t="s">
        <v>267</v>
      </c>
      <c r="D204" s="204" t="s">
        <v>191</v>
      </c>
      <c r="E204" s="205" t="s">
        <v>268</v>
      </c>
      <c r="F204" s="206" t="s">
        <v>269</v>
      </c>
      <c r="G204" s="207" t="s">
        <v>264</v>
      </c>
      <c r="H204" s="208">
        <v>4</v>
      </c>
      <c r="I204" s="209"/>
      <c r="J204" s="210">
        <f>ROUND(I204*H204,2)</f>
        <v>0</v>
      </c>
      <c r="K204" s="211"/>
      <c r="L204" s="212"/>
      <c r="M204" s="213" t="s">
        <v>1</v>
      </c>
      <c r="N204" s="214" t="s">
        <v>39</v>
      </c>
      <c r="O204" s="63"/>
      <c r="P204" s="177">
        <f>O204*H204</f>
        <v>0</v>
      </c>
      <c r="Q204" s="177">
        <v>2E-3</v>
      </c>
      <c r="R204" s="177">
        <f>Q204*H204</f>
        <v>8.0000000000000002E-3</v>
      </c>
      <c r="S204" s="177">
        <v>0</v>
      </c>
      <c r="T204" s="17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79" t="s">
        <v>179</v>
      </c>
      <c r="AT204" s="179" t="s">
        <v>191</v>
      </c>
      <c r="AU204" s="179" t="s">
        <v>80</v>
      </c>
      <c r="AY204" s="17" t="s">
        <v>137</v>
      </c>
      <c r="BE204" s="99">
        <f>IF(N204="základná",J204,0)</f>
        <v>0</v>
      </c>
      <c r="BF204" s="99">
        <f>IF(N204="znížená",J204,0)</f>
        <v>0</v>
      </c>
      <c r="BG204" s="99">
        <f>IF(N204="zákl. prenesená",J204,0)</f>
        <v>0</v>
      </c>
      <c r="BH204" s="99">
        <f>IF(N204="zníž. prenesená",J204,0)</f>
        <v>0</v>
      </c>
      <c r="BI204" s="99">
        <f>IF(N204="nulová",J204,0)</f>
        <v>0</v>
      </c>
      <c r="BJ204" s="17" t="s">
        <v>116</v>
      </c>
      <c r="BK204" s="99">
        <f>ROUND(I204*H204,2)</f>
        <v>0</v>
      </c>
      <c r="BL204" s="17" t="s">
        <v>144</v>
      </c>
      <c r="BM204" s="179" t="s">
        <v>270</v>
      </c>
    </row>
    <row r="205" spans="1:65" s="2" customFormat="1" ht="33" customHeight="1" x14ac:dyDescent="0.2">
      <c r="A205" s="34"/>
      <c r="B205" s="137"/>
      <c r="C205" s="204" t="s">
        <v>271</v>
      </c>
      <c r="D205" s="204" t="s">
        <v>191</v>
      </c>
      <c r="E205" s="205" t="s">
        <v>272</v>
      </c>
      <c r="F205" s="206" t="s">
        <v>273</v>
      </c>
      <c r="G205" s="207" t="s">
        <v>264</v>
      </c>
      <c r="H205" s="208">
        <v>4</v>
      </c>
      <c r="I205" s="209"/>
      <c r="J205" s="210">
        <f>ROUND(I205*H205,2)</f>
        <v>0</v>
      </c>
      <c r="K205" s="211"/>
      <c r="L205" s="212"/>
      <c r="M205" s="213" t="s">
        <v>1</v>
      </c>
      <c r="N205" s="214" t="s">
        <v>39</v>
      </c>
      <c r="O205" s="63"/>
      <c r="P205" s="177">
        <f>O205*H205</f>
        <v>0</v>
      </c>
      <c r="Q205" s="177">
        <v>1.4E-3</v>
      </c>
      <c r="R205" s="177">
        <f>Q205*H205</f>
        <v>5.5999999999999999E-3</v>
      </c>
      <c r="S205" s="177">
        <v>0</v>
      </c>
      <c r="T205" s="17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79" t="s">
        <v>179</v>
      </c>
      <c r="AT205" s="179" t="s">
        <v>191</v>
      </c>
      <c r="AU205" s="179" t="s">
        <v>80</v>
      </c>
      <c r="AY205" s="17" t="s">
        <v>137</v>
      </c>
      <c r="BE205" s="99">
        <f>IF(N205="základná",J205,0)</f>
        <v>0</v>
      </c>
      <c r="BF205" s="99">
        <f>IF(N205="znížená",J205,0)</f>
        <v>0</v>
      </c>
      <c r="BG205" s="99">
        <f>IF(N205="zákl. prenesená",J205,0)</f>
        <v>0</v>
      </c>
      <c r="BH205" s="99">
        <f>IF(N205="zníž. prenesená",J205,0)</f>
        <v>0</v>
      </c>
      <c r="BI205" s="99">
        <f>IF(N205="nulová",J205,0)</f>
        <v>0</v>
      </c>
      <c r="BJ205" s="17" t="s">
        <v>116</v>
      </c>
      <c r="BK205" s="99">
        <f>ROUND(I205*H205,2)</f>
        <v>0</v>
      </c>
      <c r="BL205" s="17" t="s">
        <v>144</v>
      </c>
      <c r="BM205" s="179" t="s">
        <v>274</v>
      </c>
    </row>
    <row r="206" spans="1:65" s="2" customFormat="1" ht="37.950000000000003" customHeight="1" x14ac:dyDescent="0.2">
      <c r="A206" s="34"/>
      <c r="B206" s="137"/>
      <c r="C206" s="167" t="s">
        <v>275</v>
      </c>
      <c r="D206" s="167" t="s">
        <v>140</v>
      </c>
      <c r="E206" s="168" t="s">
        <v>276</v>
      </c>
      <c r="F206" s="169" t="s">
        <v>277</v>
      </c>
      <c r="G206" s="170" t="s">
        <v>278</v>
      </c>
      <c r="H206" s="171">
        <v>326</v>
      </c>
      <c r="I206" s="172"/>
      <c r="J206" s="173">
        <f>ROUND(I206*H206,2)</f>
        <v>0</v>
      </c>
      <c r="K206" s="174"/>
      <c r="L206" s="35"/>
      <c r="M206" s="175" t="s">
        <v>1</v>
      </c>
      <c r="N206" s="176" t="s">
        <v>39</v>
      </c>
      <c r="O206" s="63"/>
      <c r="P206" s="177">
        <f>O206*H206</f>
        <v>0</v>
      </c>
      <c r="Q206" s="177">
        <v>4.0000000000000003E-5</v>
      </c>
      <c r="R206" s="177">
        <f>Q206*H206</f>
        <v>1.3040000000000001E-2</v>
      </c>
      <c r="S206" s="177">
        <v>0</v>
      </c>
      <c r="T206" s="17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79" t="s">
        <v>144</v>
      </c>
      <c r="AT206" s="179" t="s">
        <v>140</v>
      </c>
      <c r="AU206" s="179" t="s">
        <v>80</v>
      </c>
      <c r="AY206" s="17" t="s">
        <v>137</v>
      </c>
      <c r="BE206" s="99">
        <f>IF(N206="základná",J206,0)</f>
        <v>0</v>
      </c>
      <c r="BF206" s="99">
        <f>IF(N206="znížená",J206,0)</f>
        <v>0</v>
      </c>
      <c r="BG206" s="99">
        <f>IF(N206="zákl. prenesená",J206,0)</f>
        <v>0</v>
      </c>
      <c r="BH206" s="99">
        <f>IF(N206="zníž. prenesená",J206,0)</f>
        <v>0</v>
      </c>
      <c r="BI206" s="99">
        <f>IF(N206="nulová",J206,0)</f>
        <v>0</v>
      </c>
      <c r="BJ206" s="17" t="s">
        <v>116</v>
      </c>
      <c r="BK206" s="99">
        <f>ROUND(I206*H206,2)</f>
        <v>0</v>
      </c>
      <c r="BL206" s="17" t="s">
        <v>144</v>
      </c>
      <c r="BM206" s="179" t="s">
        <v>279</v>
      </c>
    </row>
    <row r="207" spans="1:65" s="13" customFormat="1" x14ac:dyDescent="0.2">
      <c r="B207" s="180"/>
      <c r="D207" s="181" t="s">
        <v>155</v>
      </c>
      <c r="E207" s="182" t="s">
        <v>1</v>
      </c>
      <c r="F207" s="183" t="s">
        <v>280</v>
      </c>
      <c r="H207" s="184">
        <v>326</v>
      </c>
      <c r="I207" s="185"/>
      <c r="L207" s="180"/>
      <c r="M207" s="186"/>
      <c r="N207" s="187"/>
      <c r="O207" s="187"/>
      <c r="P207" s="187"/>
      <c r="Q207" s="187"/>
      <c r="R207" s="187"/>
      <c r="S207" s="187"/>
      <c r="T207" s="188"/>
      <c r="AT207" s="182" t="s">
        <v>155</v>
      </c>
      <c r="AU207" s="182" t="s">
        <v>80</v>
      </c>
      <c r="AV207" s="13" t="s">
        <v>116</v>
      </c>
      <c r="AW207" s="13" t="s">
        <v>28</v>
      </c>
      <c r="AX207" s="13" t="s">
        <v>80</v>
      </c>
      <c r="AY207" s="182" t="s">
        <v>137</v>
      </c>
    </row>
    <row r="208" spans="1:65" s="2" customFormat="1" ht="24.15" customHeight="1" x14ac:dyDescent="0.2">
      <c r="A208" s="34"/>
      <c r="B208" s="137"/>
      <c r="C208" s="167" t="s">
        <v>281</v>
      </c>
      <c r="D208" s="167" t="s">
        <v>140</v>
      </c>
      <c r="E208" s="168" t="s">
        <v>282</v>
      </c>
      <c r="F208" s="169" t="s">
        <v>283</v>
      </c>
      <c r="G208" s="170" t="s">
        <v>278</v>
      </c>
      <c r="H208" s="171">
        <v>326</v>
      </c>
      <c r="I208" s="172"/>
      <c r="J208" s="173">
        <f>ROUND(I208*H208,2)</f>
        <v>0</v>
      </c>
      <c r="K208" s="174"/>
      <c r="L208" s="35"/>
      <c r="M208" s="175" t="s">
        <v>1</v>
      </c>
      <c r="N208" s="176" t="s">
        <v>39</v>
      </c>
      <c r="O208" s="63"/>
      <c r="P208" s="177">
        <f>O208*H208</f>
        <v>0</v>
      </c>
      <c r="Q208" s="177">
        <v>0</v>
      </c>
      <c r="R208" s="177">
        <f>Q208*H208</f>
        <v>0</v>
      </c>
      <c r="S208" s="177">
        <v>0</v>
      </c>
      <c r="T208" s="17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79" t="s">
        <v>144</v>
      </c>
      <c r="AT208" s="179" t="s">
        <v>140</v>
      </c>
      <c r="AU208" s="179" t="s">
        <v>80</v>
      </c>
      <c r="AY208" s="17" t="s">
        <v>137</v>
      </c>
      <c r="BE208" s="99">
        <f>IF(N208="základná",J208,0)</f>
        <v>0</v>
      </c>
      <c r="BF208" s="99">
        <f>IF(N208="znížená",J208,0)</f>
        <v>0</v>
      </c>
      <c r="BG208" s="99">
        <f>IF(N208="zákl. prenesená",J208,0)</f>
        <v>0</v>
      </c>
      <c r="BH208" s="99">
        <f>IF(N208="zníž. prenesená",J208,0)</f>
        <v>0</v>
      </c>
      <c r="BI208" s="99">
        <f>IF(N208="nulová",J208,0)</f>
        <v>0</v>
      </c>
      <c r="BJ208" s="17" t="s">
        <v>116</v>
      </c>
      <c r="BK208" s="99">
        <f>ROUND(I208*H208,2)</f>
        <v>0</v>
      </c>
      <c r="BL208" s="17" t="s">
        <v>144</v>
      </c>
      <c r="BM208" s="179" t="s">
        <v>284</v>
      </c>
    </row>
    <row r="209" spans="1:65" s="13" customFormat="1" x14ac:dyDescent="0.2">
      <c r="B209" s="180"/>
      <c r="D209" s="181" t="s">
        <v>155</v>
      </c>
      <c r="E209" s="182" t="s">
        <v>1</v>
      </c>
      <c r="F209" s="183" t="s">
        <v>285</v>
      </c>
      <c r="H209" s="184">
        <v>326</v>
      </c>
      <c r="I209" s="185"/>
      <c r="L209" s="180"/>
      <c r="M209" s="186"/>
      <c r="N209" s="187"/>
      <c r="O209" s="187"/>
      <c r="P209" s="187"/>
      <c r="Q209" s="187"/>
      <c r="R209" s="187"/>
      <c r="S209" s="187"/>
      <c r="T209" s="188"/>
      <c r="AT209" s="182" t="s">
        <v>155</v>
      </c>
      <c r="AU209" s="182" t="s">
        <v>80</v>
      </c>
      <c r="AV209" s="13" t="s">
        <v>116</v>
      </c>
      <c r="AW209" s="13" t="s">
        <v>28</v>
      </c>
      <c r="AX209" s="13" t="s">
        <v>80</v>
      </c>
      <c r="AY209" s="182" t="s">
        <v>137</v>
      </c>
    </row>
    <row r="210" spans="1:65" s="2" customFormat="1" ht="33" customHeight="1" x14ac:dyDescent="0.2">
      <c r="A210" s="34"/>
      <c r="B210" s="137"/>
      <c r="C210" s="167" t="s">
        <v>286</v>
      </c>
      <c r="D210" s="167" t="s">
        <v>140</v>
      </c>
      <c r="E210" s="168" t="s">
        <v>287</v>
      </c>
      <c r="F210" s="169" t="s">
        <v>288</v>
      </c>
      <c r="G210" s="170" t="s">
        <v>278</v>
      </c>
      <c r="H210" s="171">
        <v>678</v>
      </c>
      <c r="I210" s="172"/>
      <c r="J210" s="173">
        <f>ROUND(I210*H210,2)</f>
        <v>0</v>
      </c>
      <c r="K210" s="174"/>
      <c r="L210" s="35"/>
      <c r="M210" s="175" t="s">
        <v>1</v>
      </c>
      <c r="N210" s="176" t="s">
        <v>39</v>
      </c>
      <c r="O210" s="63"/>
      <c r="P210" s="177">
        <f>O210*H210</f>
        <v>0</v>
      </c>
      <c r="Q210" s="177">
        <v>0.19843</v>
      </c>
      <c r="R210" s="177">
        <f>Q210*H210</f>
        <v>134.53554</v>
      </c>
      <c r="S210" s="177">
        <v>0</v>
      </c>
      <c r="T210" s="17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9" t="s">
        <v>144</v>
      </c>
      <c r="AT210" s="179" t="s">
        <v>140</v>
      </c>
      <c r="AU210" s="179" t="s">
        <v>80</v>
      </c>
      <c r="AY210" s="17" t="s">
        <v>137</v>
      </c>
      <c r="BE210" s="99">
        <f>IF(N210="základná",J210,0)</f>
        <v>0</v>
      </c>
      <c r="BF210" s="99">
        <f>IF(N210="znížená",J210,0)</f>
        <v>0</v>
      </c>
      <c r="BG210" s="99">
        <f>IF(N210="zákl. prenesená",J210,0)</f>
        <v>0</v>
      </c>
      <c r="BH210" s="99">
        <f>IF(N210="zníž. prenesená",J210,0)</f>
        <v>0</v>
      </c>
      <c r="BI210" s="99">
        <f>IF(N210="nulová",J210,0)</f>
        <v>0</v>
      </c>
      <c r="BJ210" s="17" t="s">
        <v>116</v>
      </c>
      <c r="BK210" s="99">
        <f>ROUND(I210*H210,2)</f>
        <v>0</v>
      </c>
      <c r="BL210" s="17" t="s">
        <v>144</v>
      </c>
      <c r="BM210" s="179" t="s">
        <v>289</v>
      </c>
    </row>
    <row r="211" spans="1:65" s="13" customFormat="1" ht="20.399999999999999" x14ac:dyDescent="0.2">
      <c r="B211" s="180"/>
      <c r="D211" s="181" t="s">
        <v>155</v>
      </c>
      <c r="E211" s="182" t="s">
        <v>1</v>
      </c>
      <c r="F211" s="183" t="s">
        <v>290</v>
      </c>
      <c r="H211" s="184">
        <v>678</v>
      </c>
      <c r="I211" s="185"/>
      <c r="L211" s="180"/>
      <c r="M211" s="186"/>
      <c r="N211" s="187"/>
      <c r="O211" s="187"/>
      <c r="P211" s="187"/>
      <c r="Q211" s="187"/>
      <c r="R211" s="187"/>
      <c r="S211" s="187"/>
      <c r="T211" s="188"/>
      <c r="AT211" s="182" t="s">
        <v>155</v>
      </c>
      <c r="AU211" s="182" t="s">
        <v>80</v>
      </c>
      <c r="AV211" s="13" t="s">
        <v>116</v>
      </c>
      <c r="AW211" s="13" t="s">
        <v>28</v>
      </c>
      <c r="AX211" s="13" t="s">
        <v>80</v>
      </c>
      <c r="AY211" s="182" t="s">
        <v>137</v>
      </c>
    </row>
    <row r="212" spans="1:65" s="2" customFormat="1" ht="16.5" customHeight="1" x14ac:dyDescent="0.2">
      <c r="A212" s="34"/>
      <c r="B212" s="137"/>
      <c r="C212" s="204" t="s">
        <v>291</v>
      </c>
      <c r="D212" s="204" t="s">
        <v>191</v>
      </c>
      <c r="E212" s="205" t="s">
        <v>292</v>
      </c>
      <c r="F212" s="206" t="s">
        <v>293</v>
      </c>
      <c r="G212" s="207" t="s">
        <v>264</v>
      </c>
      <c r="H212" s="208">
        <v>678</v>
      </c>
      <c r="I212" s="209"/>
      <c r="J212" s="210">
        <f>ROUND(I212*H212,2)</f>
        <v>0</v>
      </c>
      <c r="K212" s="211"/>
      <c r="L212" s="212"/>
      <c r="M212" s="213" t="s">
        <v>1</v>
      </c>
      <c r="N212" s="214" t="s">
        <v>39</v>
      </c>
      <c r="O212" s="63"/>
      <c r="P212" s="177">
        <f>O212*H212</f>
        <v>0</v>
      </c>
      <c r="Q212" s="177">
        <v>8.5000000000000006E-2</v>
      </c>
      <c r="R212" s="177">
        <f>Q212*H212</f>
        <v>57.63</v>
      </c>
      <c r="S212" s="177">
        <v>0</v>
      </c>
      <c r="T212" s="17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9" t="s">
        <v>179</v>
      </c>
      <c r="AT212" s="179" t="s">
        <v>191</v>
      </c>
      <c r="AU212" s="179" t="s">
        <v>80</v>
      </c>
      <c r="AY212" s="17" t="s">
        <v>137</v>
      </c>
      <c r="BE212" s="99">
        <f>IF(N212="základná",J212,0)</f>
        <v>0</v>
      </c>
      <c r="BF212" s="99">
        <f>IF(N212="znížená",J212,0)</f>
        <v>0</v>
      </c>
      <c r="BG212" s="99">
        <f>IF(N212="zákl. prenesená",J212,0)</f>
        <v>0</v>
      </c>
      <c r="BH212" s="99">
        <f>IF(N212="zníž. prenesená",J212,0)</f>
        <v>0</v>
      </c>
      <c r="BI212" s="99">
        <f>IF(N212="nulová",J212,0)</f>
        <v>0</v>
      </c>
      <c r="BJ212" s="17" t="s">
        <v>116</v>
      </c>
      <c r="BK212" s="99">
        <f>ROUND(I212*H212,2)</f>
        <v>0</v>
      </c>
      <c r="BL212" s="17" t="s">
        <v>144</v>
      </c>
      <c r="BM212" s="179" t="s">
        <v>294</v>
      </c>
    </row>
    <row r="213" spans="1:65" s="13" customFormat="1" x14ac:dyDescent="0.2">
      <c r="B213" s="180"/>
      <c r="D213" s="181" t="s">
        <v>155</v>
      </c>
      <c r="F213" s="183" t="s">
        <v>295</v>
      </c>
      <c r="H213" s="184">
        <v>678</v>
      </c>
      <c r="I213" s="185"/>
      <c r="L213" s="180"/>
      <c r="M213" s="186"/>
      <c r="N213" s="187"/>
      <c r="O213" s="187"/>
      <c r="P213" s="187"/>
      <c r="Q213" s="187"/>
      <c r="R213" s="187"/>
      <c r="S213" s="187"/>
      <c r="T213" s="188"/>
      <c r="AT213" s="182" t="s">
        <v>155</v>
      </c>
      <c r="AU213" s="182" t="s">
        <v>80</v>
      </c>
      <c r="AV213" s="13" t="s">
        <v>116</v>
      </c>
      <c r="AW213" s="13" t="s">
        <v>3</v>
      </c>
      <c r="AX213" s="13" t="s">
        <v>80</v>
      </c>
      <c r="AY213" s="182" t="s">
        <v>137</v>
      </c>
    </row>
    <row r="214" spans="1:65" s="2" customFormat="1" ht="24.15" customHeight="1" x14ac:dyDescent="0.2">
      <c r="A214" s="34"/>
      <c r="B214" s="137"/>
      <c r="C214" s="167" t="s">
        <v>296</v>
      </c>
      <c r="D214" s="167" t="s">
        <v>140</v>
      </c>
      <c r="E214" s="168" t="s">
        <v>297</v>
      </c>
      <c r="F214" s="169" t="s">
        <v>298</v>
      </c>
      <c r="G214" s="170" t="s">
        <v>153</v>
      </c>
      <c r="H214" s="171">
        <v>331</v>
      </c>
      <c r="I214" s="172"/>
      <c r="J214" s="173">
        <f>ROUND(I214*H214,2)</f>
        <v>0</v>
      </c>
      <c r="K214" s="174"/>
      <c r="L214" s="35"/>
      <c r="M214" s="175" t="s">
        <v>1</v>
      </c>
      <c r="N214" s="176" t="s">
        <v>39</v>
      </c>
      <c r="O214" s="63"/>
      <c r="P214" s="177">
        <f>O214*H214</f>
        <v>0</v>
      </c>
      <c r="Q214" s="177">
        <v>0</v>
      </c>
      <c r="R214" s="177">
        <f>Q214*H214</f>
        <v>0</v>
      </c>
      <c r="S214" s="177">
        <v>0.45</v>
      </c>
      <c r="T214" s="178">
        <f>S214*H214</f>
        <v>148.95000000000002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79" t="s">
        <v>144</v>
      </c>
      <c r="AT214" s="179" t="s">
        <v>140</v>
      </c>
      <c r="AU214" s="179" t="s">
        <v>80</v>
      </c>
      <c r="AY214" s="17" t="s">
        <v>137</v>
      </c>
      <c r="BE214" s="99">
        <f>IF(N214="základná",J214,0)</f>
        <v>0</v>
      </c>
      <c r="BF214" s="99">
        <f>IF(N214="znížená",J214,0)</f>
        <v>0</v>
      </c>
      <c r="BG214" s="99">
        <f>IF(N214="zákl. prenesená",J214,0)</f>
        <v>0</v>
      </c>
      <c r="BH214" s="99">
        <f>IF(N214="zníž. prenesená",J214,0)</f>
        <v>0</v>
      </c>
      <c r="BI214" s="99">
        <f>IF(N214="nulová",J214,0)</f>
        <v>0</v>
      </c>
      <c r="BJ214" s="17" t="s">
        <v>116</v>
      </c>
      <c r="BK214" s="99">
        <f>ROUND(I214*H214,2)</f>
        <v>0</v>
      </c>
      <c r="BL214" s="17" t="s">
        <v>144</v>
      </c>
      <c r="BM214" s="179" t="s">
        <v>299</v>
      </c>
    </row>
    <row r="215" spans="1:65" s="13" customFormat="1" ht="20.399999999999999" x14ac:dyDescent="0.2">
      <c r="B215" s="180"/>
      <c r="D215" s="181" t="s">
        <v>155</v>
      </c>
      <c r="E215" s="182" t="s">
        <v>1</v>
      </c>
      <c r="F215" s="183" t="s">
        <v>300</v>
      </c>
      <c r="H215" s="184">
        <v>331</v>
      </c>
      <c r="I215" s="185"/>
      <c r="L215" s="180"/>
      <c r="M215" s="186"/>
      <c r="N215" s="187"/>
      <c r="O215" s="187"/>
      <c r="P215" s="187"/>
      <c r="Q215" s="187"/>
      <c r="R215" s="187"/>
      <c r="S215" s="187"/>
      <c r="T215" s="188"/>
      <c r="AT215" s="182" t="s">
        <v>155</v>
      </c>
      <c r="AU215" s="182" t="s">
        <v>80</v>
      </c>
      <c r="AV215" s="13" t="s">
        <v>116</v>
      </c>
      <c r="AW215" s="13" t="s">
        <v>28</v>
      </c>
      <c r="AX215" s="13" t="s">
        <v>80</v>
      </c>
      <c r="AY215" s="182" t="s">
        <v>137</v>
      </c>
    </row>
    <row r="216" spans="1:65" s="2" customFormat="1" ht="37.950000000000003" customHeight="1" x14ac:dyDescent="0.2">
      <c r="A216" s="34"/>
      <c r="B216" s="137"/>
      <c r="C216" s="167" t="s">
        <v>301</v>
      </c>
      <c r="D216" s="167" t="s">
        <v>140</v>
      </c>
      <c r="E216" s="168" t="s">
        <v>302</v>
      </c>
      <c r="F216" s="169" t="s">
        <v>303</v>
      </c>
      <c r="G216" s="170" t="s">
        <v>153</v>
      </c>
      <c r="H216" s="171">
        <v>1657</v>
      </c>
      <c r="I216" s="172"/>
      <c r="J216" s="173">
        <f>ROUND(I216*H216,2)</f>
        <v>0</v>
      </c>
      <c r="K216" s="174"/>
      <c r="L216" s="35"/>
      <c r="M216" s="175" t="s">
        <v>1</v>
      </c>
      <c r="N216" s="176" t="s">
        <v>39</v>
      </c>
      <c r="O216" s="63"/>
      <c r="P216" s="177">
        <f>O216*H216</f>
        <v>0</v>
      </c>
      <c r="Q216" s="177">
        <v>1E-4</v>
      </c>
      <c r="R216" s="177">
        <f>Q216*H216</f>
        <v>0.16570000000000001</v>
      </c>
      <c r="S216" s="177">
        <v>0.127</v>
      </c>
      <c r="T216" s="178">
        <f>S216*H216</f>
        <v>210.43899999999999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79" t="s">
        <v>144</v>
      </c>
      <c r="AT216" s="179" t="s">
        <v>140</v>
      </c>
      <c r="AU216" s="179" t="s">
        <v>80</v>
      </c>
      <c r="AY216" s="17" t="s">
        <v>137</v>
      </c>
      <c r="BE216" s="99">
        <f>IF(N216="základná",J216,0)</f>
        <v>0</v>
      </c>
      <c r="BF216" s="99">
        <f>IF(N216="znížená",J216,0)</f>
        <v>0</v>
      </c>
      <c r="BG216" s="99">
        <f>IF(N216="zákl. prenesená",J216,0)</f>
        <v>0</v>
      </c>
      <c r="BH216" s="99">
        <f>IF(N216="zníž. prenesená",J216,0)</f>
        <v>0</v>
      </c>
      <c r="BI216" s="99">
        <f>IF(N216="nulová",J216,0)</f>
        <v>0</v>
      </c>
      <c r="BJ216" s="17" t="s">
        <v>116</v>
      </c>
      <c r="BK216" s="99">
        <f>ROUND(I216*H216,2)</f>
        <v>0</v>
      </c>
      <c r="BL216" s="17" t="s">
        <v>144</v>
      </c>
      <c r="BM216" s="179" t="s">
        <v>304</v>
      </c>
    </row>
    <row r="217" spans="1:65" s="13" customFormat="1" x14ac:dyDescent="0.2">
      <c r="B217" s="180"/>
      <c r="D217" s="181" t="s">
        <v>155</v>
      </c>
      <c r="E217" s="182" t="s">
        <v>1</v>
      </c>
      <c r="F217" s="183" t="s">
        <v>305</v>
      </c>
      <c r="H217" s="184">
        <v>1657</v>
      </c>
      <c r="I217" s="185"/>
      <c r="L217" s="180"/>
      <c r="M217" s="186"/>
      <c r="N217" s="187"/>
      <c r="O217" s="187"/>
      <c r="P217" s="187"/>
      <c r="Q217" s="187"/>
      <c r="R217" s="187"/>
      <c r="S217" s="187"/>
      <c r="T217" s="188"/>
      <c r="AT217" s="182" t="s">
        <v>155</v>
      </c>
      <c r="AU217" s="182" t="s">
        <v>80</v>
      </c>
      <c r="AV217" s="13" t="s">
        <v>116</v>
      </c>
      <c r="AW217" s="13" t="s">
        <v>28</v>
      </c>
      <c r="AX217" s="13" t="s">
        <v>80</v>
      </c>
      <c r="AY217" s="182" t="s">
        <v>137</v>
      </c>
    </row>
    <row r="218" spans="1:65" s="2" customFormat="1" ht="24.15" customHeight="1" x14ac:dyDescent="0.2">
      <c r="A218" s="34"/>
      <c r="B218" s="137"/>
      <c r="C218" s="167" t="s">
        <v>306</v>
      </c>
      <c r="D218" s="167" t="s">
        <v>140</v>
      </c>
      <c r="E218" s="168" t="s">
        <v>307</v>
      </c>
      <c r="F218" s="169" t="s">
        <v>308</v>
      </c>
      <c r="G218" s="170" t="s">
        <v>278</v>
      </c>
      <c r="H218" s="171">
        <v>660</v>
      </c>
      <c r="I218" s="172"/>
      <c r="J218" s="173">
        <f>ROUND(I218*H218,2)</f>
        <v>0</v>
      </c>
      <c r="K218" s="174"/>
      <c r="L218" s="35"/>
      <c r="M218" s="175" t="s">
        <v>1</v>
      </c>
      <c r="N218" s="176" t="s">
        <v>39</v>
      </c>
      <c r="O218" s="63"/>
      <c r="P218" s="177">
        <f>O218*H218</f>
        <v>0</v>
      </c>
      <c r="Q218" s="177">
        <v>0</v>
      </c>
      <c r="R218" s="177">
        <f>Q218*H218</f>
        <v>0</v>
      </c>
      <c r="S218" s="177">
        <v>0.28999999999999998</v>
      </c>
      <c r="T218" s="178">
        <f>S218*H218</f>
        <v>191.39999999999998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79" t="s">
        <v>144</v>
      </c>
      <c r="AT218" s="179" t="s">
        <v>140</v>
      </c>
      <c r="AU218" s="179" t="s">
        <v>80</v>
      </c>
      <c r="AY218" s="17" t="s">
        <v>137</v>
      </c>
      <c r="BE218" s="99">
        <f>IF(N218="základná",J218,0)</f>
        <v>0</v>
      </c>
      <c r="BF218" s="99">
        <f>IF(N218="znížená",J218,0)</f>
        <v>0</v>
      </c>
      <c r="BG218" s="99">
        <f>IF(N218="zákl. prenesená",J218,0)</f>
        <v>0</v>
      </c>
      <c r="BH218" s="99">
        <f>IF(N218="zníž. prenesená",J218,0)</f>
        <v>0</v>
      </c>
      <c r="BI218" s="99">
        <f>IF(N218="nulová",J218,0)</f>
        <v>0</v>
      </c>
      <c r="BJ218" s="17" t="s">
        <v>116</v>
      </c>
      <c r="BK218" s="99">
        <f>ROUND(I218*H218,2)</f>
        <v>0</v>
      </c>
      <c r="BL218" s="17" t="s">
        <v>144</v>
      </c>
      <c r="BM218" s="179" t="s">
        <v>309</v>
      </c>
    </row>
    <row r="219" spans="1:65" s="13" customFormat="1" x14ac:dyDescent="0.2">
      <c r="B219" s="180"/>
      <c r="D219" s="181" t="s">
        <v>155</v>
      </c>
      <c r="E219" s="182" t="s">
        <v>1</v>
      </c>
      <c r="F219" s="183" t="s">
        <v>310</v>
      </c>
      <c r="H219" s="184">
        <v>660</v>
      </c>
      <c r="I219" s="185"/>
      <c r="L219" s="180"/>
      <c r="M219" s="186"/>
      <c r="N219" s="187"/>
      <c r="O219" s="187"/>
      <c r="P219" s="187"/>
      <c r="Q219" s="187"/>
      <c r="R219" s="187"/>
      <c r="S219" s="187"/>
      <c r="T219" s="188"/>
      <c r="AT219" s="182" t="s">
        <v>155</v>
      </c>
      <c r="AU219" s="182" t="s">
        <v>80</v>
      </c>
      <c r="AV219" s="13" t="s">
        <v>116</v>
      </c>
      <c r="AW219" s="13" t="s">
        <v>28</v>
      </c>
      <c r="AX219" s="13" t="s">
        <v>80</v>
      </c>
      <c r="AY219" s="182" t="s">
        <v>137</v>
      </c>
    </row>
    <row r="220" spans="1:65" s="2" customFormat="1" ht="37.950000000000003" customHeight="1" x14ac:dyDescent="0.2">
      <c r="A220" s="34"/>
      <c r="B220" s="137"/>
      <c r="C220" s="167" t="s">
        <v>311</v>
      </c>
      <c r="D220" s="167" t="s">
        <v>140</v>
      </c>
      <c r="E220" s="168" t="s">
        <v>312</v>
      </c>
      <c r="F220" s="169" t="s">
        <v>313</v>
      </c>
      <c r="G220" s="170" t="s">
        <v>153</v>
      </c>
      <c r="H220" s="171">
        <v>331</v>
      </c>
      <c r="I220" s="172"/>
      <c r="J220" s="173">
        <f>ROUND(I220*H220,2)</f>
        <v>0</v>
      </c>
      <c r="K220" s="174"/>
      <c r="L220" s="35"/>
      <c r="M220" s="175" t="s">
        <v>1</v>
      </c>
      <c r="N220" s="176" t="s">
        <v>39</v>
      </c>
      <c r="O220" s="63"/>
      <c r="P220" s="177">
        <f>O220*H220</f>
        <v>0</v>
      </c>
      <c r="Q220" s="177">
        <v>0</v>
      </c>
      <c r="R220" s="177">
        <f>Q220*H220</f>
        <v>0</v>
      </c>
      <c r="S220" s="177">
        <v>0.4</v>
      </c>
      <c r="T220" s="178">
        <f>S220*H220</f>
        <v>132.4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79" t="s">
        <v>144</v>
      </c>
      <c r="AT220" s="179" t="s">
        <v>140</v>
      </c>
      <c r="AU220" s="179" t="s">
        <v>80</v>
      </c>
      <c r="AY220" s="17" t="s">
        <v>137</v>
      </c>
      <c r="BE220" s="99">
        <f>IF(N220="základná",J220,0)</f>
        <v>0</v>
      </c>
      <c r="BF220" s="99">
        <f>IF(N220="znížená",J220,0)</f>
        <v>0</v>
      </c>
      <c r="BG220" s="99">
        <f>IF(N220="zákl. prenesená",J220,0)</f>
        <v>0</v>
      </c>
      <c r="BH220" s="99">
        <f>IF(N220="zníž. prenesená",J220,0)</f>
        <v>0</v>
      </c>
      <c r="BI220" s="99">
        <f>IF(N220="nulová",J220,0)</f>
        <v>0</v>
      </c>
      <c r="BJ220" s="17" t="s">
        <v>116</v>
      </c>
      <c r="BK220" s="99">
        <f>ROUND(I220*H220,2)</f>
        <v>0</v>
      </c>
      <c r="BL220" s="17" t="s">
        <v>144</v>
      </c>
      <c r="BM220" s="179" t="s">
        <v>314</v>
      </c>
    </row>
    <row r="221" spans="1:65" s="13" customFormat="1" x14ac:dyDescent="0.2">
      <c r="B221" s="180"/>
      <c r="D221" s="181" t="s">
        <v>155</v>
      </c>
      <c r="E221" s="182" t="s">
        <v>1</v>
      </c>
      <c r="F221" s="183" t="s">
        <v>315</v>
      </c>
      <c r="H221" s="184">
        <v>331</v>
      </c>
      <c r="I221" s="185"/>
      <c r="L221" s="180"/>
      <c r="M221" s="186"/>
      <c r="N221" s="187"/>
      <c r="O221" s="187"/>
      <c r="P221" s="187"/>
      <c r="Q221" s="187"/>
      <c r="R221" s="187"/>
      <c r="S221" s="187"/>
      <c r="T221" s="188"/>
      <c r="AT221" s="182" t="s">
        <v>155</v>
      </c>
      <c r="AU221" s="182" t="s">
        <v>80</v>
      </c>
      <c r="AV221" s="13" t="s">
        <v>116</v>
      </c>
      <c r="AW221" s="13" t="s">
        <v>28</v>
      </c>
      <c r="AX221" s="13" t="s">
        <v>80</v>
      </c>
      <c r="AY221" s="182" t="s">
        <v>137</v>
      </c>
    </row>
    <row r="222" spans="1:65" s="2" customFormat="1" ht="24.15" customHeight="1" x14ac:dyDescent="0.2">
      <c r="A222" s="34"/>
      <c r="B222" s="137"/>
      <c r="C222" s="167" t="s">
        <v>316</v>
      </c>
      <c r="D222" s="167" t="s">
        <v>140</v>
      </c>
      <c r="E222" s="168" t="s">
        <v>317</v>
      </c>
      <c r="F222" s="169" t="s">
        <v>318</v>
      </c>
      <c r="G222" s="170" t="s">
        <v>278</v>
      </c>
      <c r="H222" s="171">
        <v>660</v>
      </c>
      <c r="I222" s="172"/>
      <c r="J222" s="173">
        <f>ROUND(I222*H222,2)</f>
        <v>0</v>
      </c>
      <c r="K222" s="174"/>
      <c r="L222" s="35"/>
      <c r="M222" s="175" t="s">
        <v>1</v>
      </c>
      <c r="N222" s="176" t="s">
        <v>39</v>
      </c>
      <c r="O222" s="63"/>
      <c r="P222" s="177">
        <f>O222*H222</f>
        <v>0</v>
      </c>
      <c r="Q222" s="177">
        <v>0</v>
      </c>
      <c r="R222" s="177">
        <f>Q222*H222</f>
        <v>0</v>
      </c>
      <c r="S222" s="177">
        <v>0</v>
      </c>
      <c r="T222" s="17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79" t="s">
        <v>144</v>
      </c>
      <c r="AT222" s="179" t="s">
        <v>140</v>
      </c>
      <c r="AU222" s="179" t="s">
        <v>80</v>
      </c>
      <c r="AY222" s="17" t="s">
        <v>137</v>
      </c>
      <c r="BE222" s="99">
        <f>IF(N222="základná",J222,0)</f>
        <v>0</v>
      </c>
      <c r="BF222" s="99">
        <f>IF(N222="znížená",J222,0)</f>
        <v>0</v>
      </c>
      <c r="BG222" s="99">
        <f>IF(N222="zákl. prenesená",J222,0)</f>
        <v>0</v>
      </c>
      <c r="BH222" s="99">
        <f>IF(N222="zníž. prenesená",J222,0)</f>
        <v>0</v>
      </c>
      <c r="BI222" s="99">
        <f>IF(N222="nulová",J222,0)</f>
        <v>0</v>
      </c>
      <c r="BJ222" s="17" t="s">
        <v>116</v>
      </c>
      <c r="BK222" s="99">
        <f>ROUND(I222*H222,2)</f>
        <v>0</v>
      </c>
      <c r="BL222" s="17" t="s">
        <v>144</v>
      </c>
      <c r="BM222" s="179" t="s">
        <v>319</v>
      </c>
    </row>
    <row r="223" spans="1:65" s="13" customFormat="1" ht="20.399999999999999" x14ac:dyDescent="0.2">
      <c r="B223" s="180"/>
      <c r="D223" s="181" t="s">
        <v>155</v>
      </c>
      <c r="E223" s="182" t="s">
        <v>1</v>
      </c>
      <c r="F223" s="183" t="s">
        <v>320</v>
      </c>
      <c r="H223" s="184">
        <v>660</v>
      </c>
      <c r="I223" s="185"/>
      <c r="L223" s="180"/>
      <c r="M223" s="186"/>
      <c r="N223" s="187"/>
      <c r="O223" s="187"/>
      <c r="P223" s="187"/>
      <c r="Q223" s="187"/>
      <c r="R223" s="187"/>
      <c r="S223" s="187"/>
      <c r="T223" s="188"/>
      <c r="AT223" s="182" t="s">
        <v>155</v>
      </c>
      <c r="AU223" s="182" t="s">
        <v>80</v>
      </c>
      <c r="AV223" s="13" t="s">
        <v>116</v>
      </c>
      <c r="AW223" s="13" t="s">
        <v>28</v>
      </c>
      <c r="AX223" s="13" t="s">
        <v>80</v>
      </c>
      <c r="AY223" s="182" t="s">
        <v>137</v>
      </c>
    </row>
    <row r="224" spans="1:65" s="2" customFormat="1" ht="16.5" customHeight="1" x14ac:dyDescent="0.2">
      <c r="A224" s="34"/>
      <c r="B224" s="137"/>
      <c r="C224" s="167" t="s">
        <v>321</v>
      </c>
      <c r="D224" s="167" t="s">
        <v>140</v>
      </c>
      <c r="E224" s="168" t="s">
        <v>322</v>
      </c>
      <c r="F224" s="169" t="s">
        <v>323</v>
      </c>
      <c r="G224" s="170" t="s">
        <v>264</v>
      </c>
      <c r="H224" s="171">
        <v>1</v>
      </c>
      <c r="I224" s="172"/>
      <c r="J224" s="173">
        <f>ROUND(I224*H224,2)</f>
        <v>0</v>
      </c>
      <c r="K224" s="174"/>
      <c r="L224" s="35"/>
      <c r="M224" s="175" t="s">
        <v>1</v>
      </c>
      <c r="N224" s="176" t="s">
        <v>39</v>
      </c>
      <c r="O224" s="63"/>
      <c r="P224" s="177">
        <f>O224*H224</f>
        <v>0</v>
      </c>
      <c r="Q224" s="177">
        <v>0.41424</v>
      </c>
      <c r="R224" s="177">
        <f>Q224*H224</f>
        <v>0.41424</v>
      </c>
      <c r="S224" s="177">
        <v>0</v>
      </c>
      <c r="T224" s="17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79" t="s">
        <v>144</v>
      </c>
      <c r="AT224" s="179" t="s">
        <v>140</v>
      </c>
      <c r="AU224" s="179" t="s">
        <v>80</v>
      </c>
      <c r="AY224" s="17" t="s">
        <v>137</v>
      </c>
      <c r="BE224" s="99">
        <f>IF(N224="základná",J224,0)</f>
        <v>0</v>
      </c>
      <c r="BF224" s="99">
        <f>IF(N224="znížená",J224,0)</f>
        <v>0</v>
      </c>
      <c r="BG224" s="99">
        <f>IF(N224="zákl. prenesená",J224,0)</f>
        <v>0</v>
      </c>
      <c r="BH224" s="99">
        <f>IF(N224="zníž. prenesená",J224,0)</f>
        <v>0</v>
      </c>
      <c r="BI224" s="99">
        <f>IF(N224="nulová",J224,0)</f>
        <v>0</v>
      </c>
      <c r="BJ224" s="17" t="s">
        <v>116</v>
      </c>
      <c r="BK224" s="99">
        <f>ROUND(I224*H224,2)</f>
        <v>0</v>
      </c>
      <c r="BL224" s="17" t="s">
        <v>144</v>
      </c>
      <c r="BM224" s="179" t="s">
        <v>324</v>
      </c>
    </row>
    <row r="225" spans="1:65" s="2" customFormat="1" ht="24.15" customHeight="1" x14ac:dyDescent="0.2">
      <c r="A225" s="34"/>
      <c r="B225" s="137"/>
      <c r="C225" s="167" t="s">
        <v>325</v>
      </c>
      <c r="D225" s="167" t="s">
        <v>140</v>
      </c>
      <c r="E225" s="168" t="s">
        <v>326</v>
      </c>
      <c r="F225" s="169" t="s">
        <v>327</v>
      </c>
      <c r="G225" s="170" t="s">
        <v>328</v>
      </c>
      <c r="H225" s="171">
        <v>683.18899999999996</v>
      </c>
      <c r="I225" s="172"/>
      <c r="J225" s="173">
        <f>ROUND(I225*H225,2)</f>
        <v>0</v>
      </c>
      <c r="K225" s="174"/>
      <c r="L225" s="35"/>
      <c r="M225" s="175" t="s">
        <v>1</v>
      </c>
      <c r="N225" s="176" t="s">
        <v>39</v>
      </c>
      <c r="O225" s="63"/>
      <c r="P225" s="177">
        <f>O225*H225</f>
        <v>0</v>
      </c>
      <c r="Q225" s="177">
        <v>0</v>
      </c>
      <c r="R225" s="177">
        <f>Q225*H225</f>
        <v>0</v>
      </c>
      <c r="S225" s="177">
        <v>0</v>
      </c>
      <c r="T225" s="17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79" t="s">
        <v>144</v>
      </c>
      <c r="AT225" s="179" t="s">
        <v>140</v>
      </c>
      <c r="AU225" s="179" t="s">
        <v>80</v>
      </c>
      <c r="AY225" s="17" t="s">
        <v>137</v>
      </c>
      <c r="BE225" s="99">
        <f>IF(N225="základná",J225,0)</f>
        <v>0</v>
      </c>
      <c r="BF225" s="99">
        <f>IF(N225="znížená",J225,0)</f>
        <v>0</v>
      </c>
      <c r="BG225" s="99">
        <f>IF(N225="zákl. prenesená",J225,0)</f>
        <v>0</v>
      </c>
      <c r="BH225" s="99">
        <f>IF(N225="zníž. prenesená",J225,0)</f>
        <v>0</v>
      </c>
      <c r="BI225" s="99">
        <f>IF(N225="nulová",J225,0)</f>
        <v>0</v>
      </c>
      <c r="BJ225" s="17" t="s">
        <v>116</v>
      </c>
      <c r="BK225" s="99">
        <f>ROUND(I225*H225,2)</f>
        <v>0</v>
      </c>
      <c r="BL225" s="17" t="s">
        <v>144</v>
      </c>
      <c r="BM225" s="179" t="s">
        <v>329</v>
      </c>
    </row>
    <row r="226" spans="1:65" s="12" customFormat="1" ht="25.95" customHeight="1" x14ac:dyDescent="0.25">
      <c r="B226" s="156"/>
      <c r="D226" s="157" t="s">
        <v>72</v>
      </c>
      <c r="E226" s="158" t="s">
        <v>191</v>
      </c>
      <c r="F226" s="158" t="s">
        <v>330</v>
      </c>
      <c r="I226" s="159"/>
      <c r="J226" s="160">
        <f>BK226</f>
        <v>0</v>
      </c>
      <c r="L226" s="156"/>
      <c r="M226" s="161"/>
      <c r="N226" s="162"/>
      <c r="O226" s="162"/>
      <c r="P226" s="163">
        <v>0</v>
      </c>
      <c r="Q226" s="162"/>
      <c r="R226" s="163">
        <v>0</v>
      </c>
      <c r="S226" s="162"/>
      <c r="T226" s="164">
        <v>0</v>
      </c>
      <c r="AR226" s="157" t="s">
        <v>150</v>
      </c>
      <c r="AT226" s="165" t="s">
        <v>72</v>
      </c>
      <c r="AU226" s="165" t="s">
        <v>73</v>
      </c>
      <c r="AY226" s="157" t="s">
        <v>137</v>
      </c>
      <c r="BK226" s="166">
        <v>0</v>
      </c>
    </row>
    <row r="227" spans="1:65" s="12" customFormat="1" ht="25.95" customHeight="1" x14ac:dyDescent="0.25">
      <c r="B227" s="156"/>
      <c r="D227" s="157" t="s">
        <v>72</v>
      </c>
      <c r="E227" s="158" t="s">
        <v>331</v>
      </c>
      <c r="F227" s="158" t="s">
        <v>332</v>
      </c>
      <c r="I227" s="159"/>
      <c r="J227" s="160">
        <f>BK227</f>
        <v>0</v>
      </c>
      <c r="L227" s="156"/>
      <c r="M227" s="161"/>
      <c r="N227" s="162"/>
      <c r="O227" s="162"/>
      <c r="P227" s="163">
        <f>P228+SUM(P229:P232)</f>
        <v>0</v>
      </c>
      <c r="Q227" s="162"/>
      <c r="R227" s="163">
        <f>R228+SUM(R229:R232)</f>
        <v>0</v>
      </c>
      <c r="S227" s="162"/>
      <c r="T227" s="164">
        <f>T228+SUM(T229:T232)</f>
        <v>0</v>
      </c>
      <c r="AR227" s="157" t="s">
        <v>150</v>
      </c>
      <c r="AT227" s="165" t="s">
        <v>72</v>
      </c>
      <c r="AU227" s="165" t="s">
        <v>73</v>
      </c>
      <c r="AY227" s="157" t="s">
        <v>137</v>
      </c>
      <c r="BK227" s="166">
        <f>BK228+SUM(BK229:BK232)</f>
        <v>0</v>
      </c>
    </row>
    <row r="228" spans="1:65" s="2" customFormat="1" ht="16.5" customHeight="1" x14ac:dyDescent="0.2">
      <c r="A228" s="34"/>
      <c r="B228" s="137"/>
      <c r="C228" s="167" t="s">
        <v>333</v>
      </c>
      <c r="D228" s="167" t="s">
        <v>140</v>
      </c>
      <c r="E228" s="168" t="s">
        <v>334</v>
      </c>
      <c r="F228" s="169" t="s">
        <v>335</v>
      </c>
      <c r="G228" s="170" t="s">
        <v>264</v>
      </c>
      <c r="H228" s="171">
        <v>4</v>
      </c>
      <c r="I228" s="172"/>
      <c r="J228" s="173">
        <f>ROUND(I228*H228,2)</f>
        <v>0</v>
      </c>
      <c r="K228" s="174"/>
      <c r="L228" s="35"/>
      <c r="M228" s="175" t="s">
        <v>1</v>
      </c>
      <c r="N228" s="176" t="s">
        <v>39</v>
      </c>
      <c r="O228" s="63"/>
      <c r="P228" s="177">
        <f>O228*H228</f>
        <v>0</v>
      </c>
      <c r="Q228" s="177">
        <v>0</v>
      </c>
      <c r="R228" s="177">
        <f>Q228*H228</f>
        <v>0</v>
      </c>
      <c r="S228" s="177">
        <v>0</v>
      </c>
      <c r="T228" s="17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79" t="s">
        <v>336</v>
      </c>
      <c r="AT228" s="179" t="s">
        <v>140</v>
      </c>
      <c r="AU228" s="179" t="s">
        <v>80</v>
      </c>
      <c r="AY228" s="17" t="s">
        <v>137</v>
      </c>
      <c r="BE228" s="99">
        <f>IF(N228="základná",J228,0)</f>
        <v>0</v>
      </c>
      <c r="BF228" s="99">
        <f>IF(N228="znížená",J228,0)</f>
        <v>0</v>
      </c>
      <c r="BG228" s="99">
        <f>IF(N228="zákl. prenesená",J228,0)</f>
        <v>0</v>
      </c>
      <c r="BH228" s="99">
        <f>IF(N228="zníž. prenesená",J228,0)</f>
        <v>0</v>
      </c>
      <c r="BI228" s="99">
        <f>IF(N228="nulová",J228,0)</f>
        <v>0</v>
      </c>
      <c r="BJ228" s="17" t="s">
        <v>116</v>
      </c>
      <c r="BK228" s="99">
        <f>ROUND(I228*H228,2)</f>
        <v>0</v>
      </c>
      <c r="BL228" s="17" t="s">
        <v>336</v>
      </c>
      <c r="BM228" s="179" t="s">
        <v>337</v>
      </c>
    </row>
    <row r="229" spans="1:65" s="13" customFormat="1" x14ac:dyDescent="0.2">
      <c r="B229" s="180"/>
      <c r="D229" s="181" t="s">
        <v>155</v>
      </c>
      <c r="E229" s="182" t="s">
        <v>1</v>
      </c>
      <c r="F229" s="183" t="s">
        <v>338</v>
      </c>
      <c r="H229" s="184">
        <v>4</v>
      </c>
      <c r="I229" s="185"/>
      <c r="L229" s="180"/>
      <c r="M229" s="186"/>
      <c r="N229" s="187"/>
      <c r="O229" s="187"/>
      <c r="P229" s="187"/>
      <c r="Q229" s="187"/>
      <c r="R229" s="187"/>
      <c r="S229" s="187"/>
      <c r="T229" s="188"/>
      <c r="AT229" s="182" t="s">
        <v>155</v>
      </c>
      <c r="AU229" s="182" t="s">
        <v>80</v>
      </c>
      <c r="AV229" s="13" t="s">
        <v>116</v>
      </c>
      <c r="AW229" s="13" t="s">
        <v>28</v>
      </c>
      <c r="AX229" s="13" t="s">
        <v>80</v>
      </c>
      <c r="AY229" s="182" t="s">
        <v>137</v>
      </c>
    </row>
    <row r="230" spans="1:65" s="2" customFormat="1" ht="24.15" customHeight="1" x14ac:dyDescent="0.2">
      <c r="A230" s="34"/>
      <c r="B230" s="137"/>
      <c r="C230" s="167" t="s">
        <v>339</v>
      </c>
      <c r="D230" s="167" t="s">
        <v>140</v>
      </c>
      <c r="E230" s="168" t="s">
        <v>340</v>
      </c>
      <c r="F230" s="169" t="s">
        <v>341</v>
      </c>
      <c r="G230" s="170" t="s">
        <v>264</v>
      </c>
      <c r="H230" s="171">
        <v>3</v>
      </c>
      <c r="I230" s="172"/>
      <c r="J230" s="173">
        <f>ROUND(I230*H230,2)</f>
        <v>0</v>
      </c>
      <c r="K230" s="174"/>
      <c r="L230" s="35"/>
      <c r="M230" s="175" t="s">
        <v>1</v>
      </c>
      <c r="N230" s="176" t="s">
        <v>39</v>
      </c>
      <c r="O230" s="63"/>
      <c r="P230" s="177">
        <f>O230*H230</f>
        <v>0</v>
      </c>
      <c r="Q230" s="177">
        <v>0</v>
      </c>
      <c r="R230" s="177">
        <f>Q230*H230</f>
        <v>0</v>
      </c>
      <c r="S230" s="177">
        <v>0</v>
      </c>
      <c r="T230" s="17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79" t="s">
        <v>336</v>
      </c>
      <c r="AT230" s="179" t="s">
        <v>140</v>
      </c>
      <c r="AU230" s="179" t="s">
        <v>80</v>
      </c>
      <c r="AY230" s="17" t="s">
        <v>137</v>
      </c>
      <c r="BE230" s="99">
        <f>IF(N230="základná",J230,0)</f>
        <v>0</v>
      </c>
      <c r="BF230" s="99">
        <f>IF(N230="znížená",J230,0)</f>
        <v>0</v>
      </c>
      <c r="BG230" s="99">
        <f>IF(N230="zákl. prenesená",J230,0)</f>
        <v>0</v>
      </c>
      <c r="BH230" s="99">
        <f>IF(N230="zníž. prenesená",J230,0)</f>
        <v>0</v>
      </c>
      <c r="BI230" s="99">
        <f>IF(N230="nulová",J230,0)</f>
        <v>0</v>
      </c>
      <c r="BJ230" s="17" t="s">
        <v>116</v>
      </c>
      <c r="BK230" s="99">
        <f>ROUND(I230*H230,2)</f>
        <v>0</v>
      </c>
      <c r="BL230" s="17" t="s">
        <v>336</v>
      </c>
      <c r="BM230" s="179" t="s">
        <v>342</v>
      </c>
    </row>
    <row r="231" spans="1:65" s="13" customFormat="1" ht="20.399999999999999" x14ac:dyDescent="0.2">
      <c r="B231" s="180"/>
      <c r="D231" s="181" t="s">
        <v>155</v>
      </c>
      <c r="E231" s="182" t="s">
        <v>1</v>
      </c>
      <c r="F231" s="183" t="s">
        <v>343</v>
      </c>
      <c r="H231" s="184">
        <v>3</v>
      </c>
      <c r="I231" s="185"/>
      <c r="L231" s="180"/>
      <c r="M231" s="186"/>
      <c r="N231" s="187"/>
      <c r="O231" s="187"/>
      <c r="P231" s="187"/>
      <c r="Q231" s="187"/>
      <c r="R231" s="187"/>
      <c r="S231" s="187"/>
      <c r="T231" s="188"/>
      <c r="AT231" s="182" t="s">
        <v>155</v>
      </c>
      <c r="AU231" s="182" t="s">
        <v>80</v>
      </c>
      <c r="AV231" s="13" t="s">
        <v>116</v>
      </c>
      <c r="AW231" s="13" t="s">
        <v>28</v>
      </c>
      <c r="AX231" s="13" t="s">
        <v>80</v>
      </c>
      <c r="AY231" s="182" t="s">
        <v>137</v>
      </c>
    </row>
    <row r="232" spans="1:65" s="12" customFormat="1" ht="22.95" customHeight="1" x14ac:dyDescent="0.25">
      <c r="B232" s="156"/>
      <c r="D232" s="157" t="s">
        <v>72</v>
      </c>
      <c r="E232" s="215" t="s">
        <v>344</v>
      </c>
      <c r="F232" s="215" t="s">
        <v>345</v>
      </c>
      <c r="I232" s="159"/>
      <c r="J232" s="216">
        <f>BK232</f>
        <v>0</v>
      </c>
      <c r="L232" s="156"/>
      <c r="M232" s="161"/>
      <c r="N232" s="162"/>
      <c r="O232" s="162"/>
      <c r="P232" s="163">
        <f>P233</f>
        <v>0</v>
      </c>
      <c r="Q232" s="162"/>
      <c r="R232" s="163">
        <f>R233</f>
        <v>0</v>
      </c>
      <c r="S232" s="162"/>
      <c r="T232" s="164">
        <f>T233</f>
        <v>0</v>
      </c>
      <c r="AR232" s="157" t="s">
        <v>80</v>
      </c>
      <c r="AT232" s="165" t="s">
        <v>72</v>
      </c>
      <c r="AU232" s="165" t="s">
        <v>80</v>
      </c>
      <c r="AY232" s="157" t="s">
        <v>137</v>
      </c>
      <c r="BK232" s="166">
        <f>BK233</f>
        <v>0</v>
      </c>
    </row>
    <row r="233" spans="1:65" s="2" customFormat="1" ht="33" customHeight="1" x14ac:dyDescent="0.2">
      <c r="A233" s="34"/>
      <c r="B233" s="137"/>
      <c r="C233" s="167" t="s">
        <v>346</v>
      </c>
      <c r="D233" s="167" t="s">
        <v>140</v>
      </c>
      <c r="E233" s="168" t="s">
        <v>347</v>
      </c>
      <c r="F233" s="169" t="s">
        <v>348</v>
      </c>
      <c r="G233" s="170" t="s">
        <v>328</v>
      </c>
      <c r="H233" s="171">
        <v>1274.6890000000001</v>
      </c>
      <c r="I233" s="172"/>
      <c r="J233" s="173">
        <f>ROUND(I233*H233,2)</f>
        <v>0</v>
      </c>
      <c r="K233" s="174"/>
      <c r="L233" s="35"/>
      <c r="M233" s="217" t="s">
        <v>1</v>
      </c>
      <c r="N233" s="218" t="s">
        <v>39</v>
      </c>
      <c r="O233" s="219"/>
      <c r="P233" s="220">
        <f>O233*H233</f>
        <v>0</v>
      </c>
      <c r="Q233" s="220">
        <v>0</v>
      </c>
      <c r="R233" s="220">
        <f>Q233*H233</f>
        <v>0</v>
      </c>
      <c r="S233" s="220">
        <v>0</v>
      </c>
      <c r="T233" s="221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79" t="s">
        <v>144</v>
      </c>
      <c r="AT233" s="179" t="s">
        <v>140</v>
      </c>
      <c r="AU233" s="179" t="s">
        <v>116</v>
      </c>
      <c r="AY233" s="17" t="s">
        <v>137</v>
      </c>
      <c r="BE233" s="99">
        <f>IF(N233="základná",J233,0)</f>
        <v>0</v>
      </c>
      <c r="BF233" s="99">
        <f>IF(N233="znížená",J233,0)</f>
        <v>0</v>
      </c>
      <c r="BG233" s="99">
        <f>IF(N233="zákl. prenesená",J233,0)</f>
        <v>0</v>
      </c>
      <c r="BH233" s="99">
        <f>IF(N233="zníž. prenesená",J233,0)</f>
        <v>0</v>
      </c>
      <c r="BI233" s="99">
        <f>IF(N233="nulová",J233,0)</f>
        <v>0</v>
      </c>
      <c r="BJ233" s="17" t="s">
        <v>116</v>
      </c>
      <c r="BK233" s="99">
        <f>ROUND(I233*H233,2)</f>
        <v>0</v>
      </c>
      <c r="BL233" s="17" t="s">
        <v>144</v>
      </c>
      <c r="BM233" s="179" t="s">
        <v>349</v>
      </c>
    </row>
    <row r="234" spans="1:65" s="2" customFormat="1" ht="6.9" customHeight="1" x14ac:dyDescent="0.2">
      <c r="A234" s="34"/>
      <c r="B234" s="52"/>
      <c r="C234" s="53"/>
      <c r="D234" s="53"/>
      <c r="E234" s="53"/>
      <c r="F234" s="53"/>
      <c r="G234" s="53"/>
      <c r="H234" s="53"/>
      <c r="I234" s="53"/>
      <c r="J234" s="53"/>
      <c r="K234" s="53"/>
      <c r="L234" s="35"/>
      <c r="M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</row>
  </sheetData>
  <autoFilter ref="C136:K233" xr:uid="{00000000-0009-0000-0000-000001000000}"/>
  <mergeCells count="14">
    <mergeCell ref="D115:F115"/>
    <mergeCell ref="E127:H127"/>
    <mergeCell ref="E129:H129"/>
    <mergeCell ref="L2:V2"/>
    <mergeCell ref="E87:H87"/>
    <mergeCell ref="D111:F111"/>
    <mergeCell ref="D112:F112"/>
    <mergeCell ref="D113:F113"/>
    <mergeCell ref="D114:F114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76"/>
  <sheetViews>
    <sheetView showGridLines="0" tabSelected="1" topLeftCell="A165" workbookViewId="0">
      <selection activeCell="J12" sqref="J12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9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83</v>
      </c>
    </row>
    <row r="3" spans="1:46" s="1" customFormat="1" ht="6.9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73</v>
      </c>
    </row>
    <row r="4" spans="1:46" s="1" customFormat="1" ht="24.9" customHeight="1" x14ac:dyDescent="0.2">
      <c r="B4" s="20"/>
      <c r="D4" s="21" t="s">
        <v>93</v>
      </c>
      <c r="L4" s="20"/>
      <c r="M4" s="106" t="s">
        <v>9</v>
      </c>
      <c r="AT4" s="17" t="s">
        <v>3</v>
      </c>
    </row>
    <row r="5" spans="1:46" s="1" customFormat="1" ht="6.9" customHeight="1" x14ac:dyDescent="0.2">
      <c r="B5" s="20"/>
      <c r="L5" s="20"/>
    </row>
    <row r="6" spans="1:46" s="1" customFormat="1" ht="12" customHeight="1" x14ac:dyDescent="0.2">
      <c r="B6" s="20"/>
      <c r="D6" s="27" t="s">
        <v>15</v>
      </c>
      <c r="L6" s="20"/>
    </row>
    <row r="7" spans="1:46" s="1" customFormat="1" ht="16.5" customHeight="1" x14ac:dyDescent="0.2">
      <c r="B7" s="20"/>
      <c r="E7" s="271" t="str">
        <f>'Rekapitulácia stavby'!K6</f>
        <v>Rekonštrukcia ulíc Záhradná,</v>
      </c>
      <c r="F7" s="272"/>
      <c r="G7" s="272"/>
      <c r="H7" s="272"/>
      <c r="L7" s="20"/>
    </row>
    <row r="8" spans="1:46" s="2" customFormat="1" ht="12" customHeight="1" x14ac:dyDescent="0.2">
      <c r="A8" s="34"/>
      <c r="B8" s="35"/>
      <c r="C8" s="34"/>
      <c r="D8" s="27" t="s">
        <v>94</v>
      </c>
      <c r="E8" s="34"/>
      <c r="F8" s="34"/>
      <c r="G8" s="34"/>
      <c r="H8" s="34"/>
      <c r="I8" s="34"/>
      <c r="J8" s="34"/>
      <c r="K8" s="34"/>
      <c r="L8" s="47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30" customHeight="1" x14ac:dyDescent="0.2">
      <c r="A9" s="34"/>
      <c r="B9" s="35"/>
      <c r="C9" s="34"/>
      <c r="D9" s="34"/>
      <c r="E9" s="261" t="s">
        <v>350</v>
      </c>
      <c r="F9" s="273"/>
      <c r="G9" s="273"/>
      <c r="H9" s="273"/>
      <c r="I9" s="34"/>
      <c r="J9" s="34"/>
      <c r="K9" s="34"/>
      <c r="L9" s="47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x14ac:dyDescent="0.2">
      <c r="A10" s="34"/>
      <c r="B10" s="35"/>
      <c r="C10" s="34"/>
      <c r="D10" s="34"/>
      <c r="E10" s="34" t="s">
        <v>398</v>
      </c>
      <c r="F10" s="34"/>
      <c r="G10" s="34"/>
      <c r="H10" s="34"/>
      <c r="I10" s="34"/>
      <c r="J10" s="34"/>
      <c r="K10" s="34"/>
      <c r="L10" s="47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5"/>
      <c r="C11" s="34"/>
      <c r="D11" s="27" t="s">
        <v>16</v>
      </c>
      <c r="E11" s="34"/>
      <c r="F11" s="25" t="s">
        <v>1</v>
      </c>
      <c r="G11" s="34"/>
      <c r="H11" s="34"/>
      <c r="I11" s="27" t="s">
        <v>17</v>
      </c>
      <c r="J11" s="25" t="s">
        <v>1</v>
      </c>
      <c r="K11" s="34"/>
      <c r="L11" s="47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5"/>
      <c r="C12" s="34"/>
      <c r="D12" s="27" t="s">
        <v>18</v>
      </c>
      <c r="E12" s="34"/>
      <c r="F12" s="25" t="s">
        <v>19</v>
      </c>
      <c r="G12" s="34"/>
      <c r="H12" s="34"/>
      <c r="I12" s="27" t="s">
        <v>20</v>
      </c>
      <c r="J12" s="60"/>
      <c r="K12" s="34"/>
      <c r="L12" s="47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5" customHeight="1" x14ac:dyDescent="0.2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47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5"/>
      <c r="C14" s="34"/>
      <c r="D14" s="27" t="s">
        <v>22</v>
      </c>
      <c r="E14" s="34"/>
      <c r="F14" s="34"/>
      <c r="G14" s="34"/>
      <c r="H14" s="34"/>
      <c r="I14" s="27" t="s">
        <v>23</v>
      </c>
      <c r="J14" s="25" t="str">
        <f>IF('Rekapitulácia stavby'!AN10="","",'Rekapitulácia stavby'!AN10)</f>
        <v/>
      </c>
      <c r="K14" s="34"/>
      <c r="L14" s="47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5"/>
      <c r="C15" s="34"/>
      <c r="D15" s="34"/>
      <c r="E15" s="25" t="str">
        <f>IF('Rekapitulácia stavby'!E11="","",'Rekapitulácia stavby'!E11)</f>
        <v xml:space="preserve"> </v>
      </c>
      <c r="F15" s="34"/>
      <c r="G15" s="34"/>
      <c r="H15" s="34"/>
      <c r="I15" s="27" t="s">
        <v>24</v>
      </c>
      <c r="J15" s="25" t="str">
        <f>IF('Rekapitulácia stavby'!AN11="","",'Rekapitulácia stavby'!AN11)</f>
        <v/>
      </c>
      <c r="K15" s="34"/>
      <c r="L15" s="47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 x14ac:dyDescent="0.2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47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5"/>
      <c r="C17" s="34"/>
      <c r="D17" s="27" t="s">
        <v>25</v>
      </c>
      <c r="E17" s="34"/>
      <c r="F17" s="34"/>
      <c r="G17" s="34"/>
      <c r="H17" s="34"/>
      <c r="I17" s="27" t="s">
        <v>23</v>
      </c>
      <c r="J17" s="28" t="str">
        <f>'Rekapitulácia stavby'!AN13</f>
        <v>Vyplň údaj</v>
      </c>
      <c r="K17" s="34"/>
      <c r="L17" s="47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5"/>
      <c r="C18" s="34"/>
      <c r="D18" s="34"/>
      <c r="E18" s="274" t="str">
        <f>'Rekapitulácia stavby'!E14</f>
        <v>Vyplň údaj</v>
      </c>
      <c r="F18" s="238"/>
      <c r="G18" s="238"/>
      <c r="H18" s="238"/>
      <c r="I18" s="27" t="s">
        <v>24</v>
      </c>
      <c r="J18" s="28" t="str">
        <f>'Rekapitulácia stavby'!AN14</f>
        <v>Vyplň údaj</v>
      </c>
      <c r="K18" s="34"/>
      <c r="L18" s="47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 x14ac:dyDescent="0.2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47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5"/>
      <c r="C20" s="34"/>
      <c r="D20" s="27" t="s">
        <v>27</v>
      </c>
      <c r="E20" s="34"/>
      <c r="F20" s="34"/>
      <c r="G20" s="34"/>
      <c r="H20" s="34"/>
      <c r="I20" s="27" t="s">
        <v>23</v>
      </c>
      <c r="J20" s="25" t="str">
        <f>IF('Rekapitulácia stavby'!AN16="","",'Rekapitulácia stavby'!AN16)</f>
        <v/>
      </c>
      <c r="K20" s="34"/>
      <c r="L20" s="47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5"/>
      <c r="C21" s="34"/>
      <c r="D21" s="34"/>
      <c r="E21" s="25" t="str">
        <f>IF('Rekapitulácia stavby'!E17="","",'Rekapitulácia stavby'!E17)</f>
        <v xml:space="preserve"> </v>
      </c>
      <c r="F21" s="34"/>
      <c r="G21" s="34"/>
      <c r="H21" s="34"/>
      <c r="I21" s="27" t="s">
        <v>24</v>
      </c>
      <c r="J21" s="25" t="str">
        <f>IF('Rekapitulácia stavby'!AN17="","",'Rekapitulácia stavby'!AN17)</f>
        <v/>
      </c>
      <c r="K21" s="34"/>
      <c r="L21" s="47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 x14ac:dyDescent="0.2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47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5"/>
      <c r="C23" s="34"/>
      <c r="D23" s="27" t="s">
        <v>29</v>
      </c>
      <c r="E23" s="34"/>
      <c r="F23" s="34"/>
      <c r="G23" s="34"/>
      <c r="H23" s="34"/>
      <c r="I23" s="27" t="s">
        <v>23</v>
      </c>
      <c r="J23" s="25" t="str">
        <f>IF('Rekapitulácia stavby'!AN19="","",'Rekapitulácia stavby'!AN19)</f>
        <v/>
      </c>
      <c r="K23" s="34"/>
      <c r="L23" s="47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5"/>
      <c r="C24" s="34"/>
      <c r="D24" s="34"/>
      <c r="E24" s="25" t="str">
        <f>IF('Rekapitulácia stavby'!E20="","",'Rekapitulácia stavby'!E20)</f>
        <v xml:space="preserve"> </v>
      </c>
      <c r="F24" s="34"/>
      <c r="G24" s="34"/>
      <c r="H24" s="34"/>
      <c r="I24" s="27" t="s">
        <v>24</v>
      </c>
      <c r="J24" s="25" t="str">
        <f>IF('Rekapitulácia stavby'!AN20="","",'Rekapitulácia stavby'!AN20)</f>
        <v/>
      </c>
      <c r="K24" s="34"/>
      <c r="L24" s="47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 x14ac:dyDescent="0.2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47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5"/>
      <c r="C26" s="34"/>
      <c r="D26" s="27" t="s">
        <v>30</v>
      </c>
      <c r="E26" s="34"/>
      <c r="F26" s="34"/>
      <c r="G26" s="34"/>
      <c r="H26" s="34"/>
      <c r="I26" s="34"/>
      <c r="J26" s="34"/>
      <c r="K26" s="34"/>
      <c r="L26" s="47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07"/>
      <c r="B27" s="108"/>
      <c r="C27" s="107"/>
      <c r="D27" s="107"/>
      <c r="E27" s="242" t="s">
        <v>1</v>
      </c>
      <c r="F27" s="242"/>
      <c r="G27" s="242"/>
      <c r="H27" s="242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" customHeight="1" x14ac:dyDescent="0.2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47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 x14ac:dyDescent="0.2">
      <c r="A29" s="34"/>
      <c r="B29" s="35"/>
      <c r="C29" s="34"/>
      <c r="D29" s="71"/>
      <c r="E29" s="71"/>
      <c r="F29" s="71"/>
      <c r="G29" s="71"/>
      <c r="H29" s="71"/>
      <c r="I29" s="71"/>
      <c r="J29" s="71"/>
      <c r="K29" s="71"/>
      <c r="L29" s="47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" customHeight="1" x14ac:dyDescent="0.2">
      <c r="A30" s="34"/>
      <c r="B30" s="35"/>
      <c r="C30" s="34"/>
      <c r="D30" s="25" t="s">
        <v>96</v>
      </c>
      <c r="E30" s="34"/>
      <c r="F30" s="34"/>
      <c r="G30" s="34"/>
      <c r="H30" s="34"/>
      <c r="I30" s="34"/>
      <c r="J30" s="33">
        <f>J96</f>
        <v>0</v>
      </c>
      <c r="K30" s="34"/>
      <c r="L30" s="47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" customHeight="1" x14ac:dyDescent="0.2">
      <c r="A31" s="34"/>
      <c r="B31" s="35"/>
      <c r="C31" s="34"/>
      <c r="D31" s="32" t="s">
        <v>87</v>
      </c>
      <c r="E31" s="34"/>
      <c r="F31" s="34"/>
      <c r="G31" s="34"/>
      <c r="H31" s="34"/>
      <c r="I31" s="34"/>
      <c r="J31" s="33">
        <f>J108</f>
        <v>0</v>
      </c>
      <c r="K31" s="34"/>
      <c r="L31" s="47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5"/>
      <c r="C32" s="34"/>
      <c r="D32" s="110" t="s">
        <v>33</v>
      </c>
      <c r="E32" s="34"/>
      <c r="F32" s="34"/>
      <c r="G32" s="34"/>
      <c r="H32" s="34"/>
      <c r="I32" s="34"/>
      <c r="J32" s="76">
        <f>ROUND(J30 + J31, 2)</f>
        <v>0</v>
      </c>
      <c r="K32" s="34"/>
      <c r="L32" s="47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 x14ac:dyDescent="0.2">
      <c r="A33" s="34"/>
      <c r="B33" s="35"/>
      <c r="C33" s="34"/>
      <c r="D33" s="71"/>
      <c r="E33" s="71"/>
      <c r="F33" s="71"/>
      <c r="G33" s="71"/>
      <c r="H33" s="71"/>
      <c r="I33" s="71"/>
      <c r="J33" s="71"/>
      <c r="K33" s="71"/>
      <c r="L33" s="47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 x14ac:dyDescent="0.2">
      <c r="A34" s="34"/>
      <c r="B34" s="35"/>
      <c r="C34" s="34"/>
      <c r="D34" s="34"/>
      <c r="E34" s="34"/>
      <c r="F34" s="38" t="s">
        <v>35</v>
      </c>
      <c r="G34" s="34"/>
      <c r="H34" s="34"/>
      <c r="I34" s="38" t="s">
        <v>34</v>
      </c>
      <c r="J34" s="38" t="s">
        <v>36</v>
      </c>
      <c r="K34" s="34"/>
      <c r="L34" s="47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 x14ac:dyDescent="0.2">
      <c r="A35" s="34"/>
      <c r="B35" s="35"/>
      <c r="C35" s="34"/>
      <c r="D35" s="111" t="s">
        <v>37</v>
      </c>
      <c r="E35" s="40" t="s">
        <v>38</v>
      </c>
      <c r="F35" s="112">
        <f>ROUND((SUM(BE108:BE115) + SUM(BE135:BE175)),  2)</f>
        <v>0</v>
      </c>
      <c r="G35" s="113"/>
      <c r="H35" s="113"/>
      <c r="I35" s="114">
        <v>0.2</v>
      </c>
      <c r="J35" s="112">
        <f>ROUND(((SUM(BE108:BE115) + SUM(BE135:BE175))*I35),  2)</f>
        <v>0</v>
      </c>
      <c r="K35" s="34"/>
      <c r="L35" s="47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 x14ac:dyDescent="0.2">
      <c r="A36" s="34"/>
      <c r="B36" s="35"/>
      <c r="C36" s="34"/>
      <c r="D36" s="34"/>
      <c r="E36" s="40" t="s">
        <v>39</v>
      </c>
      <c r="F36" s="112">
        <f>ROUND((SUM(BF108:BF115) + SUM(BF135:BF175)),  2)</f>
        <v>0</v>
      </c>
      <c r="G36" s="113"/>
      <c r="H36" s="113"/>
      <c r="I36" s="114">
        <v>0.2</v>
      </c>
      <c r="J36" s="112">
        <f>ROUND(((SUM(BF108:BF115) + SUM(BF135:BF175))*I36),  2)</f>
        <v>0</v>
      </c>
      <c r="K36" s="34"/>
      <c r="L36" s="47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 x14ac:dyDescent="0.2">
      <c r="A37" s="34"/>
      <c r="B37" s="35"/>
      <c r="C37" s="34"/>
      <c r="D37" s="34"/>
      <c r="E37" s="27" t="s">
        <v>40</v>
      </c>
      <c r="F37" s="115">
        <f>ROUND((SUM(BG108:BG115) + SUM(BG135:BG175)),  2)</f>
        <v>0</v>
      </c>
      <c r="G37" s="34"/>
      <c r="H37" s="34"/>
      <c r="I37" s="116">
        <v>0.2</v>
      </c>
      <c r="J37" s="115">
        <f>0</f>
        <v>0</v>
      </c>
      <c r="K37" s="34"/>
      <c r="L37" s="47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 x14ac:dyDescent="0.2">
      <c r="A38" s="34"/>
      <c r="B38" s="35"/>
      <c r="C38" s="34"/>
      <c r="D38" s="34"/>
      <c r="E38" s="27" t="s">
        <v>41</v>
      </c>
      <c r="F38" s="115">
        <f>ROUND((SUM(BH108:BH115) + SUM(BH135:BH175)),  2)</f>
        <v>0</v>
      </c>
      <c r="G38" s="34"/>
      <c r="H38" s="34"/>
      <c r="I38" s="116">
        <v>0.2</v>
      </c>
      <c r="J38" s="115">
        <f>0</f>
        <v>0</v>
      </c>
      <c r="K38" s="34"/>
      <c r="L38" s="47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 x14ac:dyDescent="0.2">
      <c r="A39" s="34"/>
      <c r="B39" s="35"/>
      <c r="C39" s="34"/>
      <c r="D39" s="34"/>
      <c r="E39" s="40" t="s">
        <v>42</v>
      </c>
      <c r="F39" s="112">
        <f>ROUND((SUM(BI108:BI115) + SUM(BI135:BI175)),  2)</f>
        <v>0</v>
      </c>
      <c r="G39" s="113"/>
      <c r="H39" s="113"/>
      <c r="I39" s="114">
        <v>0</v>
      </c>
      <c r="J39" s="112">
        <f>0</f>
        <v>0</v>
      </c>
      <c r="K39" s="34"/>
      <c r="L39" s="47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 x14ac:dyDescent="0.2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47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5"/>
      <c r="C41" s="104"/>
      <c r="D41" s="117" t="s">
        <v>43</v>
      </c>
      <c r="E41" s="65"/>
      <c r="F41" s="65"/>
      <c r="G41" s="118" t="s">
        <v>44</v>
      </c>
      <c r="H41" s="119" t="s">
        <v>45</v>
      </c>
      <c r="I41" s="65"/>
      <c r="J41" s="120">
        <f>SUM(J32:J39)</f>
        <v>0</v>
      </c>
      <c r="K41" s="121"/>
      <c r="L41" s="47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 x14ac:dyDescent="0.2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47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" customHeight="1" x14ac:dyDescent="0.2">
      <c r="B43" s="20"/>
      <c r="L43" s="20"/>
    </row>
    <row r="44" spans="1:31" s="1" customFormat="1" ht="14.4" customHeight="1" x14ac:dyDescent="0.2">
      <c r="B44" s="20"/>
      <c r="L44" s="20"/>
    </row>
    <row r="45" spans="1:31" s="1" customFormat="1" ht="14.4" customHeight="1" x14ac:dyDescent="0.2">
      <c r="B45" s="20"/>
      <c r="L45" s="20"/>
    </row>
    <row r="46" spans="1:31" s="1" customFormat="1" ht="14.4" customHeight="1" x14ac:dyDescent="0.2">
      <c r="B46" s="20"/>
      <c r="L46" s="20"/>
    </row>
    <row r="47" spans="1:31" s="1" customFormat="1" ht="14.4" customHeight="1" x14ac:dyDescent="0.2">
      <c r="B47" s="20"/>
      <c r="L47" s="20"/>
    </row>
    <row r="48" spans="1:31" s="1" customFormat="1" ht="14.4" customHeight="1" x14ac:dyDescent="0.2">
      <c r="B48" s="20"/>
      <c r="L48" s="20"/>
    </row>
    <row r="49" spans="1:31" s="1" customFormat="1" ht="14.4" customHeight="1" x14ac:dyDescent="0.2">
      <c r="B49" s="20"/>
      <c r="L49" s="20"/>
    </row>
    <row r="50" spans="1:31" s="2" customFormat="1" ht="14.4" customHeight="1" x14ac:dyDescent="0.2">
      <c r="B50" s="47"/>
      <c r="D50" s="48" t="s">
        <v>46</v>
      </c>
      <c r="E50" s="49"/>
      <c r="F50" s="49"/>
      <c r="G50" s="48" t="s">
        <v>47</v>
      </c>
      <c r="H50" s="49"/>
      <c r="I50" s="49"/>
      <c r="J50" s="49"/>
      <c r="K50" s="49"/>
      <c r="L50" s="47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3.2" x14ac:dyDescent="0.2">
      <c r="A61" s="34"/>
      <c r="B61" s="35"/>
      <c r="C61" s="34"/>
      <c r="D61" s="50" t="s">
        <v>48</v>
      </c>
      <c r="E61" s="37"/>
      <c r="F61" s="122" t="s">
        <v>49</v>
      </c>
      <c r="G61" s="50" t="s">
        <v>48</v>
      </c>
      <c r="H61" s="37"/>
      <c r="I61" s="37"/>
      <c r="J61" s="123" t="s">
        <v>49</v>
      </c>
      <c r="K61" s="37"/>
      <c r="L61" s="47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3.2" x14ac:dyDescent="0.2">
      <c r="A65" s="34"/>
      <c r="B65" s="35"/>
      <c r="C65" s="34"/>
      <c r="D65" s="48" t="s">
        <v>50</v>
      </c>
      <c r="E65" s="51"/>
      <c r="F65" s="51"/>
      <c r="G65" s="48" t="s">
        <v>51</v>
      </c>
      <c r="H65" s="51"/>
      <c r="I65" s="51"/>
      <c r="J65" s="51"/>
      <c r="K65" s="51"/>
      <c r="L65" s="47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3.2" x14ac:dyDescent="0.2">
      <c r="A76" s="34"/>
      <c r="B76" s="35"/>
      <c r="C76" s="34"/>
      <c r="D76" s="50" t="s">
        <v>48</v>
      </c>
      <c r="E76" s="37"/>
      <c r="F76" s="122" t="s">
        <v>49</v>
      </c>
      <c r="G76" s="50" t="s">
        <v>48</v>
      </c>
      <c r="H76" s="37"/>
      <c r="I76" s="37"/>
      <c r="J76" s="123" t="s">
        <v>49</v>
      </c>
      <c r="K76" s="37"/>
      <c r="L76" s="47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 x14ac:dyDescent="0.2">
      <c r="A77" s="34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" customHeight="1" x14ac:dyDescent="0.2">
      <c r="A81" s="34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customHeight="1" x14ac:dyDescent="0.2">
      <c r="A82" s="34"/>
      <c r="B82" s="35"/>
      <c r="C82" s="21" t="s">
        <v>97</v>
      </c>
      <c r="D82" s="34"/>
      <c r="E82" s="34"/>
      <c r="F82" s="34"/>
      <c r="G82" s="34"/>
      <c r="H82" s="34"/>
      <c r="I82" s="34"/>
      <c r="J82" s="34"/>
      <c r="K82" s="34"/>
      <c r="L82" s="47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customHeight="1" x14ac:dyDescent="0.2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47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7" t="s">
        <v>15</v>
      </c>
      <c r="D84" s="34"/>
      <c r="E84" s="34"/>
      <c r="F84" s="34"/>
      <c r="G84" s="34"/>
      <c r="H84" s="34"/>
      <c r="I84" s="34"/>
      <c r="J84" s="34"/>
      <c r="K84" s="34"/>
      <c r="L84" s="47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4"/>
      <c r="D85" s="34"/>
      <c r="E85" s="271" t="str">
        <f>E7</f>
        <v>Rekonštrukcia ulíc Záhradná,</v>
      </c>
      <c r="F85" s="272"/>
      <c r="G85" s="272"/>
      <c r="H85" s="272"/>
      <c r="I85" s="34"/>
      <c r="J85" s="34"/>
      <c r="K85" s="34"/>
      <c r="L85" s="47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7" t="s">
        <v>94</v>
      </c>
      <c r="D86" s="34"/>
      <c r="E86" s="34" t="s">
        <v>395</v>
      </c>
      <c r="F86" s="34"/>
      <c r="G86" s="34"/>
      <c r="H86" s="34"/>
      <c r="I86" s="34"/>
      <c r="J86" s="34"/>
      <c r="K86" s="34"/>
      <c r="L86" s="47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30" customHeight="1" x14ac:dyDescent="0.2">
      <c r="A87" s="34"/>
      <c r="B87" s="35"/>
      <c r="C87" s="34"/>
      <c r="D87" s="34"/>
      <c r="E87" s="261" t="str">
        <f>E9</f>
        <v>101-00_I_chod - Rekonštrukcia Záhradnej ulice – I. úsek , chodník</v>
      </c>
      <c r="F87" s="273"/>
      <c r="G87" s="273"/>
      <c r="H87" s="273"/>
      <c r="I87" s="34"/>
      <c r="J87" s="34"/>
      <c r="K87" s="34"/>
      <c r="L87" s="47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customHeight="1" x14ac:dyDescent="0.2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47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7" t="s">
        <v>18</v>
      </c>
      <c r="D89" s="34"/>
      <c r="E89" s="34"/>
      <c r="F89" s="25" t="str">
        <f>F12</f>
        <v xml:space="preserve"> </v>
      </c>
      <c r="G89" s="34"/>
      <c r="H89" s="34"/>
      <c r="I89" s="27" t="s">
        <v>20</v>
      </c>
      <c r="J89" s="60" t="str">
        <f>IF(J12="","",J12)</f>
        <v/>
      </c>
      <c r="K89" s="34"/>
      <c r="L89" s="47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" customHeight="1" x14ac:dyDescent="0.2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47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15" customHeight="1" x14ac:dyDescent="0.2">
      <c r="A91" s="34"/>
      <c r="B91" s="35"/>
      <c r="C91" s="27" t="s">
        <v>22</v>
      </c>
      <c r="D91" s="34"/>
      <c r="E91" s="34"/>
      <c r="F91" s="25" t="str">
        <f>E15</f>
        <v xml:space="preserve"> </v>
      </c>
      <c r="G91" s="34"/>
      <c r="H91" s="34"/>
      <c r="I91" s="27" t="s">
        <v>27</v>
      </c>
      <c r="J91" s="30" t="str">
        <f>E21</f>
        <v xml:space="preserve"> </v>
      </c>
      <c r="K91" s="34"/>
      <c r="L91" s="47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customHeight="1" x14ac:dyDescent="0.2">
      <c r="A92" s="34"/>
      <c r="B92" s="35"/>
      <c r="C92" s="27" t="s">
        <v>25</v>
      </c>
      <c r="D92" s="34"/>
      <c r="E92" s="34"/>
      <c r="F92" s="25" t="str">
        <f>IF(E18="","",E18)</f>
        <v>Vyplň údaj</v>
      </c>
      <c r="G92" s="34"/>
      <c r="H92" s="34"/>
      <c r="I92" s="27" t="s">
        <v>29</v>
      </c>
      <c r="J92" s="30" t="str">
        <f>E24</f>
        <v xml:space="preserve"> </v>
      </c>
      <c r="K92" s="34"/>
      <c r="L92" s="47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47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24" t="s">
        <v>98</v>
      </c>
      <c r="D94" s="104"/>
      <c r="E94" s="104"/>
      <c r="F94" s="104"/>
      <c r="G94" s="104"/>
      <c r="H94" s="104"/>
      <c r="I94" s="104"/>
      <c r="J94" s="125" t="s">
        <v>99</v>
      </c>
      <c r="K94" s="104"/>
      <c r="L94" s="47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47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5" customHeight="1" x14ac:dyDescent="0.2">
      <c r="A96" s="34"/>
      <c r="B96" s="35"/>
      <c r="C96" s="126" t="s">
        <v>100</v>
      </c>
      <c r="D96" s="34"/>
      <c r="E96" s="34"/>
      <c r="F96" s="34"/>
      <c r="G96" s="34"/>
      <c r="H96" s="34"/>
      <c r="I96" s="34"/>
      <c r="J96" s="76">
        <f>J135</f>
        <v>0</v>
      </c>
      <c r="K96" s="34"/>
      <c r="L96" s="47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101</v>
      </c>
    </row>
    <row r="97" spans="1:65" s="9" customFormat="1" ht="24.9" customHeight="1" x14ac:dyDescent="0.2">
      <c r="B97" s="127"/>
      <c r="D97" s="128" t="s">
        <v>102</v>
      </c>
      <c r="E97" s="129"/>
      <c r="F97" s="129"/>
      <c r="G97" s="129"/>
      <c r="H97" s="129"/>
      <c r="I97" s="129"/>
      <c r="J97" s="130">
        <f>J136</f>
        <v>0</v>
      </c>
      <c r="L97" s="127"/>
    </row>
    <row r="98" spans="1:65" s="9" customFormat="1" ht="24.9" customHeight="1" x14ac:dyDescent="0.2">
      <c r="B98" s="127"/>
      <c r="D98" s="128" t="s">
        <v>103</v>
      </c>
      <c r="E98" s="129"/>
      <c r="F98" s="129"/>
      <c r="G98" s="129"/>
      <c r="H98" s="129"/>
      <c r="I98" s="129"/>
      <c r="J98" s="130">
        <f>J137</f>
        <v>0</v>
      </c>
      <c r="L98" s="127"/>
    </row>
    <row r="99" spans="1:65" s="9" customFormat="1" ht="24.9" customHeight="1" x14ac:dyDescent="0.2">
      <c r="B99" s="127"/>
      <c r="D99" s="128" t="s">
        <v>104</v>
      </c>
      <c r="E99" s="129"/>
      <c r="F99" s="129"/>
      <c r="G99" s="129"/>
      <c r="H99" s="129"/>
      <c r="I99" s="129"/>
      <c r="J99" s="130">
        <f>J140</f>
        <v>0</v>
      </c>
      <c r="L99" s="127"/>
    </row>
    <row r="100" spans="1:65" s="9" customFormat="1" ht="24.9" customHeight="1" x14ac:dyDescent="0.2">
      <c r="B100" s="127"/>
      <c r="D100" s="128" t="s">
        <v>351</v>
      </c>
      <c r="E100" s="129"/>
      <c r="F100" s="129"/>
      <c r="G100" s="129"/>
      <c r="H100" s="129"/>
      <c r="I100" s="129"/>
      <c r="J100" s="130">
        <f>J144</f>
        <v>0</v>
      </c>
      <c r="L100" s="127"/>
    </row>
    <row r="101" spans="1:65" s="9" customFormat="1" ht="24.9" customHeight="1" x14ac:dyDescent="0.2">
      <c r="B101" s="127"/>
      <c r="D101" s="128" t="s">
        <v>352</v>
      </c>
      <c r="E101" s="129"/>
      <c r="F101" s="129"/>
      <c r="G101" s="129"/>
      <c r="H101" s="129"/>
      <c r="I101" s="129"/>
      <c r="J101" s="130">
        <f>J153</f>
        <v>0</v>
      </c>
      <c r="L101" s="127"/>
    </row>
    <row r="102" spans="1:65" s="9" customFormat="1" ht="24.9" customHeight="1" x14ac:dyDescent="0.2">
      <c r="B102" s="127"/>
      <c r="D102" s="128" t="s">
        <v>109</v>
      </c>
      <c r="E102" s="129"/>
      <c r="F102" s="129"/>
      <c r="G102" s="129"/>
      <c r="H102" s="129"/>
      <c r="I102" s="129"/>
      <c r="J102" s="130">
        <f>J160</f>
        <v>0</v>
      </c>
      <c r="L102" s="127"/>
    </row>
    <row r="103" spans="1:65" s="9" customFormat="1" ht="24.9" customHeight="1" x14ac:dyDescent="0.2">
      <c r="B103" s="127"/>
      <c r="D103" s="128" t="s">
        <v>110</v>
      </c>
      <c r="E103" s="129"/>
      <c r="F103" s="129"/>
      <c r="G103" s="129"/>
      <c r="H103" s="129"/>
      <c r="I103" s="129"/>
      <c r="J103" s="130">
        <f>J168</f>
        <v>0</v>
      </c>
      <c r="L103" s="127"/>
    </row>
    <row r="104" spans="1:65" s="9" customFormat="1" ht="24.9" customHeight="1" x14ac:dyDescent="0.2">
      <c r="B104" s="127"/>
      <c r="D104" s="128" t="s">
        <v>111</v>
      </c>
      <c r="E104" s="129"/>
      <c r="F104" s="129"/>
      <c r="G104" s="129"/>
      <c r="H104" s="129"/>
      <c r="I104" s="129"/>
      <c r="J104" s="130">
        <f>J169</f>
        <v>0</v>
      </c>
      <c r="L104" s="127"/>
    </row>
    <row r="105" spans="1:65" s="10" customFormat="1" ht="19.95" customHeight="1" x14ac:dyDescent="0.2">
      <c r="B105" s="131"/>
      <c r="D105" s="132" t="s">
        <v>112</v>
      </c>
      <c r="E105" s="133"/>
      <c r="F105" s="133"/>
      <c r="G105" s="133"/>
      <c r="H105" s="133"/>
      <c r="I105" s="133"/>
      <c r="J105" s="134">
        <f>J174</f>
        <v>0</v>
      </c>
      <c r="L105" s="131"/>
    </row>
    <row r="106" spans="1:65" s="2" customFormat="1" ht="21.75" customHeight="1" x14ac:dyDescent="0.2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47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65" s="2" customFormat="1" ht="6.9" customHeight="1" x14ac:dyDescent="0.2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47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65" s="2" customFormat="1" ht="29.25" customHeight="1" x14ac:dyDescent="0.2">
      <c r="A108" s="34"/>
      <c r="B108" s="35"/>
      <c r="C108" s="126" t="s">
        <v>113</v>
      </c>
      <c r="D108" s="34"/>
      <c r="E108" s="34"/>
      <c r="F108" s="34"/>
      <c r="G108" s="34"/>
      <c r="H108" s="34"/>
      <c r="I108" s="34"/>
      <c r="J108" s="135">
        <f>ROUND(J109 + J110 + J111 + J112 + J113 + J114,2)</f>
        <v>0</v>
      </c>
      <c r="K108" s="34"/>
      <c r="L108" s="47"/>
      <c r="N108" s="136" t="s">
        <v>37</v>
      </c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65" s="2" customFormat="1" ht="18" customHeight="1" x14ac:dyDescent="0.2">
      <c r="A109" s="34"/>
      <c r="B109" s="137"/>
      <c r="C109" s="138"/>
      <c r="D109" s="247" t="s">
        <v>114</v>
      </c>
      <c r="E109" s="270"/>
      <c r="F109" s="270"/>
      <c r="G109" s="138"/>
      <c r="H109" s="138"/>
      <c r="I109" s="138"/>
      <c r="J109" s="95">
        <v>0</v>
      </c>
      <c r="K109" s="138"/>
      <c r="L109" s="140"/>
      <c r="M109" s="141"/>
      <c r="N109" s="142" t="s">
        <v>39</v>
      </c>
      <c r="O109" s="141"/>
      <c r="P109" s="141"/>
      <c r="Q109" s="141"/>
      <c r="R109" s="141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8"/>
      <c r="AF109" s="141"/>
      <c r="AG109" s="141"/>
      <c r="AH109" s="141"/>
      <c r="AI109" s="141"/>
      <c r="AJ109" s="141"/>
      <c r="AK109" s="141"/>
      <c r="AL109" s="141"/>
      <c r="AM109" s="141"/>
      <c r="AN109" s="141"/>
      <c r="AO109" s="141"/>
      <c r="AP109" s="141"/>
      <c r="AQ109" s="141"/>
      <c r="AR109" s="141"/>
      <c r="AS109" s="141"/>
      <c r="AT109" s="141"/>
      <c r="AU109" s="141"/>
      <c r="AV109" s="141"/>
      <c r="AW109" s="141"/>
      <c r="AX109" s="141"/>
      <c r="AY109" s="143" t="s">
        <v>115</v>
      </c>
      <c r="AZ109" s="141"/>
      <c r="BA109" s="141"/>
      <c r="BB109" s="141"/>
      <c r="BC109" s="141"/>
      <c r="BD109" s="141"/>
      <c r="BE109" s="144">
        <f t="shared" ref="BE109:BE114" si="0">IF(N109="základná",J109,0)</f>
        <v>0</v>
      </c>
      <c r="BF109" s="144">
        <f t="shared" ref="BF109:BF114" si="1">IF(N109="znížená",J109,0)</f>
        <v>0</v>
      </c>
      <c r="BG109" s="144">
        <f t="shared" ref="BG109:BG114" si="2">IF(N109="zákl. prenesená",J109,0)</f>
        <v>0</v>
      </c>
      <c r="BH109" s="144">
        <f t="shared" ref="BH109:BH114" si="3">IF(N109="zníž. prenesená",J109,0)</f>
        <v>0</v>
      </c>
      <c r="BI109" s="144">
        <f t="shared" ref="BI109:BI114" si="4">IF(N109="nulová",J109,0)</f>
        <v>0</v>
      </c>
      <c r="BJ109" s="143" t="s">
        <v>116</v>
      </c>
      <c r="BK109" s="141"/>
      <c r="BL109" s="141"/>
      <c r="BM109" s="141"/>
    </row>
    <row r="110" spans="1:65" s="2" customFormat="1" ht="18" customHeight="1" x14ac:dyDescent="0.2">
      <c r="A110" s="34"/>
      <c r="B110" s="137"/>
      <c r="C110" s="138"/>
      <c r="D110" s="247" t="s">
        <v>117</v>
      </c>
      <c r="E110" s="270"/>
      <c r="F110" s="270"/>
      <c r="G110" s="138"/>
      <c r="H110" s="138"/>
      <c r="I110" s="138"/>
      <c r="J110" s="95">
        <v>0</v>
      </c>
      <c r="K110" s="138"/>
      <c r="L110" s="140"/>
      <c r="M110" s="141"/>
      <c r="N110" s="142" t="s">
        <v>39</v>
      </c>
      <c r="O110" s="141"/>
      <c r="P110" s="141"/>
      <c r="Q110" s="141"/>
      <c r="R110" s="141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8"/>
      <c r="AF110" s="141"/>
      <c r="AG110" s="141"/>
      <c r="AH110" s="141"/>
      <c r="AI110" s="141"/>
      <c r="AJ110" s="141"/>
      <c r="AK110" s="141"/>
      <c r="AL110" s="141"/>
      <c r="AM110" s="141"/>
      <c r="AN110" s="141"/>
      <c r="AO110" s="141"/>
      <c r="AP110" s="141"/>
      <c r="AQ110" s="141"/>
      <c r="AR110" s="141"/>
      <c r="AS110" s="141"/>
      <c r="AT110" s="141"/>
      <c r="AU110" s="141"/>
      <c r="AV110" s="141"/>
      <c r="AW110" s="141"/>
      <c r="AX110" s="141"/>
      <c r="AY110" s="143" t="s">
        <v>115</v>
      </c>
      <c r="AZ110" s="141"/>
      <c r="BA110" s="141"/>
      <c r="BB110" s="141"/>
      <c r="BC110" s="141"/>
      <c r="BD110" s="141"/>
      <c r="BE110" s="144">
        <f t="shared" si="0"/>
        <v>0</v>
      </c>
      <c r="BF110" s="144">
        <f t="shared" si="1"/>
        <v>0</v>
      </c>
      <c r="BG110" s="144">
        <f t="shared" si="2"/>
        <v>0</v>
      </c>
      <c r="BH110" s="144">
        <f t="shared" si="3"/>
        <v>0</v>
      </c>
      <c r="BI110" s="144">
        <f t="shared" si="4"/>
        <v>0</v>
      </c>
      <c r="BJ110" s="143" t="s">
        <v>116</v>
      </c>
      <c r="BK110" s="141"/>
      <c r="BL110" s="141"/>
      <c r="BM110" s="141"/>
    </row>
    <row r="111" spans="1:65" s="2" customFormat="1" ht="18" customHeight="1" x14ac:dyDescent="0.2">
      <c r="A111" s="34"/>
      <c r="B111" s="137"/>
      <c r="C111" s="138"/>
      <c r="D111" s="247" t="s">
        <v>118</v>
      </c>
      <c r="E111" s="270"/>
      <c r="F111" s="270"/>
      <c r="G111" s="138"/>
      <c r="H111" s="138"/>
      <c r="I111" s="138"/>
      <c r="J111" s="95">
        <v>0</v>
      </c>
      <c r="K111" s="138"/>
      <c r="L111" s="140"/>
      <c r="M111" s="141"/>
      <c r="N111" s="142" t="s">
        <v>39</v>
      </c>
      <c r="O111" s="141"/>
      <c r="P111" s="141"/>
      <c r="Q111" s="141"/>
      <c r="R111" s="141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8"/>
      <c r="AF111" s="141"/>
      <c r="AG111" s="141"/>
      <c r="AH111" s="141"/>
      <c r="AI111" s="141"/>
      <c r="AJ111" s="141"/>
      <c r="AK111" s="141"/>
      <c r="AL111" s="141"/>
      <c r="AM111" s="141"/>
      <c r="AN111" s="141"/>
      <c r="AO111" s="141"/>
      <c r="AP111" s="141"/>
      <c r="AQ111" s="141"/>
      <c r="AR111" s="141"/>
      <c r="AS111" s="141"/>
      <c r="AT111" s="141"/>
      <c r="AU111" s="141"/>
      <c r="AV111" s="141"/>
      <c r="AW111" s="141"/>
      <c r="AX111" s="141"/>
      <c r="AY111" s="143" t="s">
        <v>115</v>
      </c>
      <c r="AZ111" s="141"/>
      <c r="BA111" s="141"/>
      <c r="BB111" s="141"/>
      <c r="BC111" s="141"/>
      <c r="BD111" s="141"/>
      <c r="BE111" s="144">
        <f t="shared" si="0"/>
        <v>0</v>
      </c>
      <c r="BF111" s="144">
        <f t="shared" si="1"/>
        <v>0</v>
      </c>
      <c r="BG111" s="144">
        <f t="shared" si="2"/>
        <v>0</v>
      </c>
      <c r="BH111" s="144">
        <f t="shared" si="3"/>
        <v>0</v>
      </c>
      <c r="BI111" s="144">
        <f t="shared" si="4"/>
        <v>0</v>
      </c>
      <c r="BJ111" s="143" t="s">
        <v>116</v>
      </c>
      <c r="BK111" s="141"/>
      <c r="BL111" s="141"/>
      <c r="BM111" s="141"/>
    </row>
    <row r="112" spans="1:65" s="2" customFormat="1" ht="18" customHeight="1" x14ac:dyDescent="0.2">
      <c r="A112" s="34"/>
      <c r="B112" s="137"/>
      <c r="C112" s="138"/>
      <c r="D112" s="247" t="s">
        <v>119</v>
      </c>
      <c r="E112" s="270"/>
      <c r="F112" s="270"/>
      <c r="G112" s="138"/>
      <c r="H112" s="138"/>
      <c r="I112" s="138"/>
      <c r="J112" s="95">
        <v>0</v>
      </c>
      <c r="K112" s="138"/>
      <c r="L112" s="140"/>
      <c r="M112" s="141"/>
      <c r="N112" s="142" t="s">
        <v>39</v>
      </c>
      <c r="O112" s="141"/>
      <c r="P112" s="141"/>
      <c r="Q112" s="141"/>
      <c r="R112" s="141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/>
      <c r="AF112" s="141"/>
      <c r="AG112" s="141"/>
      <c r="AH112" s="141"/>
      <c r="AI112" s="141"/>
      <c r="AJ112" s="141"/>
      <c r="AK112" s="141"/>
      <c r="AL112" s="141"/>
      <c r="AM112" s="141"/>
      <c r="AN112" s="141"/>
      <c r="AO112" s="141"/>
      <c r="AP112" s="141"/>
      <c r="AQ112" s="141"/>
      <c r="AR112" s="141"/>
      <c r="AS112" s="141"/>
      <c r="AT112" s="141"/>
      <c r="AU112" s="141"/>
      <c r="AV112" s="141"/>
      <c r="AW112" s="141"/>
      <c r="AX112" s="141"/>
      <c r="AY112" s="143" t="s">
        <v>115</v>
      </c>
      <c r="AZ112" s="141"/>
      <c r="BA112" s="141"/>
      <c r="BB112" s="141"/>
      <c r="BC112" s="141"/>
      <c r="BD112" s="141"/>
      <c r="BE112" s="144">
        <f t="shared" si="0"/>
        <v>0</v>
      </c>
      <c r="BF112" s="144">
        <f t="shared" si="1"/>
        <v>0</v>
      </c>
      <c r="BG112" s="144">
        <f t="shared" si="2"/>
        <v>0</v>
      </c>
      <c r="BH112" s="144">
        <f t="shared" si="3"/>
        <v>0</v>
      </c>
      <c r="BI112" s="144">
        <f t="shared" si="4"/>
        <v>0</v>
      </c>
      <c r="BJ112" s="143" t="s">
        <v>116</v>
      </c>
      <c r="BK112" s="141"/>
      <c r="BL112" s="141"/>
      <c r="BM112" s="141"/>
    </row>
    <row r="113" spans="1:65" s="2" customFormat="1" ht="18" customHeight="1" x14ac:dyDescent="0.2">
      <c r="A113" s="34"/>
      <c r="B113" s="137"/>
      <c r="C113" s="138"/>
      <c r="D113" s="247" t="s">
        <v>120</v>
      </c>
      <c r="E113" s="270"/>
      <c r="F113" s="270"/>
      <c r="G113" s="138"/>
      <c r="H113" s="138"/>
      <c r="I113" s="138"/>
      <c r="J113" s="95">
        <v>0</v>
      </c>
      <c r="K113" s="138"/>
      <c r="L113" s="140"/>
      <c r="M113" s="141"/>
      <c r="N113" s="142" t="s">
        <v>39</v>
      </c>
      <c r="O113" s="141"/>
      <c r="P113" s="141"/>
      <c r="Q113" s="141"/>
      <c r="R113" s="141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8"/>
      <c r="AF113" s="141"/>
      <c r="AG113" s="141"/>
      <c r="AH113" s="141"/>
      <c r="AI113" s="141"/>
      <c r="AJ113" s="141"/>
      <c r="AK113" s="141"/>
      <c r="AL113" s="141"/>
      <c r="AM113" s="141"/>
      <c r="AN113" s="141"/>
      <c r="AO113" s="141"/>
      <c r="AP113" s="141"/>
      <c r="AQ113" s="141"/>
      <c r="AR113" s="141"/>
      <c r="AS113" s="141"/>
      <c r="AT113" s="141"/>
      <c r="AU113" s="141"/>
      <c r="AV113" s="141"/>
      <c r="AW113" s="141"/>
      <c r="AX113" s="141"/>
      <c r="AY113" s="143" t="s">
        <v>115</v>
      </c>
      <c r="AZ113" s="141"/>
      <c r="BA113" s="141"/>
      <c r="BB113" s="141"/>
      <c r="BC113" s="141"/>
      <c r="BD113" s="141"/>
      <c r="BE113" s="144">
        <f t="shared" si="0"/>
        <v>0</v>
      </c>
      <c r="BF113" s="144">
        <f t="shared" si="1"/>
        <v>0</v>
      </c>
      <c r="BG113" s="144">
        <f t="shared" si="2"/>
        <v>0</v>
      </c>
      <c r="BH113" s="144">
        <f t="shared" si="3"/>
        <v>0</v>
      </c>
      <c r="BI113" s="144">
        <f t="shared" si="4"/>
        <v>0</v>
      </c>
      <c r="BJ113" s="143" t="s">
        <v>116</v>
      </c>
      <c r="BK113" s="141"/>
      <c r="BL113" s="141"/>
      <c r="BM113" s="141"/>
    </row>
    <row r="114" spans="1:65" s="2" customFormat="1" ht="18" customHeight="1" x14ac:dyDescent="0.2">
      <c r="A114" s="34"/>
      <c r="B114" s="137"/>
      <c r="C114" s="138"/>
      <c r="D114" s="139" t="s">
        <v>121</v>
      </c>
      <c r="E114" s="138"/>
      <c r="F114" s="138"/>
      <c r="G114" s="138"/>
      <c r="H114" s="138"/>
      <c r="I114" s="138"/>
      <c r="J114" s="95">
        <f>ROUND(J30*T114,2)</f>
        <v>0</v>
      </c>
      <c r="K114" s="138"/>
      <c r="L114" s="140"/>
      <c r="M114" s="141"/>
      <c r="N114" s="142" t="s">
        <v>39</v>
      </c>
      <c r="O114" s="141"/>
      <c r="P114" s="141"/>
      <c r="Q114" s="141"/>
      <c r="R114" s="141"/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8"/>
      <c r="AF114" s="141"/>
      <c r="AG114" s="141"/>
      <c r="AH114" s="141"/>
      <c r="AI114" s="141"/>
      <c r="AJ114" s="141"/>
      <c r="AK114" s="141"/>
      <c r="AL114" s="141"/>
      <c r="AM114" s="141"/>
      <c r="AN114" s="141"/>
      <c r="AO114" s="141"/>
      <c r="AP114" s="141"/>
      <c r="AQ114" s="141"/>
      <c r="AR114" s="141"/>
      <c r="AS114" s="141"/>
      <c r="AT114" s="141"/>
      <c r="AU114" s="141"/>
      <c r="AV114" s="141"/>
      <c r="AW114" s="141"/>
      <c r="AX114" s="141"/>
      <c r="AY114" s="143" t="s">
        <v>122</v>
      </c>
      <c r="AZ114" s="141"/>
      <c r="BA114" s="141"/>
      <c r="BB114" s="141"/>
      <c r="BC114" s="141"/>
      <c r="BD114" s="141"/>
      <c r="BE114" s="144">
        <f t="shared" si="0"/>
        <v>0</v>
      </c>
      <c r="BF114" s="144">
        <f t="shared" si="1"/>
        <v>0</v>
      </c>
      <c r="BG114" s="144">
        <f t="shared" si="2"/>
        <v>0</v>
      </c>
      <c r="BH114" s="144">
        <f t="shared" si="3"/>
        <v>0</v>
      </c>
      <c r="BI114" s="144">
        <f t="shared" si="4"/>
        <v>0</v>
      </c>
      <c r="BJ114" s="143" t="s">
        <v>116</v>
      </c>
      <c r="BK114" s="141"/>
      <c r="BL114" s="141"/>
      <c r="BM114" s="141"/>
    </row>
    <row r="115" spans="1:65" s="2" customFormat="1" x14ac:dyDescent="0.2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47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29.25" customHeight="1" x14ac:dyDescent="0.2">
      <c r="A116" s="34"/>
      <c r="B116" s="35"/>
      <c r="C116" s="103" t="s">
        <v>92</v>
      </c>
      <c r="D116" s="104"/>
      <c r="E116" s="104"/>
      <c r="F116" s="104"/>
      <c r="G116" s="104"/>
      <c r="H116" s="104"/>
      <c r="I116" s="104"/>
      <c r="J116" s="105">
        <f>ROUND(J96+J108,2)</f>
        <v>0</v>
      </c>
      <c r="K116" s="104"/>
      <c r="L116" s="47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" customHeight="1" x14ac:dyDescent="0.2">
      <c r="A117" s="34"/>
      <c r="B117" s="52"/>
      <c r="C117" s="53"/>
      <c r="D117" s="53"/>
      <c r="E117" s="53"/>
      <c r="F117" s="53"/>
      <c r="G117" s="53"/>
      <c r="H117" s="53"/>
      <c r="I117" s="53"/>
      <c r="J117" s="53"/>
      <c r="K117" s="53"/>
      <c r="L117" s="47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21" spans="1:65" s="2" customFormat="1" ht="6.9" customHeight="1" x14ac:dyDescent="0.2">
      <c r="A121" s="34"/>
      <c r="B121" s="54"/>
      <c r="C121" s="55"/>
      <c r="D121" s="55"/>
      <c r="E121" s="55"/>
      <c r="F121" s="55"/>
      <c r="G121" s="55"/>
      <c r="H121" s="55"/>
      <c r="I121" s="55"/>
      <c r="J121" s="55"/>
      <c r="K121" s="55"/>
      <c r="L121" s="47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24.9" customHeight="1" x14ac:dyDescent="0.2">
      <c r="A122" s="34"/>
      <c r="B122" s="35"/>
      <c r="C122" s="21" t="s">
        <v>123</v>
      </c>
      <c r="D122" s="34"/>
      <c r="E122" s="34"/>
      <c r="F122" s="34"/>
      <c r="G122" s="34"/>
      <c r="H122" s="34"/>
      <c r="I122" s="34"/>
      <c r="J122" s="34"/>
      <c r="K122" s="34"/>
      <c r="L122" s="47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6.9" customHeight="1" x14ac:dyDescent="0.2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47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2" customFormat="1" ht="12" customHeight="1" x14ac:dyDescent="0.2">
      <c r="A124" s="34"/>
      <c r="B124" s="35"/>
      <c r="C124" s="27" t="s">
        <v>15</v>
      </c>
      <c r="D124" s="34"/>
      <c r="E124" s="34"/>
      <c r="F124" s="34"/>
      <c r="G124" s="34"/>
      <c r="H124" s="34"/>
      <c r="I124" s="34"/>
      <c r="J124" s="34"/>
      <c r="K124" s="34"/>
      <c r="L124" s="47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5" s="2" customFormat="1" ht="16.5" customHeight="1" x14ac:dyDescent="0.2">
      <c r="A125" s="34"/>
      <c r="B125" s="35"/>
      <c r="C125" s="34"/>
      <c r="D125" s="34"/>
      <c r="E125" s="271" t="str">
        <f>E7</f>
        <v>Rekonštrukcia ulíc Záhradná,</v>
      </c>
      <c r="F125" s="272"/>
      <c r="G125" s="272"/>
      <c r="H125" s="272"/>
      <c r="I125" s="34"/>
      <c r="J125" s="34"/>
      <c r="K125" s="34"/>
      <c r="L125" s="47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5" s="2" customFormat="1" ht="12" customHeight="1" x14ac:dyDescent="0.2">
      <c r="A126" s="34"/>
      <c r="B126" s="35"/>
      <c r="C126" s="27" t="s">
        <v>94</v>
      </c>
      <c r="D126" s="34"/>
      <c r="E126" s="34"/>
      <c r="F126" s="34"/>
      <c r="G126" s="34"/>
      <c r="H126" s="34"/>
      <c r="I126" s="34"/>
      <c r="J126" s="34"/>
      <c r="K126" s="34"/>
      <c r="L126" s="47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5" s="2" customFormat="1" ht="30" customHeight="1" x14ac:dyDescent="0.2">
      <c r="A127" s="34"/>
      <c r="B127" s="35"/>
      <c r="C127" s="34"/>
      <c r="D127" s="34"/>
      <c r="E127" s="261" t="str">
        <f>E9</f>
        <v>101-00_I_chod - Rekonštrukcia Záhradnej ulice – I. úsek , chodník</v>
      </c>
      <c r="F127" s="273"/>
      <c r="G127" s="273"/>
      <c r="H127" s="273"/>
      <c r="I127" s="34"/>
      <c r="J127" s="34"/>
      <c r="K127" s="34"/>
      <c r="L127" s="47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65" s="2" customFormat="1" ht="6.9" customHeight="1" x14ac:dyDescent="0.2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47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2" customHeight="1" x14ac:dyDescent="0.2">
      <c r="A129" s="34"/>
      <c r="B129" s="35"/>
      <c r="C129" s="27" t="s">
        <v>18</v>
      </c>
      <c r="D129" s="34"/>
      <c r="E129" s="34"/>
      <c r="F129" s="25" t="str">
        <f>F12</f>
        <v xml:space="preserve"> </v>
      </c>
      <c r="G129" s="34"/>
      <c r="H129" s="34"/>
      <c r="I129" s="27" t="s">
        <v>20</v>
      </c>
      <c r="J129" s="60" t="str">
        <f>IF(J12="","",J12)</f>
        <v/>
      </c>
      <c r="K129" s="34"/>
      <c r="L129" s="47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6.9" customHeight="1" x14ac:dyDescent="0.2">
      <c r="A130" s="34"/>
      <c r="B130" s="35"/>
      <c r="C130" s="34"/>
      <c r="D130" s="34"/>
      <c r="E130" s="34"/>
      <c r="F130" s="34"/>
      <c r="G130" s="34"/>
      <c r="H130" s="34"/>
      <c r="I130" s="34"/>
      <c r="J130" s="34"/>
      <c r="K130" s="34"/>
      <c r="L130" s="47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5.15" customHeight="1" x14ac:dyDescent="0.2">
      <c r="A131" s="34"/>
      <c r="B131" s="35"/>
      <c r="C131" s="27" t="s">
        <v>22</v>
      </c>
      <c r="D131" s="34"/>
      <c r="E131" s="34"/>
      <c r="F131" s="25" t="str">
        <f>E15</f>
        <v xml:space="preserve"> </v>
      </c>
      <c r="G131" s="34"/>
      <c r="H131" s="34"/>
      <c r="I131" s="27" t="s">
        <v>27</v>
      </c>
      <c r="J131" s="30" t="str">
        <f>E21</f>
        <v xml:space="preserve"> </v>
      </c>
      <c r="K131" s="34"/>
      <c r="L131" s="47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5.15" customHeight="1" x14ac:dyDescent="0.2">
      <c r="A132" s="34"/>
      <c r="B132" s="35"/>
      <c r="C132" s="27" t="s">
        <v>25</v>
      </c>
      <c r="D132" s="34"/>
      <c r="E132" s="34"/>
      <c r="F132" s="25" t="str">
        <f>IF(E18="","",E18)</f>
        <v>Vyplň údaj</v>
      </c>
      <c r="G132" s="34"/>
      <c r="H132" s="34"/>
      <c r="I132" s="27" t="s">
        <v>29</v>
      </c>
      <c r="J132" s="30" t="str">
        <f>E24</f>
        <v xml:space="preserve"> </v>
      </c>
      <c r="K132" s="34"/>
      <c r="L132" s="47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0.35" customHeight="1" x14ac:dyDescent="0.2">
      <c r="A133" s="34"/>
      <c r="B133" s="35"/>
      <c r="C133" s="34"/>
      <c r="D133" s="34"/>
      <c r="E133" s="34"/>
      <c r="F133" s="34"/>
      <c r="G133" s="34"/>
      <c r="H133" s="34"/>
      <c r="I133" s="34"/>
      <c r="J133" s="34"/>
      <c r="K133" s="34"/>
      <c r="L133" s="47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11" customFormat="1" ht="29.25" customHeight="1" x14ac:dyDescent="0.2">
      <c r="A134" s="145"/>
      <c r="B134" s="146"/>
      <c r="C134" s="147" t="s">
        <v>124</v>
      </c>
      <c r="D134" s="148" t="s">
        <v>58</v>
      </c>
      <c r="E134" s="148" t="s">
        <v>54</v>
      </c>
      <c r="F134" s="148" t="s">
        <v>55</v>
      </c>
      <c r="G134" s="148" t="s">
        <v>125</v>
      </c>
      <c r="H134" s="148" t="s">
        <v>126</v>
      </c>
      <c r="I134" s="148" t="s">
        <v>127</v>
      </c>
      <c r="J134" s="149" t="s">
        <v>99</v>
      </c>
      <c r="K134" s="150" t="s">
        <v>128</v>
      </c>
      <c r="L134" s="151"/>
      <c r="M134" s="67" t="s">
        <v>1</v>
      </c>
      <c r="N134" s="68" t="s">
        <v>37</v>
      </c>
      <c r="O134" s="68" t="s">
        <v>129</v>
      </c>
      <c r="P134" s="68" t="s">
        <v>130</v>
      </c>
      <c r="Q134" s="68" t="s">
        <v>131</v>
      </c>
      <c r="R134" s="68" t="s">
        <v>132</v>
      </c>
      <c r="S134" s="68" t="s">
        <v>133</v>
      </c>
      <c r="T134" s="69" t="s">
        <v>134</v>
      </c>
      <c r="U134" s="145"/>
      <c r="V134" s="145"/>
      <c r="W134" s="145"/>
      <c r="X134" s="145"/>
      <c r="Y134" s="145"/>
      <c r="Z134" s="145"/>
      <c r="AA134" s="145"/>
      <c r="AB134" s="145"/>
      <c r="AC134" s="145"/>
      <c r="AD134" s="145"/>
      <c r="AE134" s="145"/>
    </row>
    <row r="135" spans="1:65" s="2" customFormat="1" ht="22.95" customHeight="1" x14ac:dyDescent="0.3">
      <c r="A135" s="34"/>
      <c r="B135" s="35"/>
      <c r="C135" s="74" t="s">
        <v>96</v>
      </c>
      <c r="D135" s="34"/>
      <c r="E135" s="34"/>
      <c r="F135" s="34"/>
      <c r="G135" s="34"/>
      <c r="H135" s="34"/>
      <c r="I135" s="34"/>
      <c r="J135" s="152">
        <f>BK135</f>
        <v>0</v>
      </c>
      <c r="K135" s="34"/>
      <c r="L135" s="35"/>
      <c r="M135" s="70"/>
      <c r="N135" s="61"/>
      <c r="O135" s="71"/>
      <c r="P135" s="153">
        <f>P136+P137+P140+P144+P153+P160+P168+P169</f>
        <v>0</v>
      </c>
      <c r="Q135" s="71"/>
      <c r="R135" s="153">
        <f>R136+R137+R140+R144+R153+R160+R168+R169</f>
        <v>294.28639000000004</v>
      </c>
      <c r="S135" s="71"/>
      <c r="T135" s="154">
        <f>T136+T137+T140+T144+T153+T160+T168+T169</f>
        <v>197.184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72</v>
      </c>
      <c r="AU135" s="17" t="s">
        <v>101</v>
      </c>
      <c r="BK135" s="155">
        <f>BK136+BK137+BK140+BK144+BK153+BK160+BK168+BK169</f>
        <v>0</v>
      </c>
    </row>
    <row r="136" spans="1:65" s="12" customFormat="1" ht="25.95" customHeight="1" x14ac:dyDescent="0.25">
      <c r="B136" s="156"/>
      <c r="D136" s="157" t="s">
        <v>72</v>
      </c>
      <c r="E136" s="158" t="s">
        <v>135</v>
      </c>
      <c r="F136" s="158" t="s">
        <v>136</v>
      </c>
      <c r="I136" s="159"/>
      <c r="J136" s="160">
        <f>BK136</f>
        <v>0</v>
      </c>
      <c r="L136" s="156"/>
      <c r="M136" s="161"/>
      <c r="N136" s="162"/>
      <c r="O136" s="162"/>
      <c r="P136" s="163">
        <v>0</v>
      </c>
      <c r="Q136" s="162"/>
      <c r="R136" s="163">
        <v>0</v>
      </c>
      <c r="S136" s="162"/>
      <c r="T136" s="164">
        <v>0</v>
      </c>
      <c r="AR136" s="157" t="s">
        <v>80</v>
      </c>
      <c r="AT136" s="165" t="s">
        <v>72</v>
      </c>
      <c r="AU136" s="165" t="s">
        <v>73</v>
      </c>
      <c r="AY136" s="157" t="s">
        <v>137</v>
      </c>
      <c r="BK136" s="166">
        <v>0</v>
      </c>
    </row>
    <row r="137" spans="1:65" s="12" customFormat="1" ht="25.95" customHeight="1" x14ac:dyDescent="0.25">
      <c r="B137" s="156"/>
      <c r="D137" s="157" t="s">
        <v>72</v>
      </c>
      <c r="E137" s="158" t="s">
        <v>138</v>
      </c>
      <c r="F137" s="158" t="s">
        <v>139</v>
      </c>
      <c r="I137" s="159"/>
      <c r="J137" s="160">
        <f>BK137</f>
        <v>0</v>
      </c>
      <c r="L137" s="156"/>
      <c r="M137" s="161"/>
      <c r="N137" s="162"/>
      <c r="O137" s="162"/>
      <c r="P137" s="163">
        <f>SUM(P138:P139)</f>
        <v>0</v>
      </c>
      <c r="Q137" s="162"/>
      <c r="R137" s="163">
        <f>SUM(R138:R139)</f>
        <v>0</v>
      </c>
      <c r="S137" s="162"/>
      <c r="T137" s="164">
        <f>SUM(T138:T139)</f>
        <v>0</v>
      </c>
      <c r="AR137" s="157" t="s">
        <v>80</v>
      </c>
      <c r="AT137" s="165" t="s">
        <v>72</v>
      </c>
      <c r="AU137" s="165" t="s">
        <v>73</v>
      </c>
      <c r="AY137" s="157" t="s">
        <v>137</v>
      </c>
      <c r="BK137" s="166">
        <f>SUM(BK138:BK139)</f>
        <v>0</v>
      </c>
    </row>
    <row r="138" spans="1:65" s="2" customFormat="1" ht="24.15" customHeight="1" x14ac:dyDescent="0.2">
      <c r="A138" s="34"/>
      <c r="B138" s="137"/>
      <c r="C138" s="167" t="s">
        <v>80</v>
      </c>
      <c r="D138" s="167" t="s">
        <v>140</v>
      </c>
      <c r="E138" s="168" t="s">
        <v>141</v>
      </c>
      <c r="F138" s="169" t="s">
        <v>142</v>
      </c>
      <c r="G138" s="170" t="s">
        <v>143</v>
      </c>
      <c r="H138" s="171">
        <v>1</v>
      </c>
      <c r="I138" s="172"/>
      <c r="J138" s="173">
        <f>ROUND(I138*H138,2)</f>
        <v>0</v>
      </c>
      <c r="K138" s="174"/>
      <c r="L138" s="35"/>
      <c r="M138" s="175" t="s">
        <v>1</v>
      </c>
      <c r="N138" s="176" t="s">
        <v>39</v>
      </c>
      <c r="O138" s="63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144</v>
      </c>
      <c r="AT138" s="179" t="s">
        <v>140</v>
      </c>
      <c r="AU138" s="179" t="s">
        <v>80</v>
      </c>
      <c r="AY138" s="17" t="s">
        <v>137</v>
      </c>
      <c r="BE138" s="99">
        <f>IF(N138="základná",J138,0)</f>
        <v>0</v>
      </c>
      <c r="BF138" s="99">
        <f>IF(N138="znížená",J138,0)</f>
        <v>0</v>
      </c>
      <c r="BG138" s="99">
        <f>IF(N138="zákl. prenesená",J138,0)</f>
        <v>0</v>
      </c>
      <c r="BH138" s="99">
        <f>IF(N138="zníž. prenesená",J138,0)</f>
        <v>0</v>
      </c>
      <c r="BI138" s="99">
        <f>IF(N138="nulová",J138,0)</f>
        <v>0</v>
      </c>
      <c r="BJ138" s="17" t="s">
        <v>116</v>
      </c>
      <c r="BK138" s="99">
        <f>ROUND(I138*H138,2)</f>
        <v>0</v>
      </c>
      <c r="BL138" s="17" t="s">
        <v>144</v>
      </c>
      <c r="BM138" s="179" t="s">
        <v>145</v>
      </c>
    </row>
    <row r="139" spans="1:65" s="2" customFormat="1" ht="16.5" customHeight="1" x14ac:dyDescent="0.2">
      <c r="A139" s="34"/>
      <c r="B139" s="137"/>
      <c r="C139" s="167" t="s">
        <v>116</v>
      </c>
      <c r="D139" s="167" t="s">
        <v>140</v>
      </c>
      <c r="E139" s="168" t="s">
        <v>146</v>
      </c>
      <c r="F139" s="169" t="s">
        <v>147</v>
      </c>
      <c r="G139" s="170" t="s">
        <v>143</v>
      </c>
      <c r="H139" s="171">
        <v>1</v>
      </c>
      <c r="I139" s="172"/>
      <c r="J139" s="173">
        <f>ROUND(I139*H139,2)</f>
        <v>0</v>
      </c>
      <c r="K139" s="174"/>
      <c r="L139" s="35"/>
      <c r="M139" s="175" t="s">
        <v>1</v>
      </c>
      <c r="N139" s="176" t="s">
        <v>39</v>
      </c>
      <c r="O139" s="63"/>
      <c r="P139" s="177">
        <f>O139*H139</f>
        <v>0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144</v>
      </c>
      <c r="AT139" s="179" t="s">
        <v>140</v>
      </c>
      <c r="AU139" s="179" t="s">
        <v>80</v>
      </c>
      <c r="AY139" s="17" t="s">
        <v>137</v>
      </c>
      <c r="BE139" s="99">
        <f>IF(N139="základná",J139,0)</f>
        <v>0</v>
      </c>
      <c r="BF139" s="99">
        <f>IF(N139="znížená",J139,0)</f>
        <v>0</v>
      </c>
      <c r="BG139" s="99">
        <f>IF(N139="zákl. prenesená",J139,0)</f>
        <v>0</v>
      </c>
      <c r="BH139" s="99">
        <f>IF(N139="zníž. prenesená",J139,0)</f>
        <v>0</v>
      </c>
      <c r="BI139" s="99">
        <f>IF(N139="nulová",J139,0)</f>
        <v>0</v>
      </c>
      <c r="BJ139" s="17" t="s">
        <v>116</v>
      </c>
      <c r="BK139" s="99">
        <f>ROUND(I139*H139,2)</f>
        <v>0</v>
      </c>
      <c r="BL139" s="17" t="s">
        <v>144</v>
      </c>
      <c r="BM139" s="179" t="s">
        <v>148</v>
      </c>
    </row>
    <row r="140" spans="1:65" s="12" customFormat="1" ht="25.95" customHeight="1" x14ac:dyDescent="0.25">
      <c r="B140" s="156"/>
      <c r="D140" s="157" t="s">
        <v>72</v>
      </c>
      <c r="E140" s="158" t="s">
        <v>80</v>
      </c>
      <c r="F140" s="158" t="s">
        <v>149</v>
      </c>
      <c r="I140" s="159"/>
      <c r="J140" s="160">
        <f>BK140</f>
        <v>0</v>
      </c>
      <c r="L140" s="156"/>
      <c r="M140" s="161"/>
      <c r="N140" s="162"/>
      <c r="O140" s="162"/>
      <c r="P140" s="163">
        <f>SUM(P141:P143)</f>
        <v>0</v>
      </c>
      <c r="Q140" s="162"/>
      <c r="R140" s="163">
        <f>SUM(R141:R143)</f>
        <v>0</v>
      </c>
      <c r="S140" s="162"/>
      <c r="T140" s="164">
        <f>SUM(T141:T143)</f>
        <v>0</v>
      </c>
      <c r="AR140" s="157" t="s">
        <v>80</v>
      </c>
      <c r="AT140" s="165" t="s">
        <v>72</v>
      </c>
      <c r="AU140" s="165" t="s">
        <v>73</v>
      </c>
      <c r="AY140" s="157" t="s">
        <v>137</v>
      </c>
      <c r="BK140" s="166">
        <f>SUM(BK141:BK143)</f>
        <v>0</v>
      </c>
    </row>
    <row r="141" spans="1:65" s="2" customFormat="1" ht="16.5" customHeight="1" x14ac:dyDescent="0.2">
      <c r="A141" s="34"/>
      <c r="B141" s="137"/>
      <c r="C141" s="167" t="s">
        <v>150</v>
      </c>
      <c r="D141" s="167" t="s">
        <v>140</v>
      </c>
      <c r="E141" s="168" t="s">
        <v>173</v>
      </c>
      <c r="F141" s="169" t="s">
        <v>174</v>
      </c>
      <c r="G141" s="170" t="s">
        <v>153</v>
      </c>
      <c r="H141" s="171">
        <v>550</v>
      </c>
      <c r="I141" s="172"/>
      <c r="J141" s="173">
        <f>ROUND(I141*H141,2)</f>
        <v>0</v>
      </c>
      <c r="K141" s="174"/>
      <c r="L141" s="35"/>
      <c r="M141" s="175" t="s">
        <v>1</v>
      </c>
      <c r="N141" s="176" t="s">
        <v>39</v>
      </c>
      <c r="O141" s="63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144</v>
      </c>
      <c r="AT141" s="179" t="s">
        <v>140</v>
      </c>
      <c r="AU141" s="179" t="s">
        <v>80</v>
      </c>
      <c r="AY141" s="17" t="s">
        <v>137</v>
      </c>
      <c r="BE141" s="99">
        <f>IF(N141="základná",J141,0)</f>
        <v>0</v>
      </c>
      <c r="BF141" s="99">
        <f>IF(N141="znížená",J141,0)</f>
        <v>0</v>
      </c>
      <c r="BG141" s="99">
        <f>IF(N141="zákl. prenesená",J141,0)</f>
        <v>0</v>
      </c>
      <c r="BH141" s="99">
        <f>IF(N141="zníž. prenesená",J141,0)</f>
        <v>0</v>
      </c>
      <c r="BI141" s="99">
        <f>IF(N141="nulová",J141,0)</f>
        <v>0</v>
      </c>
      <c r="BJ141" s="17" t="s">
        <v>116</v>
      </c>
      <c r="BK141" s="99">
        <f>ROUND(I141*H141,2)</f>
        <v>0</v>
      </c>
      <c r="BL141" s="17" t="s">
        <v>144</v>
      </c>
      <c r="BM141" s="179" t="s">
        <v>175</v>
      </c>
    </row>
    <row r="142" spans="1:65" s="13" customFormat="1" x14ac:dyDescent="0.2">
      <c r="B142" s="180"/>
      <c r="D142" s="181" t="s">
        <v>155</v>
      </c>
      <c r="E142" s="182" t="s">
        <v>1</v>
      </c>
      <c r="F142" s="183" t="s">
        <v>353</v>
      </c>
      <c r="H142" s="184">
        <v>550</v>
      </c>
      <c r="I142" s="185"/>
      <c r="L142" s="180"/>
      <c r="M142" s="186"/>
      <c r="N142" s="187"/>
      <c r="O142" s="187"/>
      <c r="P142" s="187"/>
      <c r="Q142" s="187"/>
      <c r="R142" s="187"/>
      <c r="S142" s="187"/>
      <c r="T142" s="188"/>
      <c r="AT142" s="182" t="s">
        <v>155</v>
      </c>
      <c r="AU142" s="182" t="s">
        <v>80</v>
      </c>
      <c r="AV142" s="13" t="s">
        <v>116</v>
      </c>
      <c r="AW142" s="13" t="s">
        <v>28</v>
      </c>
      <c r="AX142" s="13" t="s">
        <v>73</v>
      </c>
      <c r="AY142" s="182" t="s">
        <v>137</v>
      </c>
    </row>
    <row r="143" spans="1:65" s="14" customFormat="1" x14ac:dyDescent="0.2">
      <c r="B143" s="189"/>
      <c r="D143" s="181" t="s">
        <v>155</v>
      </c>
      <c r="E143" s="190" t="s">
        <v>1</v>
      </c>
      <c r="F143" s="191" t="s">
        <v>177</v>
      </c>
      <c r="H143" s="192">
        <v>550</v>
      </c>
      <c r="I143" s="193"/>
      <c r="L143" s="189"/>
      <c r="M143" s="194"/>
      <c r="N143" s="195"/>
      <c r="O143" s="195"/>
      <c r="P143" s="195"/>
      <c r="Q143" s="195"/>
      <c r="R143" s="195"/>
      <c r="S143" s="195"/>
      <c r="T143" s="196"/>
      <c r="AT143" s="190" t="s">
        <v>155</v>
      </c>
      <c r="AU143" s="190" t="s">
        <v>80</v>
      </c>
      <c r="AV143" s="14" t="s">
        <v>144</v>
      </c>
      <c r="AW143" s="14" t="s">
        <v>28</v>
      </c>
      <c r="AX143" s="14" t="s">
        <v>80</v>
      </c>
      <c r="AY143" s="190" t="s">
        <v>137</v>
      </c>
    </row>
    <row r="144" spans="1:65" s="12" customFormat="1" ht="25.95" customHeight="1" x14ac:dyDescent="0.25">
      <c r="B144" s="156"/>
      <c r="D144" s="157" t="s">
        <v>72</v>
      </c>
      <c r="E144" s="158" t="s">
        <v>354</v>
      </c>
      <c r="F144" s="158" t="s">
        <v>355</v>
      </c>
      <c r="I144" s="159"/>
      <c r="J144" s="160">
        <f>BK144</f>
        <v>0</v>
      </c>
      <c r="L144" s="156"/>
      <c r="M144" s="161"/>
      <c r="N144" s="162"/>
      <c r="O144" s="162"/>
      <c r="P144" s="163">
        <f>SUM(P145:P152)</f>
        <v>0</v>
      </c>
      <c r="Q144" s="162"/>
      <c r="R144" s="163">
        <f>SUM(R145:R152)</f>
        <v>210.09664000000001</v>
      </c>
      <c r="S144" s="162"/>
      <c r="T144" s="164">
        <f>SUM(T145:T152)</f>
        <v>0</v>
      </c>
      <c r="AR144" s="157" t="s">
        <v>80</v>
      </c>
      <c r="AT144" s="165" t="s">
        <v>72</v>
      </c>
      <c r="AU144" s="165" t="s">
        <v>73</v>
      </c>
      <c r="AY144" s="157" t="s">
        <v>137</v>
      </c>
      <c r="BK144" s="166">
        <f>SUM(BK145:BK152)</f>
        <v>0</v>
      </c>
    </row>
    <row r="145" spans="1:65" s="2" customFormat="1" ht="37.950000000000003" customHeight="1" x14ac:dyDescent="0.2">
      <c r="A145" s="34"/>
      <c r="B145" s="137"/>
      <c r="C145" s="167" t="s">
        <v>144</v>
      </c>
      <c r="D145" s="167" t="s">
        <v>140</v>
      </c>
      <c r="E145" s="168" t="s">
        <v>356</v>
      </c>
      <c r="F145" s="169" t="s">
        <v>357</v>
      </c>
      <c r="G145" s="170" t="s">
        <v>153</v>
      </c>
      <c r="H145" s="171">
        <v>416</v>
      </c>
      <c r="I145" s="172"/>
      <c r="J145" s="173">
        <f>ROUND(I145*H145,2)</f>
        <v>0</v>
      </c>
      <c r="K145" s="174"/>
      <c r="L145" s="35"/>
      <c r="M145" s="175" t="s">
        <v>1</v>
      </c>
      <c r="N145" s="176" t="s">
        <v>39</v>
      </c>
      <c r="O145" s="63"/>
      <c r="P145" s="177">
        <f>O145*H145</f>
        <v>0</v>
      </c>
      <c r="Q145" s="177">
        <v>9.2499999999999999E-2</v>
      </c>
      <c r="R145" s="177">
        <f>Q145*H145</f>
        <v>38.479999999999997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144</v>
      </c>
      <c r="AT145" s="179" t="s">
        <v>140</v>
      </c>
      <c r="AU145" s="179" t="s">
        <v>80</v>
      </c>
      <c r="AY145" s="17" t="s">
        <v>137</v>
      </c>
      <c r="BE145" s="99">
        <f>IF(N145="základná",J145,0)</f>
        <v>0</v>
      </c>
      <c r="BF145" s="99">
        <f>IF(N145="znížená",J145,0)</f>
        <v>0</v>
      </c>
      <c r="BG145" s="99">
        <f>IF(N145="zákl. prenesená",J145,0)</f>
        <v>0</v>
      </c>
      <c r="BH145" s="99">
        <f>IF(N145="zníž. prenesená",J145,0)</f>
        <v>0</v>
      </c>
      <c r="BI145" s="99">
        <f>IF(N145="nulová",J145,0)</f>
        <v>0</v>
      </c>
      <c r="BJ145" s="17" t="s">
        <v>116</v>
      </c>
      <c r="BK145" s="99">
        <f>ROUND(I145*H145,2)</f>
        <v>0</v>
      </c>
      <c r="BL145" s="17" t="s">
        <v>144</v>
      </c>
      <c r="BM145" s="179" t="s">
        <v>358</v>
      </c>
    </row>
    <row r="146" spans="1:65" s="15" customFormat="1" x14ac:dyDescent="0.2">
      <c r="B146" s="197"/>
      <c r="D146" s="181" t="s">
        <v>155</v>
      </c>
      <c r="E146" s="198" t="s">
        <v>1</v>
      </c>
      <c r="F146" s="199" t="s">
        <v>359</v>
      </c>
      <c r="H146" s="198" t="s">
        <v>1</v>
      </c>
      <c r="I146" s="200"/>
      <c r="L146" s="197"/>
      <c r="M146" s="201"/>
      <c r="N146" s="202"/>
      <c r="O146" s="202"/>
      <c r="P146" s="202"/>
      <c r="Q146" s="202"/>
      <c r="R146" s="202"/>
      <c r="S146" s="202"/>
      <c r="T146" s="203"/>
      <c r="AT146" s="198" t="s">
        <v>155</v>
      </c>
      <c r="AU146" s="198" t="s">
        <v>80</v>
      </c>
      <c r="AV146" s="15" t="s">
        <v>80</v>
      </c>
      <c r="AW146" s="15" t="s">
        <v>28</v>
      </c>
      <c r="AX146" s="15" t="s">
        <v>73</v>
      </c>
      <c r="AY146" s="198" t="s">
        <v>137</v>
      </c>
    </row>
    <row r="147" spans="1:65" s="13" customFormat="1" ht="20.399999999999999" x14ac:dyDescent="0.2">
      <c r="B147" s="180"/>
      <c r="D147" s="181" t="s">
        <v>155</v>
      </c>
      <c r="E147" s="182" t="s">
        <v>1</v>
      </c>
      <c r="F147" s="183" t="s">
        <v>360</v>
      </c>
      <c r="H147" s="184">
        <v>416</v>
      </c>
      <c r="I147" s="185"/>
      <c r="L147" s="180"/>
      <c r="M147" s="186"/>
      <c r="N147" s="187"/>
      <c r="O147" s="187"/>
      <c r="P147" s="187"/>
      <c r="Q147" s="187"/>
      <c r="R147" s="187"/>
      <c r="S147" s="187"/>
      <c r="T147" s="188"/>
      <c r="AT147" s="182" t="s">
        <v>155</v>
      </c>
      <c r="AU147" s="182" t="s">
        <v>80</v>
      </c>
      <c r="AV147" s="13" t="s">
        <v>116</v>
      </c>
      <c r="AW147" s="13" t="s">
        <v>28</v>
      </c>
      <c r="AX147" s="13" t="s">
        <v>80</v>
      </c>
      <c r="AY147" s="182" t="s">
        <v>137</v>
      </c>
    </row>
    <row r="148" spans="1:65" s="2" customFormat="1" ht="24.15" customHeight="1" x14ac:dyDescent="0.2">
      <c r="A148" s="34"/>
      <c r="B148" s="137"/>
      <c r="C148" s="204" t="s">
        <v>162</v>
      </c>
      <c r="D148" s="204" t="s">
        <v>191</v>
      </c>
      <c r="E148" s="205" t="s">
        <v>361</v>
      </c>
      <c r="F148" s="206" t="s">
        <v>362</v>
      </c>
      <c r="G148" s="207" t="s">
        <v>153</v>
      </c>
      <c r="H148" s="208">
        <v>424.32</v>
      </c>
      <c r="I148" s="209"/>
      <c r="J148" s="210">
        <f>ROUND(I148*H148,2)</f>
        <v>0</v>
      </c>
      <c r="K148" s="211"/>
      <c r="L148" s="212"/>
      <c r="M148" s="213" t="s">
        <v>1</v>
      </c>
      <c r="N148" s="214" t="s">
        <v>39</v>
      </c>
      <c r="O148" s="63"/>
      <c r="P148" s="177">
        <f>O148*H148</f>
        <v>0</v>
      </c>
      <c r="Q148" s="177">
        <v>0.13</v>
      </c>
      <c r="R148" s="177">
        <f>Q148*H148</f>
        <v>55.1616</v>
      </c>
      <c r="S148" s="177">
        <v>0</v>
      </c>
      <c r="T148" s="17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9" t="s">
        <v>179</v>
      </c>
      <c r="AT148" s="179" t="s">
        <v>191</v>
      </c>
      <c r="AU148" s="179" t="s">
        <v>80</v>
      </c>
      <c r="AY148" s="17" t="s">
        <v>137</v>
      </c>
      <c r="BE148" s="99">
        <f>IF(N148="základná",J148,0)</f>
        <v>0</v>
      </c>
      <c r="BF148" s="99">
        <f>IF(N148="znížená",J148,0)</f>
        <v>0</v>
      </c>
      <c r="BG148" s="99">
        <f>IF(N148="zákl. prenesená",J148,0)</f>
        <v>0</v>
      </c>
      <c r="BH148" s="99">
        <f>IF(N148="zníž. prenesená",J148,0)</f>
        <v>0</v>
      </c>
      <c r="BI148" s="99">
        <f>IF(N148="nulová",J148,0)</f>
        <v>0</v>
      </c>
      <c r="BJ148" s="17" t="s">
        <v>116</v>
      </c>
      <c r="BK148" s="99">
        <f>ROUND(I148*H148,2)</f>
        <v>0</v>
      </c>
      <c r="BL148" s="17" t="s">
        <v>144</v>
      </c>
      <c r="BM148" s="179" t="s">
        <v>363</v>
      </c>
    </row>
    <row r="149" spans="1:65" s="13" customFormat="1" x14ac:dyDescent="0.2">
      <c r="B149" s="180"/>
      <c r="D149" s="181" t="s">
        <v>155</v>
      </c>
      <c r="F149" s="183" t="s">
        <v>364</v>
      </c>
      <c r="H149" s="184">
        <v>424.32</v>
      </c>
      <c r="I149" s="185"/>
      <c r="L149" s="180"/>
      <c r="M149" s="186"/>
      <c r="N149" s="187"/>
      <c r="O149" s="187"/>
      <c r="P149" s="187"/>
      <c r="Q149" s="187"/>
      <c r="R149" s="187"/>
      <c r="S149" s="187"/>
      <c r="T149" s="188"/>
      <c r="AT149" s="182" t="s">
        <v>155</v>
      </c>
      <c r="AU149" s="182" t="s">
        <v>80</v>
      </c>
      <c r="AV149" s="13" t="s">
        <v>116</v>
      </c>
      <c r="AW149" s="13" t="s">
        <v>3</v>
      </c>
      <c r="AX149" s="13" t="s">
        <v>80</v>
      </c>
      <c r="AY149" s="182" t="s">
        <v>137</v>
      </c>
    </row>
    <row r="150" spans="1:65" s="2" customFormat="1" ht="24.15" customHeight="1" x14ac:dyDescent="0.2">
      <c r="A150" s="34"/>
      <c r="B150" s="137"/>
      <c r="C150" s="167" t="s">
        <v>167</v>
      </c>
      <c r="D150" s="167" t="s">
        <v>140</v>
      </c>
      <c r="E150" s="168" t="s">
        <v>365</v>
      </c>
      <c r="F150" s="169" t="s">
        <v>366</v>
      </c>
      <c r="G150" s="170" t="s">
        <v>153</v>
      </c>
      <c r="H150" s="171">
        <v>416</v>
      </c>
      <c r="I150" s="172"/>
      <c r="J150" s="173">
        <f>ROUND(I150*H150,2)</f>
        <v>0</v>
      </c>
      <c r="K150" s="174"/>
      <c r="L150" s="35"/>
      <c r="M150" s="175" t="s">
        <v>1</v>
      </c>
      <c r="N150" s="176" t="s">
        <v>39</v>
      </c>
      <c r="O150" s="63"/>
      <c r="P150" s="177">
        <f>O150*H150</f>
        <v>0</v>
      </c>
      <c r="Q150" s="177">
        <v>0.27994000000000002</v>
      </c>
      <c r="R150" s="177">
        <f>Q150*H150</f>
        <v>116.45504000000001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144</v>
      </c>
      <c r="AT150" s="179" t="s">
        <v>140</v>
      </c>
      <c r="AU150" s="179" t="s">
        <v>80</v>
      </c>
      <c r="AY150" s="17" t="s">
        <v>137</v>
      </c>
      <c r="BE150" s="99">
        <f>IF(N150="základná",J150,0)</f>
        <v>0</v>
      </c>
      <c r="BF150" s="99">
        <f>IF(N150="znížená",J150,0)</f>
        <v>0</v>
      </c>
      <c r="BG150" s="99">
        <f>IF(N150="zákl. prenesená",J150,0)</f>
        <v>0</v>
      </c>
      <c r="BH150" s="99">
        <f>IF(N150="zníž. prenesená",J150,0)</f>
        <v>0</v>
      </c>
      <c r="BI150" s="99">
        <f>IF(N150="nulová",J150,0)</f>
        <v>0</v>
      </c>
      <c r="BJ150" s="17" t="s">
        <v>116</v>
      </c>
      <c r="BK150" s="99">
        <f>ROUND(I150*H150,2)</f>
        <v>0</v>
      </c>
      <c r="BL150" s="17" t="s">
        <v>144</v>
      </c>
      <c r="BM150" s="179" t="s">
        <v>367</v>
      </c>
    </row>
    <row r="151" spans="1:65" s="15" customFormat="1" x14ac:dyDescent="0.2">
      <c r="B151" s="197"/>
      <c r="D151" s="181" t="s">
        <v>155</v>
      </c>
      <c r="E151" s="198" t="s">
        <v>1</v>
      </c>
      <c r="F151" s="199" t="s">
        <v>359</v>
      </c>
      <c r="H151" s="198" t="s">
        <v>1</v>
      </c>
      <c r="I151" s="200"/>
      <c r="L151" s="197"/>
      <c r="M151" s="201"/>
      <c r="N151" s="202"/>
      <c r="O151" s="202"/>
      <c r="P151" s="202"/>
      <c r="Q151" s="202"/>
      <c r="R151" s="202"/>
      <c r="S151" s="202"/>
      <c r="T151" s="203"/>
      <c r="AT151" s="198" t="s">
        <v>155</v>
      </c>
      <c r="AU151" s="198" t="s">
        <v>80</v>
      </c>
      <c r="AV151" s="15" t="s">
        <v>80</v>
      </c>
      <c r="AW151" s="15" t="s">
        <v>28</v>
      </c>
      <c r="AX151" s="15" t="s">
        <v>73</v>
      </c>
      <c r="AY151" s="198" t="s">
        <v>137</v>
      </c>
    </row>
    <row r="152" spans="1:65" s="13" customFormat="1" x14ac:dyDescent="0.2">
      <c r="B152" s="180"/>
      <c r="D152" s="181" t="s">
        <v>155</v>
      </c>
      <c r="E152" s="182" t="s">
        <v>1</v>
      </c>
      <c r="F152" s="183" t="s">
        <v>368</v>
      </c>
      <c r="H152" s="184">
        <v>416</v>
      </c>
      <c r="I152" s="185"/>
      <c r="L152" s="180"/>
      <c r="M152" s="186"/>
      <c r="N152" s="187"/>
      <c r="O152" s="187"/>
      <c r="P152" s="187"/>
      <c r="Q152" s="187"/>
      <c r="R152" s="187"/>
      <c r="S152" s="187"/>
      <c r="T152" s="188"/>
      <c r="AT152" s="182" t="s">
        <v>155</v>
      </c>
      <c r="AU152" s="182" t="s">
        <v>80</v>
      </c>
      <c r="AV152" s="13" t="s">
        <v>116</v>
      </c>
      <c r="AW152" s="13" t="s">
        <v>28</v>
      </c>
      <c r="AX152" s="13" t="s">
        <v>80</v>
      </c>
      <c r="AY152" s="182" t="s">
        <v>137</v>
      </c>
    </row>
    <row r="153" spans="1:65" s="12" customFormat="1" ht="25.95" customHeight="1" x14ac:dyDescent="0.25">
      <c r="B153" s="156"/>
      <c r="D153" s="157" t="s">
        <v>72</v>
      </c>
      <c r="E153" s="158" t="s">
        <v>369</v>
      </c>
      <c r="F153" s="158" t="s">
        <v>370</v>
      </c>
      <c r="I153" s="159"/>
      <c r="J153" s="160">
        <f>BK153</f>
        <v>0</v>
      </c>
      <c r="L153" s="156"/>
      <c r="M153" s="161"/>
      <c r="N153" s="162"/>
      <c r="O153" s="162"/>
      <c r="P153" s="163">
        <f>SUM(P154:P159)</f>
        <v>0</v>
      </c>
      <c r="Q153" s="162"/>
      <c r="R153" s="163">
        <f>SUM(R154:R159)</f>
        <v>83.879600000000011</v>
      </c>
      <c r="S153" s="162"/>
      <c r="T153" s="164">
        <f>SUM(T154:T159)</f>
        <v>0</v>
      </c>
      <c r="AR153" s="157" t="s">
        <v>80</v>
      </c>
      <c r="AT153" s="165" t="s">
        <v>72</v>
      </c>
      <c r="AU153" s="165" t="s">
        <v>73</v>
      </c>
      <c r="AY153" s="157" t="s">
        <v>137</v>
      </c>
      <c r="BK153" s="166">
        <f>SUM(BK154:BK159)</f>
        <v>0</v>
      </c>
    </row>
    <row r="154" spans="1:65" s="2" customFormat="1" ht="37.950000000000003" customHeight="1" x14ac:dyDescent="0.2">
      <c r="A154" s="34"/>
      <c r="B154" s="137"/>
      <c r="C154" s="167" t="s">
        <v>172</v>
      </c>
      <c r="D154" s="167" t="s">
        <v>140</v>
      </c>
      <c r="E154" s="168" t="s">
        <v>356</v>
      </c>
      <c r="F154" s="169" t="s">
        <v>357</v>
      </c>
      <c r="G154" s="170" t="s">
        <v>153</v>
      </c>
      <c r="H154" s="171">
        <v>145</v>
      </c>
      <c r="I154" s="172"/>
      <c r="J154" s="173">
        <f>ROUND(I154*H154,2)</f>
        <v>0</v>
      </c>
      <c r="K154" s="174"/>
      <c r="L154" s="35"/>
      <c r="M154" s="175" t="s">
        <v>1</v>
      </c>
      <c r="N154" s="176" t="s">
        <v>39</v>
      </c>
      <c r="O154" s="63"/>
      <c r="P154" s="177">
        <f>O154*H154</f>
        <v>0</v>
      </c>
      <c r="Q154" s="177">
        <v>9.2499999999999999E-2</v>
      </c>
      <c r="R154" s="177">
        <f>Q154*H154</f>
        <v>13.4125</v>
      </c>
      <c r="S154" s="177">
        <v>0</v>
      </c>
      <c r="T154" s="17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9" t="s">
        <v>144</v>
      </c>
      <c r="AT154" s="179" t="s">
        <v>140</v>
      </c>
      <c r="AU154" s="179" t="s">
        <v>80</v>
      </c>
      <c r="AY154" s="17" t="s">
        <v>137</v>
      </c>
      <c r="BE154" s="99">
        <f>IF(N154="základná",J154,0)</f>
        <v>0</v>
      </c>
      <c r="BF154" s="99">
        <f>IF(N154="znížená",J154,0)</f>
        <v>0</v>
      </c>
      <c r="BG154" s="99">
        <f>IF(N154="zákl. prenesená",J154,0)</f>
        <v>0</v>
      </c>
      <c r="BH154" s="99">
        <f>IF(N154="zníž. prenesená",J154,0)</f>
        <v>0</v>
      </c>
      <c r="BI154" s="99">
        <f>IF(N154="nulová",J154,0)</f>
        <v>0</v>
      </c>
      <c r="BJ154" s="17" t="s">
        <v>116</v>
      </c>
      <c r="BK154" s="99">
        <f>ROUND(I154*H154,2)</f>
        <v>0</v>
      </c>
      <c r="BL154" s="17" t="s">
        <v>144</v>
      </c>
      <c r="BM154" s="179" t="s">
        <v>371</v>
      </c>
    </row>
    <row r="155" spans="1:65" s="2" customFormat="1" ht="24.15" customHeight="1" x14ac:dyDescent="0.2">
      <c r="A155" s="34"/>
      <c r="B155" s="137"/>
      <c r="C155" s="204" t="s">
        <v>179</v>
      </c>
      <c r="D155" s="204" t="s">
        <v>191</v>
      </c>
      <c r="E155" s="205" t="s">
        <v>361</v>
      </c>
      <c r="F155" s="206" t="s">
        <v>362</v>
      </c>
      <c r="G155" s="207" t="s">
        <v>153</v>
      </c>
      <c r="H155" s="208">
        <v>147.9</v>
      </c>
      <c r="I155" s="209"/>
      <c r="J155" s="210">
        <f>ROUND(I155*H155,2)</f>
        <v>0</v>
      </c>
      <c r="K155" s="211"/>
      <c r="L155" s="212"/>
      <c r="M155" s="213" t="s">
        <v>1</v>
      </c>
      <c r="N155" s="214" t="s">
        <v>39</v>
      </c>
      <c r="O155" s="63"/>
      <c r="P155" s="177">
        <f>O155*H155</f>
        <v>0</v>
      </c>
      <c r="Q155" s="177">
        <v>0.13</v>
      </c>
      <c r="R155" s="177">
        <f>Q155*H155</f>
        <v>19.227</v>
      </c>
      <c r="S155" s="177">
        <v>0</v>
      </c>
      <c r="T155" s="17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179</v>
      </c>
      <c r="AT155" s="179" t="s">
        <v>191</v>
      </c>
      <c r="AU155" s="179" t="s">
        <v>80</v>
      </c>
      <c r="AY155" s="17" t="s">
        <v>137</v>
      </c>
      <c r="BE155" s="99">
        <f>IF(N155="základná",J155,0)</f>
        <v>0</v>
      </c>
      <c r="BF155" s="99">
        <f>IF(N155="znížená",J155,0)</f>
        <v>0</v>
      </c>
      <c r="BG155" s="99">
        <f>IF(N155="zákl. prenesená",J155,0)</f>
        <v>0</v>
      </c>
      <c r="BH155" s="99">
        <f>IF(N155="zníž. prenesená",J155,0)</f>
        <v>0</v>
      </c>
      <c r="BI155" s="99">
        <f>IF(N155="nulová",J155,0)</f>
        <v>0</v>
      </c>
      <c r="BJ155" s="17" t="s">
        <v>116</v>
      </c>
      <c r="BK155" s="99">
        <f>ROUND(I155*H155,2)</f>
        <v>0</v>
      </c>
      <c r="BL155" s="17" t="s">
        <v>144</v>
      </c>
      <c r="BM155" s="179" t="s">
        <v>372</v>
      </c>
    </row>
    <row r="156" spans="1:65" s="13" customFormat="1" x14ac:dyDescent="0.2">
      <c r="B156" s="180"/>
      <c r="D156" s="181" t="s">
        <v>155</v>
      </c>
      <c r="F156" s="183" t="s">
        <v>373</v>
      </c>
      <c r="H156" s="184">
        <v>147.9</v>
      </c>
      <c r="I156" s="185"/>
      <c r="L156" s="180"/>
      <c r="M156" s="186"/>
      <c r="N156" s="187"/>
      <c r="O156" s="187"/>
      <c r="P156" s="187"/>
      <c r="Q156" s="187"/>
      <c r="R156" s="187"/>
      <c r="S156" s="187"/>
      <c r="T156" s="188"/>
      <c r="AT156" s="182" t="s">
        <v>155</v>
      </c>
      <c r="AU156" s="182" t="s">
        <v>80</v>
      </c>
      <c r="AV156" s="13" t="s">
        <v>116</v>
      </c>
      <c r="AW156" s="13" t="s">
        <v>3</v>
      </c>
      <c r="AX156" s="13" t="s">
        <v>80</v>
      </c>
      <c r="AY156" s="182" t="s">
        <v>137</v>
      </c>
    </row>
    <row r="157" spans="1:65" s="2" customFormat="1" ht="37.950000000000003" customHeight="1" x14ac:dyDescent="0.2">
      <c r="A157" s="34"/>
      <c r="B157" s="137"/>
      <c r="C157" s="167" t="s">
        <v>184</v>
      </c>
      <c r="D157" s="167" t="s">
        <v>140</v>
      </c>
      <c r="E157" s="168" t="s">
        <v>374</v>
      </c>
      <c r="F157" s="169" t="s">
        <v>375</v>
      </c>
      <c r="G157" s="170" t="s">
        <v>153</v>
      </c>
      <c r="H157" s="171">
        <v>145</v>
      </c>
      <c r="I157" s="172"/>
      <c r="J157" s="173">
        <f>ROUND(I157*H157,2)</f>
        <v>0</v>
      </c>
      <c r="K157" s="174"/>
      <c r="L157" s="35"/>
      <c r="M157" s="175" t="s">
        <v>1</v>
      </c>
      <c r="N157" s="176" t="s">
        <v>39</v>
      </c>
      <c r="O157" s="63"/>
      <c r="P157" s="177">
        <f>O157*H157</f>
        <v>0</v>
      </c>
      <c r="Q157" s="177">
        <v>0.35338000000000003</v>
      </c>
      <c r="R157" s="177">
        <f>Q157*H157</f>
        <v>51.240100000000005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144</v>
      </c>
      <c r="AT157" s="179" t="s">
        <v>140</v>
      </c>
      <c r="AU157" s="179" t="s">
        <v>80</v>
      </c>
      <c r="AY157" s="17" t="s">
        <v>137</v>
      </c>
      <c r="BE157" s="99">
        <f>IF(N157="základná",J157,0)</f>
        <v>0</v>
      </c>
      <c r="BF157" s="99">
        <f>IF(N157="znížená",J157,0)</f>
        <v>0</v>
      </c>
      <c r="BG157" s="99">
        <f>IF(N157="zákl. prenesená",J157,0)</f>
        <v>0</v>
      </c>
      <c r="BH157" s="99">
        <f>IF(N157="zníž. prenesená",J157,0)</f>
        <v>0</v>
      </c>
      <c r="BI157" s="99">
        <f>IF(N157="nulová",J157,0)</f>
        <v>0</v>
      </c>
      <c r="BJ157" s="17" t="s">
        <v>116</v>
      </c>
      <c r="BK157" s="99">
        <f>ROUND(I157*H157,2)</f>
        <v>0</v>
      </c>
      <c r="BL157" s="17" t="s">
        <v>144</v>
      </c>
      <c r="BM157" s="179" t="s">
        <v>376</v>
      </c>
    </row>
    <row r="158" spans="1:65" s="15" customFormat="1" x14ac:dyDescent="0.2">
      <c r="B158" s="197"/>
      <c r="D158" s="181" t="s">
        <v>155</v>
      </c>
      <c r="E158" s="198" t="s">
        <v>1</v>
      </c>
      <c r="F158" s="199" t="s">
        <v>377</v>
      </c>
      <c r="H158" s="198" t="s">
        <v>1</v>
      </c>
      <c r="I158" s="200"/>
      <c r="L158" s="197"/>
      <c r="M158" s="201"/>
      <c r="N158" s="202"/>
      <c r="O158" s="202"/>
      <c r="P158" s="202"/>
      <c r="Q158" s="202"/>
      <c r="R158" s="202"/>
      <c r="S158" s="202"/>
      <c r="T158" s="203"/>
      <c r="AT158" s="198" t="s">
        <v>155</v>
      </c>
      <c r="AU158" s="198" t="s">
        <v>80</v>
      </c>
      <c r="AV158" s="15" t="s">
        <v>80</v>
      </c>
      <c r="AW158" s="15" t="s">
        <v>28</v>
      </c>
      <c r="AX158" s="15" t="s">
        <v>73</v>
      </c>
      <c r="AY158" s="198" t="s">
        <v>137</v>
      </c>
    </row>
    <row r="159" spans="1:65" s="13" customFormat="1" x14ac:dyDescent="0.2">
      <c r="B159" s="180"/>
      <c r="D159" s="181" t="s">
        <v>155</v>
      </c>
      <c r="E159" s="182" t="s">
        <v>1</v>
      </c>
      <c r="F159" s="183" t="s">
        <v>378</v>
      </c>
      <c r="H159" s="184">
        <v>145</v>
      </c>
      <c r="I159" s="185"/>
      <c r="L159" s="180"/>
      <c r="M159" s="186"/>
      <c r="N159" s="187"/>
      <c r="O159" s="187"/>
      <c r="P159" s="187"/>
      <c r="Q159" s="187"/>
      <c r="R159" s="187"/>
      <c r="S159" s="187"/>
      <c r="T159" s="188"/>
      <c r="AT159" s="182" t="s">
        <v>155</v>
      </c>
      <c r="AU159" s="182" t="s">
        <v>80</v>
      </c>
      <c r="AV159" s="13" t="s">
        <v>116</v>
      </c>
      <c r="AW159" s="13" t="s">
        <v>28</v>
      </c>
      <c r="AX159" s="13" t="s">
        <v>80</v>
      </c>
      <c r="AY159" s="182" t="s">
        <v>137</v>
      </c>
    </row>
    <row r="160" spans="1:65" s="12" customFormat="1" ht="25.95" customHeight="1" x14ac:dyDescent="0.25">
      <c r="B160" s="156"/>
      <c r="D160" s="157" t="s">
        <v>72</v>
      </c>
      <c r="E160" s="158" t="s">
        <v>184</v>
      </c>
      <c r="F160" s="158" t="s">
        <v>260</v>
      </c>
      <c r="I160" s="159"/>
      <c r="J160" s="160">
        <f>BK160</f>
        <v>0</v>
      </c>
      <c r="L160" s="156"/>
      <c r="M160" s="161"/>
      <c r="N160" s="162"/>
      <c r="O160" s="162"/>
      <c r="P160" s="163">
        <f>SUM(P161:P167)</f>
        <v>0</v>
      </c>
      <c r="Q160" s="162"/>
      <c r="R160" s="163">
        <f>SUM(R161:R167)</f>
        <v>0.31015000000000004</v>
      </c>
      <c r="S160" s="162"/>
      <c r="T160" s="164">
        <f>SUM(T161:T167)</f>
        <v>197.184</v>
      </c>
      <c r="AR160" s="157" t="s">
        <v>80</v>
      </c>
      <c r="AT160" s="165" t="s">
        <v>72</v>
      </c>
      <c r="AU160" s="165" t="s">
        <v>73</v>
      </c>
      <c r="AY160" s="157" t="s">
        <v>137</v>
      </c>
      <c r="BK160" s="166">
        <f>SUM(BK161:BK167)</f>
        <v>0</v>
      </c>
    </row>
    <row r="161" spans="1:65" s="2" customFormat="1" ht="24.15" customHeight="1" x14ac:dyDescent="0.2">
      <c r="A161" s="34"/>
      <c r="B161" s="137"/>
      <c r="C161" s="167" t="s">
        <v>190</v>
      </c>
      <c r="D161" s="167" t="s">
        <v>140</v>
      </c>
      <c r="E161" s="168" t="s">
        <v>379</v>
      </c>
      <c r="F161" s="169" t="s">
        <v>380</v>
      </c>
      <c r="G161" s="170" t="s">
        <v>153</v>
      </c>
      <c r="H161" s="171">
        <v>474</v>
      </c>
      <c r="I161" s="172"/>
      <c r="J161" s="173">
        <f>ROUND(I161*H161,2)</f>
        <v>0</v>
      </c>
      <c r="K161" s="174"/>
      <c r="L161" s="35"/>
      <c r="M161" s="175" t="s">
        <v>1</v>
      </c>
      <c r="N161" s="176" t="s">
        <v>39</v>
      </c>
      <c r="O161" s="63"/>
      <c r="P161" s="177">
        <f>O161*H161</f>
        <v>0</v>
      </c>
      <c r="Q161" s="177">
        <v>0</v>
      </c>
      <c r="R161" s="177">
        <f>Q161*H161</f>
        <v>0</v>
      </c>
      <c r="S161" s="177">
        <v>0.18099999999999999</v>
      </c>
      <c r="T161" s="178">
        <f>S161*H161</f>
        <v>85.793999999999997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144</v>
      </c>
      <c r="AT161" s="179" t="s">
        <v>140</v>
      </c>
      <c r="AU161" s="179" t="s">
        <v>80</v>
      </c>
      <c r="AY161" s="17" t="s">
        <v>137</v>
      </c>
      <c r="BE161" s="99">
        <f>IF(N161="základná",J161,0)</f>
        <v>0</v>
      </c>
      <c r="BF161" s="99">
        <f>IF(N161="znížená",J161,0)</f>
        <v>0</v>
      </c>
      <c r="BG161" s="99">
        <f>IF(N161="zákl. prenesená",J161,0)</f>
        <v>0</v>
      </c>
      <c r="BH161" s="99">
        <f>IF(N161="zníž. prenesená",J161,0)</f>
        <v>0</v>
      </c>
      <c r="BI161" s="99">
        <f>IF(N161="nulová",J161,0)</f>
        <v>0</v>
      </c>
      <c r="BJ161" s="17" t="s">
        <v>116</v>
      </c>
      <c r="BK161" s="99">
        <f>ROUND(I161*H161,2)</f>
        <v>0</v>
      </c>
      <c r="BL161" s="17" t="s">
        <v>144</v>
      </c>
      <c r="BM161" s="179" t="s">
        <v>381</v>
      </c>
    </row>
    <row r="162" spans="1:65" s="13" customFormat="1" x14ac:dyDescent="0.2">
      <c r="B162" s="180"/>
      <c r="D162" s="181" t="s">
        <v>155</v>
      </c>
      <c r="E162" s="182" t="s">
        <v>1</v>
      </c>
      <c r="F162" s="183" t="s">
        <v>382</v>
      </c>
      <c r="H162" s="184">
        <v>474</v>
      </c>
      <c r="I162" s="185"/>
      <c r="L162" s="180"/>
      <c r="M162" s="186"/>
      <c r="N162" s="187"/>
      <c r="O162" s="187"/>
      <c r="P162" s="187"/>
      <c r="Q162" s="187"/>
      <c r="R162" s="187"/>
      <c r="S162" s="187"/>
      <c r="T162" s="188"/>
      <c r="AT162" s="182" t="s">
        <v>155</v>
      </c>
      <c r="AU162" s="182" t="s">
        <v>80</v>
      </c>
      <c r="AV162" s="13" t="s">
        <v>116</v>
      </c>
      <c r="AW162" s="13" t="s">
        <v>28</v>
      </c>
      <c r="AX162" s="13" t="s">
        <v>80</v>
      </c>
      <c r="AY162" s="182" t="s">
        <v>137</v>
      </c>
    </row>
    <row r="163" spans="1:65" s="2" customFormat="1" ht="37.950000000000003" customHeight="1" x14ac:dyDescent="0.2">
      <c r="A163" s="34"/>
      <c r="B163" s="137"/>
      <c r="C163" s="167" t="s">
        <v>197</v>
      </c>
      <c r="D163" s="167" t="s">
        <v>140</v>
      </c>
      <c r="E163" s="168" t="s">
        <v>383</v>
      </c>
      <c r="F163" s="169" t="s">
        <v>384</v>
      </c>
      <c r="G163" s="170" t="s">
        <v>153</v>
      </c>
      <c r="H163" s="171">
        <v>474</v>
      </c>
      <c r="I163" s="172"/>
      <c r="J163" s="173">
        <f>ROUND(I163*H163,2)</f>
        <v>0</v>
      </c>
      <c r="K163" s="174"/>
      <c r="L163" s="35"/>
      <c r="M163" s="175" t="s">
        <v>1</v>
      </c>
      <c r="N163" s="176" t="s">
        <v>39</v>
      </c>
      <c r="O163" s="63"/>
      <c r="P163" s="177">
        <f>O163*H163</f>
        <v>0</v>
      </c>
      <c r="Q163" s="177">
        <v>0</v>
      </c>
      <c r="R163" s="177">
        <f>Q163*H163</f>
        <v>0</v>
      </c>
      <c r="S163" s="177">
        <v>0.23499999999999999</v>
      </c>
      <c r="T163" s="178">
        <f>S163*H163</f>
        <v>111.39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9" t="s">
        <v>144</v>
      </c>
      <c r="AT163" s="179" t="s">
        <v>140</v>
      </c>
      <c r="AU163" s="179" t="s">
        <v>80</v>
      </c>
      <c r="AY163" s="17" t="s">
        <v>137</v>
      </c>
      <c r="BE163" s="99">
        <f>IF(N163="základná",J163,0)</f>
        <v>0</v>
      </c>
      <c r="BF163" s="99">
        <f>IF(N163="znížená",J163,0)</f>
        <v>0</v>
      </c>
      <c r="BG163" s="99">
        <f>IF(N163="zákl. prenesená",J163,0)</f>
        <v>0</v>
      </c>
      <c r="BH163" s="99">
        <f>IF(N163="zníž. prenesená",J163,0)</f>
        <v>0</v>
      </c>
      <c r="BI163" s="99">
        <f>IF(N163="nulová",J163,0)</f>
        <v>0</v>
      </c>
      <c r="BJ163" s="17" t="s">
        <v>116</v>
      </c>
      <c r="BK163" s="99">
        <f>ROUND(I163*H163,2)</f>
        <v>0</v>
      </c>
      <c r="BL163" s="17" t="s">
        <v>144</v>
      </c>
      <c r="BM163" s="179" t="s">
        <v>385</v>
      </c>
    </row>
    <row r="164" spans="1:65" s="13" customFormat="1" ht="20.399999999999999" x14ac:dyDescent="0.2">
      <c r="B164" s="180"/>
      <c r="D164" s="181" t="s">
        <v>155</v>
      </c>
      <c r="E164" s="182" t="s">
        <v>1</v>
      </c>
      <c r="F164" s="183" t="s">
        <v>386</v>
      </c>
      <c r="H164" s="184">
        <v>474</v>
      </c>
      <c r="I164" s="185"/>
      <c r="L164" s="180"/>
      <c r="M164" s="186"/>
      <c r="N164" s="187"/>
      <c r="O164" s="187"/>
      <c r="P164" s="187"/>
      <c r="Q164" s="187"/>
      <c r="R164" s="187"/>
      <c r="S164" s="187"/>
      <c r="T164" s="188"/>
      <c r="AT164" s="182" t="s">
        <v>155</v>
      </c>
      <c r="AU164" s="182" t="s">
        <v>80</v>
      </c>
      <c r="AV164" s="13" t="s">
        <v>116</v>
      </c>
      <c r="AW164" s="13" t="s">
        <v>28</v>
      </c>
      <c r="AX164" s="13" t="s">
        <v>80</v>
      </c>
      <c r="AY164" s="182" t="s">
        <v>137</v>
      </c>
    </row>
    <row r="165" spans="1:65" s="2" customFormat="1" ht="16.5" customHeight="1" x14ac:dyDescent="0.2">
      <c r="A165" s="34"/>
      <c r="B165" s="137"/>
      <c r="C165" s="167" t="s">
        <v>201</v>
      </c>
      <c r="D165" s="167" t="s">
        <v>140</v>
      </c>
      <c r="E165" s="168" t="s">
        <v>387</v>
      </c>
      <c r="F165" s="169" t="s">
        <v>388</v>
      </c>
      <c r="G165" s="170" t="s">
        <v>264</v>
      </c>
      <c r="H165" s="171">
        <v>5</v>
      </c>
      <c r="I165" s="172"/>
      <c r="J165" s="173">
        <f>ROUND(I165*H165,2)</f>
        <v>0</v>
      </c>
      <c r="K165" s="174"/>
      <c r="L165" s="35"/>
      <c r="M165" s="175" t="s">
        <v>1</v>
      </c>
      <c r="N165" s="176" t="s">
        <v>39</v>
      </c>
      <c r="O165" s="63"/>
      <c r="P165" s="177">
        <f>O165*H165</f>
        <v>0</v>
      </c>
      <c r="Q165" s="177">
        <v>6.2030000000000002E-2</v>
      </c>
      <c r="R165" s="177">
        <f>Q165*H165</f>
        <v>0.31015000000000004</v>
      </c>
      <c r="S165" s="177">
        <v>0</v>
      </c>
      <c r="T165" s="17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9" t="s">
        <v>144</v>
      </c>
      <c r="AT165" s="179" t="s">
        <v>140</v>
      </c>
      <c r="AU165" s="179" t="s">
        <v>80</v>
      </c>
      <c r="AY165" s="17" t="s">
        <v>137</v>
      </c>
      <c r="BE165" s="99">
        <f>IF(N165="základná",J165,0)</f>
        <v>0</v>
      </c>
      <c r="BF165" s="99">
        <f>IF(N165="znížená",J165,0)</f>
        <v>0</v>
      </c>
      <c r="BG165" s="99">
        <f>IF(N165="zákl. prenesená",J165,0)</f>
        <v>0</v>
      </c>
      <c r="BH165" s="99">
        <f>IF(N165="zníž. prenesená",J165,0)</f>
        <v>0</v>
      </c>
      <c r="BI165" s="99">
        <f>IF(N165="nulová",J165,0)</f>
        <v>0</v>
      </c>
      <c r="BJ165" s="17" t="s">
        <v>116</v>
      </c>
      <c r="BK165" s="99">
        <f>ROUND(I165*H165,2)</f>
        <v>0</v>
      </c>
      <c r="BL165" s="17" t="s">
        <v>144</v>
      </c>
      <c r="BM165" s="179" t="s">
        <v>389</v>
      </c>
    </row>
    <row r="166" spans="1:65" s="13" customFormat="1" x14ac:dyDescent="0.2">
      <c r="B166" s="180"/>
      <c r="D166" s="181" t="s">
        <v>155</v>
      </c>
      <c r="E166" s="182" t="s">
        <v>1</v>
      </c>
      <c r="F166" s="183" t="s">
        <v>390</v>
      </c>
      <c r="H166" s="184">
        <v>5</v>
      </c>
      <c r="I166" s="185"/>
      <c r="L166" s="180"/>
      <c r="M166" s="186"/>
      <c r="N166" s="187"/>
      <c r="O166" s="187"/>
      <c r="P166" s="187"/>
      <c r="Q166" s="187"/>
      <c r="R166" s="187"/>
      <c r="S166" s="187"/>
      <c r="T166" s="188"/>
      <c r="AT166" s="182" t="s">
        <v>155</v>
      </c>
      <c r="AU166" s="182" t="s">
        <v>80</v>
      </c>
      <c r="AV166" s="13" t="s">
        <v>116</v>
      </c>
      <c r="AW166" s="13" t="s">
        <v>28</v>
      </c>
      <c r="AX166" s="13" t="s">
        <v>80</v>
      </c>
      <c r="AY166" s="182" t="s">
        <v>137</v>
      </c>
    </row>
    <row r="167" spans="1:65" s="2" customFormat="1" ht="24.15" customHeight="1" x14ac:dyDescent="0.2">
      <c r="A167" s="34"/>
      <c r="B167" s="137"/>
      <c r="C167" s="167" t="s">
        <v>206</v>
      </c>
      <c r="D167" s="167" t="s">
        <v>140</v>
      </c>
      <c r="E167" s="168" t="s">
        <v>326</v>
      </c>
      <c r="F167" s="169" t="s">
        <v>327</v>
      </c>
      <c r="G167" s="170" t="s">
        <v>328</v>
      </c>
      <c r="H167" s="171">
        <v>197.184</v>
      </c>
      <c r="I167" s="172"/>
      <c r="J167" s="173">
        <f>ROUND(I167*H167,2)</f>
        <v>0</v>
      </c>
      <c r="K167" s="174"/>
      <c r="L167" s="35"/>
      <c r="M167" s="175" t="s">
        <v>1</v>
      </c>
      <c r="N167" s="176" t="s">
        <v>39</v>
      </c>
      <c r="O167" s="63"/>
      <c r="P167" s="177">
        <f>O167*H167</f>
        <v>0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9" t="s">
        <v>144</v>
      </c>
      <c r="AT167" s="179" t="s">
        <v>140</v>
      </c>
      <c r="AU167" s="179" t="s">
        <v>80</v>
      </c>
      <c r="AY167" s="17" t="s">
        <v>137</v>
      </c>
      <c r="BE167" s="99">
        <f>IF(N167="základná",J167,0)</f>
        <v>0</v>
      </c>
      <c r="BF167" s="99">
        <f>IF(N167="znížená",J167,0)</f>
        <v>0</v>
      </c>
      <c r="BG167" s="99">
        <f>IF(N167="zákl. prenesená",J167,0)</f>
        <v>0</v>
      </c>
      <c r="BH167" s="99">
        <f>IF(N167="zníž. prenesená",J167,0)</f>
        <v>0</v>
      </c>
      <c r="BI167" s="99">
        <f>IF(N167="nulová",J167,0)</f>
        <v>0</v>
      </c>
      <c r="BJ167" s="17" t="s">
        <v>116</v>
      </c>
      <c r="BK167" s="99">
        <f>ROUND(I167*H167,2)</f>
        <v>0</v>
      </c>
      <c r="BL167" s="17" t="s">
        <v>144</v>
      </c>
      <c r="BM167" s="179" t="s">
        <v>329</v>
      </c>
    </row>
    <row r="168" spans="1:65" s="12" customFormat="1" ht="25.95" customHeight="1" x14ac:dyDescent="0.25">
      <c r="B168" s="156"/>
      <c r="D168" s="157" t="s">
        <v>72</v>
      </c>
      <c r="E168" s="158" t="s">
        <v>191</v>
      </c>
      <c r="F168" s="158" t="s">
        <v>330</v>
      </c>
      <c r="I168" s="159"/>
      <c r="J168" s="160">
        <f>BK168</f>
        <v>0</v>
      </c>
      <c r="L168" s="156"/>
      <c r="M168" s="161"/>
      <c r="N168" s="162"/>
      <c r="O168" s="162"/>
      <c r="P168" s="163">
        <v>0</v>
      </c>
      <c r="Q168" s="162"/>
      <c r="R168" s="163">
        <v>0</v>
      </c>
      <c r="S168" s="162"/>
      <c r="T168" s="164">
        <v>0</v>
      </c>
      <c r="AR168" s="157" t="s">
        <v>150</v>
      </c>
      <c r="AT168" s="165" t="s">
        <v>72</v>
      </c>
      <c r="AU168" s="165" t="s">
        <v>73</v>
      </c>
      <c r="AY168" s="157" t="s">
        <v>137</v>
      </c>
      <c r="BK168" s="166">
        <v>0</v>
      </c>
    </row>
    <row r="169" spans="1:65" s="12" customFormat="1" ht="25.95" customHeight="1" x14ac:dyDescent="0.25">
      <c r="B169" s="156"/>
      <c r="D169" s="157" t="s">
        <v>72</v>
      </c>
      <c r="E169" s="158" t="s">
        <v>331</v>
      </c>
      <c r="F169" s="158" t="s">
        <v>332</v>
      </c>
      <c r="I169" s="159"/>
      <c r="J169" s="160">
        <f>BK169</f>
        <v>0</v>
      </c>
      <c r="L169" s="156"/>
      <c r="M169" s="161"/>
      <c r="N169" s="162"/>
      <c r="O169" s="162"/>
      <c r="P169" s="163">
        <f>P170+SUM(P171:P174)</f>
        <v>0</v>
      </c>
      <c r="Q169" s="162"/>
      <c r="R169" s="163">
        <f>R170+SUM(R171:R174)</f>
        <v>0</v>
      </c>
      <c r="S169" s="162"/>
      <c r="T169" s="164">
        <f>T170+SUM(T171:T174)</f>
        <v>0</v>
      </c>
      <c r="AR169" s="157" t="s">
        <v>150</v>
      </c>
      <c r="AT169" s="165" t="s">
        <v>72</v>
      </c>
      <c r="AU169" s="165" t="s">
        <v>73</v>
      </c>
      <c r="AY169" s="157" t="s">
        <v>137</v>
      </c>
      <c r="BK169" s="166">
        <f>BK170+SUM(BK171:BK174)</f>
        <v>0</v>
      </c>
    </row>
    <row r="170" spans="1:65" s="2" customFormat="1" ht="16.5" customHeight="1" x14ac:dyDescent="0.2">
      <c r="A170" s="34"/>
      <c r="B170" s="137"/>
      <c r="C170" s="167" t="s">
        <v>213</v>
      </c>
      <c r="D170" s="167" t="s">
        <v>140</v>
      </c>
      <c r="E170" s="168" t="s">
        <v>334</v>
      </c>
      <c r="F170" s="169" t="s">
        <v>335</v>
      </c>
      <c r="G170" s="170" t="s">
        <v>264</v>
      </c>
      <c r="H170" s="171">
        <v>4</v>
      </c>
      <c r="I170" s="172"/>
      <c r="J170" s="173">
        <f>ROUND(I170*H170,2)</f>
        <v>0</v>
      </c>
      <c r="K170" s="174"/>
      <c r="L170" s="35"/>
      <c r="M170" s="175" t="s">
        <v>1</v>
      </c>
      <c r="N170" s="176" t="s">
        <v>39</v>
      </c>
      <c r="O170" s="63"/>
      <c r="P170" s="177">
        <f>O170*H170</f>
        <v>0</v>
      </c>
      <c r="Q170" s="177">
        <v>0</v>
      </c>
      <c r="R170" s="177">
        <f>Q170*H170</f>
        <v>0</v>
      </c>
      <c r="S170" s="177">
        <v>0</v>
      </c>
      <c r="T170" s="17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9" t="s">
        <v>336</v>
      </c>
      <c r="AT170" s="179" t="s">
        <v>140</v>
      </c>
      <c r="AU170" s="179" t="s">
        <v>80</v>
      </c>
      <c r="AY170" s="17" t="s">
        <v>137</v>
      </c>
      <c r="BE170" s="99">
        <f>IF(N170="základná",J170,0)</f>
        <v>0</v>
      </c>
      <c r="BF170" s="99">
        <f>IF(N170="znížená",J170,0)</f>
        <v>0</v>
      </c>
      <c r="BG170" s="99">
        <f>IF(N170="zákl. prenesená",J170,0)</f>
        <v>0</v>
      </c>
      <c r="BH170" s="99">
        <f>IF(N170="zníž. prenesená",J170,0)</f>
        <v>0</v>
      </c>
      <c r="BI170" s="99">
        <f>IF(N170="nulová",J170,0)</f>
        <v>0</v>
      </c>
      <c r="BJ170" s="17" t="s">
        <v>116</v>
      </c>
      <c r="BK170" s="99">
        <f>ROUND(I170*H170,2)</f>
        <v>0</v>
      </c>
      <c r="BL170" s="17" t="s">
        <v>336</v>
      </c>
      <c r="BM170" s="179" t="s">
        <v>337</v>
      </c>
    </row>
    <row r="171" spans="1:65" s="13" customFormat="1" x14ac:dyDescent="0.2">
      <c r="B171" s="180"/>
      <c r="D171" s="181" t="s">
        <v>155</v>
      </c>
      <c r="E171" s="182" t="s">
        <v>1</v>
      </c>
      <c r="F171" s="183" t="s">
        <v>391</v>
      </c>
      <c r="H171" s="184">
        <v>4</v>
      </c>
      <c r="I171" s="185"/>
      <c r="L171" s="180"/>
      <c r="M171" s="186"/>
      <c r="N171" s="187"/>
      <c r="O171" s="187"/>
      <c r="P171" s="187"/>
      <c r="Q171" s="187"/>
      <c r="R171" s="187"/>
      <c r="S171" s="187"/>
      <c r="T171" s="188"/>
      <c r="AT171" s="182" t="s">
        <v>155</v>
      </c>
      <c r="AU171" s="182" t="s">
        <v>80</v>
      </c>
      <c r="AV171" s="13" t="s">
        <v>116</v>
      </c>
      <c r="AW171" s="13" t="s">
        <v>28</v>
      </c>
      <c r="AX171" s="13" t="s">
        <v>80</v>
      </c>
      <c r="AY171" s="182" t="s">
        <v>137</v>
      </c>
    </row>
    <row r="172" spans="1:65" s="2" customFormat="1" ht="24.15" customHeight="1" x14ac:dyDescent="0.2">
      <c r="A172" s="34"/>
      <c r="B172" s="137"/>
      <c r="C172" s="167" t="s">
        <v>219</v>
      </c>
      <c r="D172" s="167" t="s">
        <v>140</v>
      </c>
      <c r="E172" s="168" t="s">
        <v>340</v>
      </c>
      <c r="F172" s="169" t="s">
        <v>341</v>
      </c>
      <c r="G172" s="170" t="s">
        <v>264</v>
      </c>
      <c r="H172" s="171">
        <v>25</v>
      </c>
      <c r="I172" s="172"/>
      <c r="J172" s="173">
        <f>ROUND(I172*H172,2)</f>
        <v>0</v>
      </c>
      <c r="K172" s="174"/>
      <c r="L172" s="35"/>
      <c r="M172" s="175" t="s">
        <v>1</v>
      </c>
      <c r="N172" s="176" t="s">
        <v>39</v>
      </c>
      <c r="O172" s="63"/>
      <c r="P172" s="177">
        <f>O172*H172</f>
        <v>0</v>
      </c>
      <c r="Q172" s="177">
        <v>0</v>
      </c>
      <c r="R172" s="177">
        <f>Q172*H172</f>
        <v>0</v>
      </c>
      <c r="S172" s="177">
        <v>0</v>
      </c>
      <c r="T172" s="17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9" t="s">
        <v>336</v>
      </c>
      <c r="AT172" s="179" t="s">
        <v>140</v>
      </c>
      <c r="AU172" s="179" t="s">
        <v>80</v>
      </c>
      <c r="AY172" s="17" t="s">
        <v>137</v>
      </c>
      <c r="BE172" s="99">
        <f>IF(N172="základná",J172,0)</f>
        <v>0</v>
      </c>
      <c r="BF172" s="99">
        <f>IF(N172="znížená",J172,0)</f>
        <v>0</v>
      </c>
      <c r="BG172" s="99">
        <f>IF(N172="zákl. prenesená",J172,0)</f>
        <v>0</v>
      </c>
      <c r="BH172" s="99">
        <f>IF(N172="zníž. prenesená",J172,0)</f>
        <v>0</v>
      </c>
      <c r="BI172" s="99">
        <f>IF(N172="nulová",J172,0)</f>
        <v>0</v>
      </c>
      <c r="BJ172" s="17" t="s">
        <v>116</v>
      </c>
      <c r="BK172" s="99">
        <f>ROUND(I172*H172,2)</f>
        <v>0</v>
      </c>
      <c r="BL172" s="17" t="s">
        <v>336</v>
      </c>
      <c r="BM172" s="179" t="s">
        <v>342</v>
      </c>
    </row>
    <row r="173" spans="1:65" s="13" customFormat="1" ht="20.399999999999999" x14ac:dyDescent="0.2">
      <c r="B173" s="180"/>
      <c r="D173" s="181" t="s">
        <v>155</v>
      </c>
      <c r="E173" s="182" t="s">
        <v>1</v>
      </c>
      <c r="F173" s="183" t="s">
        <v>392</v>
      </c>
      <c r="H173" s="184">
        <v>25</v>
      </c>
      <c r="I173" s="185"/>
      <c r="L173" s="180"/>
      <c r="M173" s="186"/>
      <c r="N173" s="187"/>
      <c r="O173" s="187"/>
      <c r="P173" s="187"/>
      <c r="Q173" s="187"/>
      <c r="R173" s="187"/>
      <c r="S173" s="187"/>
      <c r="T173" s="188"/>
      <c r="AT173" s="182" t="s">
        <v>155</v>
      </c>
      <c r="AU173" s="182" t="s">
        <v>80</v>
      </c>
      <c r="AV173" s="13" t="s">
        <v>116</v>
      </c>
      <c r="AW173" s="13" t="s">
        <v>28</v>
      </c>
      <c r="AX173" s="13" t="s">
        <v>80</v>
      </c>
      <c r="AY173" s="182" t="s">
        <v>137</v>
      </c>
    </row>
    <row r="174" spans="1:65" s="12" customFormat="1" ht="22.95" customHeight="1" x14ac:dyDescent="0.25">
      <c r="B174" s="156"/>
      <c r="D174" s="157" t="s">
        <v>72</v>
      </c>
      <c r="E174" s="215" t="s">
        <v>344</v>
      </c>
      <c r="F174" s="215" t="s">
        <v>345</v>
      </c>
      <c r="I174" s="159"/>
      <c r="J174" s="216">
        <f>BK174</f>
        <v>0</v>
      </c>
      <c r="L174" s="156"/>
      <c r="M174" s="161"/>
      <c r="N174" s="162"/>
      <c r="O174" s="162"/>
      <c r="P174" s="163">
        <f>P175</f>
        <v>0</v>
      </c>
      <c r="Q174" s="162"/>
      <c r="R174" s="163">
        <f>R175</f>
        <v>0</v>
      </c>
      <c r="S174" s="162"/>
      <c r="T174" s="164">
        <f>T175</f>
        <v>0</v>
      </c>
      <c r="AR174" s="157" t="s">
        <v>80</v>
      </c>
      <c r="AT174" s="165" t="s">
        <v>72</v>
      </c>
      <c r="AU174" s="165" t="s">
        <v>80</v>
      </c>
      <c r="AY174" s="157" t="s">
        <v>137</v>
      </c>
      <c r="BK174" s="166">
        <f>BK175</f>
        <v>0</v>
      </c>
    </row>
    <row r="175" spans="1:65" s="2" customFormat="1" ht="33" customHeight="1" x14ac:dyDescent="0.2">
      <c r="A175" s="34"/>
      <c r="B175" s="137"/>
      <c r="C175" s="167" t="s">
        <v>224</v>
      </c>
      <c r="D175" s="167" t="s">
        <v>140</v>
      </c>
      <c r="E175" s="168" t="s">
        <v>347</v>
      </c>
      <c r="F175" s="169" t="s">
        <v>348</v>
      </c>
      <c r="G175" s="170" t="s">
        <v>328</v>
      </c>
      <c r="H175" s="171">
        <v>294.286</v>
      </c>
      <c r="I175" s="172"/>
      <c r="J175" s="173">
        <f>ROUND(I175*H175,2)</f>
        <v>0</v>
      </c>
      <c r="K175" s="174"/>
      <c r="L175" s="35"/>
      <c r="M175" s="217" t="s">
        <v>1</v>
      </c>
      <c r="N175" s="218" t="s">
        <v>39</v>
      </c>
      <c r="O175" s="219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9" t="s">
        <v>144</v>
      </c>
      <c r="AT175" s="179" t="s">
        <v>140</v>
      </c>
      <c r="AU175" s="179" t="s">
        <v>116</v>
      </c>
      <c r="AY175" s="17" t="s">
        <v>137</v>
      </c>
      <c r="BE175" s="99">
        <f>IF(N175="základná",J175,0)</f>
        <v>0</v>
      </c>
      <c r="BF175" s="99">
        <f>IF(N175="znížená",J175,0)</f>
        <v>0</v>
      </c>
      <c r="BG175" s="99">
        <f>IF(N175="zákl. prenesená",J175,0)</f>
        <v>0</v>
      </c>
      <c r="BH175" s="99">
        <f>IF(N175="zníž. prenesená",J175,0)</f>
        <v>0</v>
      </c>
      <c r="BI175" s="99">
        <f>IF(N175="nulová",J175,0)</f>
        <v>0</v>
      </c>
      <c r="BJ175" s="17" t="s">
        <v>116</v>
      </c>
      <c r="BK175" s="99">
        <f>ROUND(I175*H175,2)</f>
        <v>0</v>
      </c>
      <c r="BL175" s="17" t="s">
        <v>144</v>
      </c>
      <c r="BM175" s="179" t="s">
        <v>349</v>
      </c>
    </row>
    <row r="176" spans="1:65" s="2" customFormat="1" ht="6.9" customHeight="1" x14ac:dyDescent="0.2">
      <c r="A176" s="34"/>
      <c r="B176" s="52"/>
      <c r="C176" s="53"/>
      <c r="D176" s="53"/>
      <c r="E176" s="53"/>
      <c r="F176" s="53"/>
      <c r="G176" s="53"/>
      <c r="H176" s="53"/>
      <c r="I176" s="53"/>
      <c r="J176" s="53"/>
      <c r="K176" s="53"/>
      <c r="L176" s="35"/>
      <c r="M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</row>
  </sheetData>
  <autoFilter ref="C134:K175" xr:uid="{00000000-0009-0000-0000-000002000000}"/>
  <mergeCells count="14">
    <mergeCell ref="D113:F113"/>
    <mergeCell ref="E125:H125"/>
    <mergeCell ref="E127:H127"/>
    <mergeCell ref="L2:V2"/>
    <mergeCell ref="E87:H87"/>
    <mergeCell ref="D109:F109"/>
    <mergeCell ref="D110:F110"/>
    <mergeCell ref="D111:F111"/>
    <mergeCell ref="D112:F11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FC 1_I_komun - Rekonštr...</vt:lpstr>
      <vt:lpstr>FC 2_I_chod - Rekonštru...</vt:lpstr>
      <vt:lpstr>'FC 1_I_komun - Rekonštr...'!Názvy_tlače</vt:lpstr>
      <vt:lpstr>'FC 2_I_chod - Rekonštru...'!Názvy_tlače</vt:lpstr>
      <vt:lpstr>'Rekapitulácia stavby'!Názvy_tlače</vt:lpstr>
      <vt:lpstr>'FC 1_I_komun - Rekonštr...'!Oblasť_tlače</vt:lpstr>
      <vt:lpstr>'FC 2_I_chod - Rekonštru...'!Oblasť_tlače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Gábor Pavol Ing.</dc:creator>
  <cp:lastModifiedBy>Lenovo</cp:lastModifiedBy>
  <dcterms:created xsi:type="dcterms:W3CDTF">2022-08-31T05:48:23Z</dcterms:created>
  <dcterms:modified xsi:type="dcterms:W3CDTF">2022-10-18T17:19:00Z</dcterms:modified>
</cp:coreProperties>
</file>