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Projekty\2022\Pohranice - komunitne centrum\Upraveny Rozpocet\Uprava 4-1-2023\"/>
    </mc:Choice>
  </mc:AlternateContent>
  <xr:revisionPtr revIDLastSave="0" documentId="13_ncr:1_{66BC0C8C-FBBA-47B6-A643-CDF97BAC63BA}" xr6:coauthVersionLast="45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kapitulácia stavby" sheetId="1" r:id="rId1"/>
    <sheet name="Komunitné centrum" sheetId="2" r:id="rId2"/>
    <sheet name="Vykurovanie" sheetId="5" r:id="rId3"/>
    <sheet name="Zdravotechnika" sheetId="7" r:id="rId4"/>
    <sheet name="Bleskozvod" sheetId="3" r:id="rId5"/>
    <sheet name="Elektroinštalácia" sheetId="4" r:id="rId6"/>
    <sheet name="Vzduchotechnika" sheetId="6" r:id="rId7"/>
  </sheets>
  <definedNames>
    <definedName name="_xlnm._FilterDatabase" localSheetId="1" hidden="1">'Komunitné centrum'!$C$131:$J$263</definedName>
    <definedName name="_xlnm.Print_Titles" localSheetId="1">'Komunitné centrum'!$131:$131</definedName>
    <definedName name="_xlnm.Print_Titles" localSheetId="0">'Rekapitulácia stavby'!$92:$92</definedName>
    <definedName name="_xlnm.Print_Area" localSheetId="1">'Komunitné centrum'!$B$3:$J$77,'Komunitné centrum'!$B$81:$J$264</definedName>
    <definedName name="_xlnm.Print_Area" localSheetId="0">'Rekapitulácia stavby'!$C$4:$AQ$76,'Rekapitulácia stavby'!$C$82:$AQ$99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E30" i="4"/>
  <c r="E45" i="4"/>
  <c r="AG97" i="1" l="1"/>
  <c r="AN97" i="1" s="1"/>
  <c r="AG99" i="1"/>
  <c r="AN99" i="1" s="1"/>
  <c r="C4" i="5"/>
  <c r="AG96" i="1"/>
  <c r="AN96" i="1" s="1"/>
  <c r="E24" i="3"/>
  <c r="E22" i="3"/>
  <c r="E16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G98" i="1" l="1"/>
  <c r="AN98" i="1" s="1"/>
  <c r="J99" i="1" l="1"/>
  <c r="J98" i="1"/>
  <c r="J97" i="1"/>
  <c r="J96" i="1"/>
  <c r="J35" i="2" l="1"/>
  <c r="J34" i="2"/>
  <c r="AY95" i="1" s="1"/>
  <c r="J33" i="2"/>
  <c r="AX95" i="1" s="1"/>
  <c r="BH263" i="2"/>
  <c r="BG263" i="2"/>
  <c r="BF263" i="2"/>
  <c r="BD263" i="2"/>
  <c r="S263" i="2"/>
  <c r="Q263" i="2"/>
  <c r="O263" i="2"/>
  <c r="BH262" i="2"/>
  <c r="BG262" i="2"/>
  <c r="BF262" i="2"/>
  <c r="BD262" i="2"/>
  <c r="S262" i="2"/>
  <c r="Q262" i="2"/>
  <c r="O262" i="2"/>
  <c r="BH260" i="2"/>
  <c r="BG260" i="2"/>
  <c r="BF260" i="2"/>
  <c r="BD260" i="2"/>
  <c r="S260" i="2"/>
  <c r="S259" i="2" s="1"/>
  <c r="Q260" i="2"/>
  <c r="Q259" i="2" s="1"/>
  <c r="O260" i="2"/>
  <c r="O259" i="2" s="1"/>
  <c r="BH258" i="2"/>
  <c r="BG258" i="2"/>
  <c r="BF258" i="2"/>
  <c r="BD258" i="2"/>
  <c r="S258" i="2"/>
  <c r="Q258" i="2"/>
  <c r="O258" i="2"/>
  <c r="BH257" i="2"/>
  <c r="BG257" i="2"/>
  <c r="BF257" i="2"/>
  <c r="BD257" i="2"/>
  <c r="S257" i="2"/>
  <c r="Q257" i="2"/>
  <c r="O257" i="2"/>
  <c r="BH256" i="2"/>
  <c r="BG256" i="2"/>
  <c r="BF256" i="2"/>
  <c r="BD256" i="2"/>
  <c r="S256" i="2"/>
  <c r="Q256" i="2"/>
  <c r="O256" i="2"/>
  <c r="BH255" i="2"/>
  <c r="BG255" i="2"/>
  <c r="BF255" i="2"/>
  <c r="BD255" i="2"/>
  <c r="S255" i="2"/>
  <c r="Q255" i="2"/>
  <c r="O255" i="2"/>
  <c r="BH253" i="2"/>
  <c r="BG253" i="2"/>
  <c r="BF253" i="2"/>
  <c r="BD253" i="2"/>
  <c r="S253" i="2"/>
  <c r="Q253" i="2"/>
  <c r="O253" i="2"/>
  <c r="BH252" i="2"/>
  <c r="BG252" i="2"/>
  <c r="BF252" i="2"/>
  <c r="BD252" i="2"/>
  <c r="S252" i="2"/>
  <c r="Q252" i="2"/>
  <c r="O252" i="2"/>
  <c r="BH251" i="2"/>
  <c r="BG251" i="2"/>
  <c r="BF251" i="2"/>
  <c r="BD251" i="2"/>
  <c r="S251" i="2"/>
  <c r="Q251" i="2"/>
  <c r="O251" i="2"/>
  <c r="J110" i="2"/>
  <c r="BH248" i="2"/>
  <c r="BG248" i="2"/>
  <c r="BF248" i="2"/>
  <c r="BD248" i="2"/>
  <c r="S248" i="2"/>
  <c r="S247" i="2"/>
  <c r="Q248" i="2"/>
  <c r="Q247" i="2" s="1"/>
  <c r="O248" i="2"/>
  <c r="O247" i="2" s="1"/>
  <c r="BH246" i="2"/>
  <c r="BG246" i="2"/>
  <c r="BF246" i="2"/>
  <c r="BD246" i="2"/>
  <c r="S246" i="2"/>
  <c r="Q246" i="2"/>
  <c r="O246" i="2"/>
  <c r="BH245" i="2"/>
  <c r="BG245" i="2"/>
  <c r="BF245" i="2"/>
  <c r="BD245" i="2"/>
  <c r="S245" i="2"/>
  <c r="Q245" i="2"/>
  <c r="O245" i="2"/>
  <c r="BH244" i="2"/>
  <c r="BG244" i="2"/>
  <c r="BF244" i="2"/>
  <c r="BD244" i="2"/>
  <c r="S244" i="2"/>
  <c r="Q244" i="2"/>
  <c r="O244" i="2"/>
  <c r="BH243" i="2"/>
  <c r="BG243" i="2"/>
  <c r="BF243" i="2"/>
  <c r="BD243" i="2"/>
  <c r="S243" i="2"/>
  <c r="Q243" i="2"/>
  <c r="O243" i="2"/>
  <c r="BH242" i="2"/>
  <c r="BG242" i="2"/>
  <c r="BF242" i="2"/>
  <c r="BD242" i="2"/>
  <c r="S242" i="2"/>
  <c r="Q242" i="2"/>
  <c r="O242" i="2"/>
  <c r="BH241" i="2"/>
  <c r="BG241" i="2"/>
  <c r="BF241" i="2"/>
  <c r="BD241" i="2"/>
  <c r="S241" i="2"/>
  <c r="Q241" i="2"/>
  <c r="O241" i="2"/>
  <c r="BH240" i="2"/>
  <c r="BG240" i="2"/>
  <c r="BF240" i="2"/>
  <c r="BD240" i="2"/>
  <c r="S240" i="2"/>
  <c r="Q240" i="2"/>
  <c r="O240" i="2"/>
  <c r="BH239" i="2"/>
  <c r="BG239" i="2"/>
  <c r="BF239" i="2"/>
  <c r="BD239" i="2"/>
  <c r="S239" i="2"/>
  <c r="Q239" i="2"/>
  <c r="O239" i="2"/>
  <c r="BH238" i="2"/>
  <c r="BG238" i="2"/>
  <c r="BF238" i="2"/>
  <c r="BD238" i="2"/>
  <c r="S238" i="2"/>
  <c r="Q238" i="2"/>
  <c r="O238" i="2"/>
  <c r="BH237" i="2"/>
  <c r="BG237" i="2"/>
  <c r="BF237" i="2"/>
  <c r="BD237" i="2"/>
  <c r="S237" i="2"/>
  <c r="Q237" i="2"/>
  <c r="O237" i="2"/>
  <c r="BH236" i="2"/>
  <c r="BG236" i="2"/>
  <c r="BF236" i="2"/>
  <c r="BD236" i="2"/>
  <c r="S236" i="2"/>
  <c r="Q236" i="2"/>
  <c r="O236" i="2"/>
  <c r="BH235" i="2"/>
  <c r="BG235" i="2"/>
  <c r="BF235" i="2"/>
  <c r="BD235" i="2"/>
  <c r="S235" i="2"/>
  <c r="Q235" i="2"/>
  <c r="O235" i="2"/>
  <c r="BH234" i="2"/>
  <c r="BG234" i="2"/>
  <c r="BF234" i="2"/>
  <c r="BD234" i="2"/>
  <c r="S234" i="2"/>
  <c r="Q234" i="2"/>
  <c r="O234" i="2"/>
  <c r="BH233" i="2"/>
  <c r="BG233" i="2"/>
  <c r="BF233" i="2"/>
  <c r="BD233" i="2"/>
  <c r="S233" i="2"/>
  <c r="Q233" i="2"/>
  <c r="O233" i="2"/>
  <c r="BH232" i="2"/>
  <c r="BG232" i="2"/>
  <c r="BF232" i="2"/>
  <c r="BD232" i="2"/>
  <c r="S232" i="2"/>
  <c r="Q232" i="2"/>
  <c r="O232" i="2"/>
  <c r="BH231" i="2"/>
  <c r="BG231" i="2"/>
  <c r="BF231" i="2"/>
  <c r="BD231" i="2"/>
  <c r="S231" i="2"/>
  <c r="Q231" i="2"/>
  <c r="O231" i="2"/>
  <c r="BH230" i="2"/>
  <c r="BG230" i="2"/>
  <c r="BF230" i="2"/>
  <c r="BD230" i="2"/>
  <c r="S230" i="2"/>
  <c r="Q230" i="2"/>
  <c r="O230" i="2"/>
  <c r="BH229" i="2"/>
  <c r="BG229" i="2"/>
  <c r="BF229" i="2"/>
  <c r="BD229" i="2"/>
  <c r="S229" i="2"/>
  <c r="Q229" i="2"/>
  <c r="O229" i="2"/>
  <c r="BH228" i="2"/>
  <c r="BG228" i="2"/>
  <c r="BF228" i="2"/>
  <c r="BD228" i="2"/>
  <c r="S228" i="2"/>
  <c r="Q228" i="2"/>
  <c r="O228" i="2"/>
  <c r="BH227" i="2"/>
  <c r="BG227" i="2"/>
  <c r="BF227" i="2"/>
  <c r="BD227" i="2"/>
  <c r="S227" i="2"/>
  <c r="Q227" i="2"/>
  <c r="O227" i="2"/>
  <c r="BH226" i="2"/>
  <c r="BG226" i="2"/>
  <c r="BF226" i="2"/>
  <c r="BD226" i="2"/>
  <c r="S226" i="2"/>
  <c r="Q226" i="2"/>
  <c r="O226" i="2"/>
  <c r="BH224" i="2"/>
  <c r="BG224" i="2"/>
  <c r="BF224" i="2"/>
  <c r="BD224" i="2"/>
  <c r="S224" i="2"/>
  <c r="Q224" i="2"/>
  <c r="O224" i="2"/>
  <c r="BH223" i="2"/>
  <c r="BG223" i="2"/>
  <c r="BF223" i="2"/>
  <c r="BD223" i="2"/>
  <c r="S223" i="2"/>
  <c r="Q223" i="2"/>
  <c r="O223" i="2"/>
  <c r="BH222" i="2"/>
  <c r="BG222" i="2"/>
  <c r="BF222" i="2"/>
  <c r="BD222" i="2"/>
  <c r="S222" i="2"/>
  <c r="Q222" i="2"/>
  <c r="O222" i="2"/>
  <c r="BH221" i="2"/>
  <c r="BG221" i="2"/>
  <c r="BF221" i="2"/>
  <c r="BD221" i="2"/>
  <c r="S221" i="2"/>
  <c r="Q221" i="2"/>
  <c r="O221" i="2"/>
  <c r="BH219" i="2"/>
  <c r="BG219" i="2"/>
  <c r="BF219" i="2"/>
  <c r="BD219" i="2"/>
  <c r="S219" i="2"/>
  <c r="Q219" i="2"/>
  <c r="O219" i="2"/>
  <c r="BH218" i="2"/>
  <c r="BG218" i="2"/>
  <c r="BF218" i="2"/>
  <c r="BD218" i="2"/>
  <c r="S218" i="2"/>
  <c r="Q218" i="2"/>
  <c r="O218" i="2"/>
  <c r="BH217" i="2"/>
  <c r="BG217" i="2"/>
  <c r="BF217" i="2"/>
  <c r="BD217" i="2"/>
  <c r="S217" i="2"/>
  <c r="Q217" i="2"/>
  <c r="O217" i="2"/>
  <c r="BH216" i="2"/>
  <c r="BG216" i="2"/>
  <c r="BF216" i="2"/>
  <c r="BD216" i="2"/>
  <c r="S216" i="2"/>
  <c r="Q216" i="2"/>
  <c r="O216" i="2"/>
  <c r="BH215" i="2"/>
  <c r="BG215" i="2"/>
  <c r="BF215" i="2"/>
  <c r="BD215" i="2"/>
  <c r="S215" i="2"/>
  <c r="Q215" i="2"/>
  <c r="O215" i="2"/>
  <c r="BH214" i="2"/>
  <c r="BG214" i="2"/>
  <c r="BF214" i="2"/>
  <c r="BD214" i="2"/>
  <c r="S214" i="2"/>
  <c r="Q214" i="2"/>
  <c r="O214" i="2"/>
  <c r="BH213" i="2"/>
  <c r="BG213" i="2"/>
  <c r="BF213" i="2"/>
  <c r="BD213" i="2"/>
  <c r="S213" i="2"/>
  <c r="Q213" i="2"/>
  <c r="O213" i="2"/>
  <c r="BH212" i="2"/>
  <c r="BG212" i="2"/>
  <c r="BF212" i="2"/>
  <c r="BD212" i="2"/>
  <c r="S212" i="2"/>
  <c r="Q212" i="2"/>
  <c r="O212" i="2"/>
  <c r="BH211" i="2"/>
  <c r="BG211" i="2"/>
  <c r="BF211" i="2"/>
  <c r="BD211" i="2"/>
  <c r="S211" i="2"/>
  <c r="Q211" i="2"/>
  <c r="O211" i="2"/>
  <c r="BH210" i="2"/>
  <c r="BG210" i="2"/>
  <c r="BF210" i="2"/>
  <c r="BD210" i="2"/>
  <c r="S210" i="2"/>
  <c r="Q210" i="2"/>
  <c r="O210" i="2"/>
  <c r="BH209" i="2"/>
  <c r="BG209" i="2"/>
  <c r="BF209" i="2"/>
  <c r="BD209" i="2"/>
  <c r="S209" i="2"/>
  <c r="Q209" i="2"/>
  <c r="O209" i="2"/>
  <c r="BH207" i="2"/>
  <c r="BG207" i="2"/>
  <c r="BF207" i="2"/>
  <c r="BD207" i="2"/>
  <c r="S207" i="2"/>
  <c r="Q207" i="2"/>
  <c r="O207" i="2"/>
  <c r="BH206" i="2"/>
  <c r="BG206" i="2"/>
  <c r="BF206" i="2"/>
  <c r="BD206" i="2"/>
  <c r="S206" i="2"/>
  <c r="Q206" i="2"/>
  <c r="O206" i="2"/>
  <c r="BH205" i="2"/>
  <c r="BG205" i="2"/>
  <c r="BF205" i="2"/>
  <c r="BD205" i="2"/>
  <c r="S205" i="2"/>
  <c r="Q205" i="2"/>
  <c r="O205" i="2"/>
  <c r="BH204" i="2"/>
  <c r="BG204" i="2"/>
  <c r="BF204" i="2"/>
  <c r="BD204" i="2"/>
  <c r="S204" i="2"/>
  <c r="Q204" i="2"/>
  <c r="O204" i="2"/>
  <c r="BH203" i="2"/>
  <c r="BG203" i="2"/>
  <c r="BF203" i="2"/>
  <c r="BD203" i="2"/>
  <c r="S203" i="2"/>
  <c r="Q203" i="2"/>
  <c r="O203" i="2"/>
  <c r="BH202" i="2"/>
  <c r="BG202" i="2"/>
  <c r="BF202" i="2"/>
  <c r="BD202" i="2"/>
  <c r="S202" i="2"/>
  <c r="Q202" i="2"/>
  <c r="O202" i="2"/>
  <c r="BH201" i="2"/>
  <c r="BG201" i="2"/>
  <c r="BF201" i="2"/>
  <c r="BD201" i="2"/>
  <c r="S201" i="2"/>
  <c r="Q201" i="2"/>
  <c r="O201" i="2"/>
  <c r="BH200" i="2"/>
  <c r="BG200" i="2"/>
  <c r="BF200" i="2"/>
  <c r="BD200" i="2"/>
  <c r="S200" i="2"/>
  <c r="Q200" i="2"/>
  <c r="O200" i="2"/>
  <c r="BH199" i="2"/>
  <c r="BG199" i="2"/>
  <c r="BF199" i="2"/>
  <c r="BD199" i="2"/>
  <c r="S199" i="2"/>
  <c r="Q199" i="2"/>
  <c r="O199" i="2"/>
  <c r="BH198" i="2"/>
  <c r="BG198" i="2"/>
  <c r="BF198" i="2"/>
  <c r="BD198" i="2"/>
  <c r="S198" i="2"/>
  <c r="Q198" i="2"/>
  <c r="O198" i="2"/>
  <c r="BH196" i="2"/>
  <c r="BG196" i="2"/>
  <c r="BF196" i="2"/>
  <c r="BD196" i="2"/>
  <c r="S196" i="2"/>
  <c r="Q196" i="2"/>
  <c r="O196" i="2"/>
  <c r="BH195" i="2"/>
  <c r="BG195" i="2"/>
  <c r="BF195" i="2"/>
  <c r="BD195" i="2"/>
  <c r="S195" i="2"/>
  <c r="Q195" i="2"/>
  <c r="O195" i="2"/>
  <c r="BH194" i="2"/>
  <c r="BG194" i="2"/>
  <c r="BF194" i="2"/>
  <c r="BD194" i="2"/>
  <c r="S194" i="2"/>
  <c r="Q194" i="2"/>
  <c r="O194" i="2"/>
  <c r="BH193" i="2"/>
  <c r="BG193" i="2"/>
  <c r="BF193" i="2"/>
  <c r="BD193" i="2"/>
  <c r="S193" i="2"/>
  <c r="Q193" i="2"/>
  <c r="O193" i="2"/>
  <c r="BH191" i="2"/>
  <c r="BG191" i="2"/>
  <c r="BF191" i="2"/>
  <c r="BD191" i="2"/>
  <c r="S191" i="2"/>
  <c r="Q191" i="2"/>
  <c r="O191" i="2"/>
  <c r="BH190" i="2"/>
  <c r="BG190" i="2"/>
  <c r="BF190" i="2"/>
  <c r="BD190" i="2"/>
  <c r="S190" i="2"/>
  <c r="Q190" i="2"/>
  <c r="O190" i="2"/>
  <c r="BH189" i="2"/>
  <c r="BG189" i="2"/>
  <c r="BF189" i="2"/>
  <c r="BD189" i="2"/>
  <c r="S189" i="2"/>
  <c r="Q189" i="2"/>
  <c r="O189" i="2"/>
  <c r="BH188" i="2"/>
  <c r="BG188" i="2"/>
  <c r="BF188" i="2"/>
  <c r="BD188" i="2"/>
  <c r="S188" i="2"/>
  <c r="Q188" i="2"/>
  <c r="O188" i="2"/>
  <c r="BH187" i="2"/>
  <c r="BG187" i="2"/>
  <c r="BF187" i="2"/>
  <c r="BD187" i="2"/>
  <c r="S187" i="2"/>
  <c r="Q187" i="2"/>
  <c r="O187" i="2"/>
  <c r="BH186" i="2"/>
  <c r="BG186" i="2"/>
  <c r="BF186" i="2"/>
  <c r="BD186" i="2"/>
  <c r="S186" i="2"/>
  <c r="Q186" i="2"/>
  <c r="O186" i="2"/>
  <c r="BH184" i="2"/>
  <c r="BG184" i="2"/>
  <c r="BF184" i="2"/>
  <c r="BD184" i="2"/>
  <c r="S184" i="2"/>
  <c r="Q184" i="2"/>
  <c r="O184" i="2"/>
  <c r="BH183" i="2"/>
  <c r="BG183" i="2"/>
  <c r="BF183" i="2"/>
  <c r="BD183" i="2"/>
  <c r="S183" i="2"/>
  <c r="Q183" i="2"/>
  <c r="O183" i="2"/>
  <c r="BH182" i="2"/>
  <c r="BG182" i="2"/>
  <c r="BF182" i="2"/>
  <c r="BD182" i="2"/>
  <c r="S182" i="2"/>
  <c r="Q182" i="2"/>
  <c r="O182" i="2"/>
  <c r="BH180" i="2"/>
  <c r="BG180" i="2"/>
  <c r="BF180" i="2"/>
  <c r="BD180" i="2"/>
  <c r="S180" i="2"/>
  <c r="Q180" i="2"/>
  <c r="O180" i="2"/>
  <c r="BH179" i="2"/>
  <c r="BG179" i="2"/>
  <c r="BF179" i="2"/>
  <c r="BD179" i="2"/>
  <c r="S179" i="2"/>
  <c r="Q179" i="2"/>
  <c r="O179" i="2"/>
  <c r="BH178" i="2"/>
  <c r="BG178" i="2"/>
  <c r="BF178" i="2"/>
  <c r="BD178" i="2"/>
  <c r="S178" i="2"/>
  <c r="Q178" i="2"/>
  <c r="O178" i="2"/>
  <c r="BH177" i="2"/>
  <c r="BG177" i="2"/>
  <c r="BF177" i="2"/>
  <c r="BD177" i="2"/>
  <c r="S177" i="2"/>
  <c r="Q177" i="2"/>
  <c r="O177" i="2"/>
  <c r="BH176" i="2"/>
  <c r="BG176" i="2"/>
  <c r="BF176" i="2"/>
  <c r="BD176" i="2"/>
  <c r="S176" i="2"/>
  <c r="Q176" i="2"/>
  <c r="O176" i="2"/>
  <c r="BH173" i="2"/>
  <c r="BG173" i="2"/>
  <c r="BF173" i="2"/>
  <c r="BD173" i="2"/>
  <c r="S173" i="2"/>
  <c r="S172" i="2" s="1"/>
  <c r="Q173" i="2"/>
  <c r="Q172" i="2" s="1"/>
  <c r="O173" i="2"/>
  <c r="O172" i="2" s="1"/>
  <c r="BH171" i="2"/>
  <c r="BG171" i="2"/>
  <c r="BF171" i="2"/>
  <c r="BD171" i="2"/>
  <c r="S171" i="2"/>
  <c r="Q171" i="2"/>
  <c r="O171" i="2"/>
  <c r="BH170" i="2"/>
  <c r="BG170" i="2"/>
  <c r="BF170" i="2"/>
  <c r="BD170" i="2"/>
  <c r="S170" i="2"/>
  <c r="Q170" i="2"/>
  <c r="O170" i="2"/>
  <c r="BH169" i="2"/>
  <c r="BG169" i="2"/>
  <c r="BF169" i="2"/>
  <c r="BD169" i="2"/>
  <c r="S169" i="2"/>
  <c r="Q169" i="2"/>
  <c r="O169" i="2"/>
  <c r="BH168" i="2"/>
  <c r="BG168" i="2"/>
  <c r="BF168" i="2"/>
  <c r="BD168" i="2"/>
  <c r="S168" i="2"/>
  <c r="Q168" i="2"/>
  <c r="O168" i="2"/>
  <c r="BH167" i="2"/>
  <c r="BG167" i="2"/>
  <c r="BF167" i="2"/>
  <c r="BD167" i="2"/>
  <c r="S167" i="2"/>
  <c r="Q167" i="2"/>
  <c r="O167" i="2"/>
  <c r="BH166" i="2"/>
  <c r="BG166" i="2"/>
  <c r="BF166" i="2"/>
  <c r="BD166" i="2"/>
  <c r="S166" i="2"/>
  <c r="Q166" i="2"/>
  <c r="O166" i="2"/>
  <c r="BH165" i="2"/>
  <c r="BG165" i="2"/>
  <c r="BF165" i="2"/>
  <c r="BD165" i="2"/>
  <c r="S165" i="2"/>
  <c r="Q165" i="2"/>
  <c r="O165" i="2"/>
  <c r="BH164" i="2"/>
  <c r="BG164" i="2"/>
  <c r="BF164" i="2"/>
  <c r="BD164" i="2"/>
  <c r="S164" i="2"/>
  <c r="Q164" i="2"/>
  <c r="O164" i="2"/>
  <c r="BH163" i="2"/>
  <c r="BG163" i="2"/>
  <c r="BF163" i="2"/>
  <c r="BD163" i="2"/>
  <c r="S163" i="2"/>
  <c r="Q163" i="2"/>
  <c r="O163" i="2"/>
  <c r="BH162" i="2"/>
  <c r="BG162" i="2"/>
  <c r="BF162" i="2"/>
  <c r="BD162" i="2"/>
  <c r="S162" i="2"/>
  <c r="Q162" i="2"/>
  <c r="O162" i="2"/>
  <c r="BH161" i="2"/>
  <c r="BG161" i="2"/>
  <c r="BF161" i="2"/>
  <c r="BD161" i="2"/>
  <c r="S161" i="2"/>
  <c r="Q161" i="2"/>
  <c r="O161" i="2"/>
  <c r="BH160" i="2"/>
  <c r="BG160" i="2"/>
  <c r="BF160" i="2"/>
  <c r="BD160" i="2"/>
  <c r="S160" i="2"/>
  <c r="Q160" i="2"/>
  <c r="O160" i="2"/>
  <c r="BH159" i="2"/>
  <c r="BG159" i="2"/>
  <c r="BF159" i="2"/>
  <c r="BD159" i="2"/>
  <c r="S159" i="2"/>
  <c r="Q159" i="2"/>
  <c r="O159" i="2"/>
  <c r="BH158" i="2"/>
  <c r="BG158" i="2"/>
  <c r="BF158" i="2"/>
  <c r="BD158" i="2"/>
  <c r="S158" i="2"/>
  <c r="Q158" i="2"/>
  <c r="O158" i="2"/>
  <c r="BH157" i="2"/>
  <c r="BG157" i="2"/>
  <c r="BF157" i="2"/>
  <c r="BD157" i="2"/>
  <c r="S157" i="2"/>
  <c r="Q157" i="2"/>
  <c r="O157" i="2"/>
  <c r="BH156" i="2"/>
  <c r="BG156" i="2"/>
  <c r="BF156" i="2"/>
  <c r="BD156" i="2"/>
  <c r="S156" i="2"/>
  <c r="Q156" i="2"/>
  <c r="O156" i="2"/>
  <c r="BH155" i="2"/>
  <c r="BG155" i="2"/>
  <c r="BF155" i="2"/>
  <c r="BD155" i="2"/>
  <c r="S155" i="2"/>
  <c r="Q155" i="2"/>
  <c r="O155" i="2"/>
  <c r="BH154" i="2"/>
  <c r="BG154" i="2"/>
  <c r="BF154" i="2"/>
  <c r="BD154" i="2"/>
  <c r="S154" i="2"/>
  <c r="Q154" i="2"/>
  <c r="O154" i="2"/>
  <c r="BH153" i="2"/>
  <c r="BG153" i="2"/>
  <c r="BF153" i="2"/>
  <c r="BD153" i="2"/>
  <c r="S153" i="2"/>
  <c r="Q153" i="2"/>
  <c r="O153" i="2"/>
  <c r="BH151" i="2"/>
  <c r="BG151" i="2"/>
  <c r="BF151" i="2"/>
  <c r="BD151" i="2"/>
  <c r="S151" i="2"/>
  <c r="Q151" i="2"/>
  <c r="O151" i="2"/>
  <c r="BH150" i="2"/>
  <c r="BG150" i="2"/>
  <c r="BF150" i="2"/>
  <c r="BD150" i="2"/>
  <c r="S150" i="2"/>
  <c r="Q150" i="2"/>
  <c r="O150" i="2"/>
  <c r="BH149" i="2"/>
  <c r="BG149" i="2"/>
  <c r="BF149" i="2"/>
  <c r="BD149" i="2"/>
  <c r="S149" i="2"/>
  <c r="Q149" i="2"/>
  <c r="O149" i="2"/>
  <c r="BH148" i="2"/>
  <c r="BG148" i="2"/>
  <c r="BF148" i="2"/>
  <c r="BD148" i="2"/>
  <c r="S148" i="2"/>
  <c r="Q148" i="2"/>
  <c r="O148" i="2"/>
  <c r="BH147" i="2"/>
  <c r="BG147" i="2"/>
  <c r="BF147" i="2"/>
  <c r="BD147" i="2"/>
  <c r="S147" i="2"/>
  <c r="Q147" i="2"/>
  <c r="O147" i="2"/>
  <c r="BH146" i="2"/>
  <c r="BG146" i="2"/>
  <c r="BF146" i="2"/>
  <c r="BD146" i="2"/>
  <c r="S146" i="2"/>
  <c r="Q146" i="2"/>
  <c r="O146" i="2"/>
  <c r="BH145" i="2"/>
  <c r="BG145" i="2"/>
  <c r="BF145" i="2"/>
  <c r="BD145" i="2"/>
  <c r="S145" i="2"/>
  <c r="Q145" i="2"/>
  <c r="O145" i="2"/>
  <c r="BH144" i="2"/>
  <c r="BG144" i="2"/>
  <c r="BF144" i="2"/>
  <c r="BD144" i="2"/>
  <c r="S144" i="2"/>
  <c r="Q144" i="2"/>
  <c r="O144" i="2"/>
  <c r="BH143" i="2"/>
  <c r="BG143" i="2"/>
  <c r="BF143" i="2"/>
  <c r="BD143" i="2"/>
  <c r="S143" i="2"/>
  <c r="Q143" i="2"/>
  <c r="O143" i="2"/>
  <c r="BH142" i="2"/>
  <c r="BG142" i="2"/>
  <c r="BF142" i="2"/>
  <c r="BD142" i="2"/>
  <c r="S142" i="2"/>
  <c r="Q142" i="2"/>
  <c r="O142" i="2"/>
  <c r="BH141" i="2"/>
  <c r="BG141" i="2"/>
  <c r="BF141" i="2"/>
  <c r="BD141" i="2"/>
  <c r="S141" i="2"/>
  <c r="Q141" i="2"/>
  <c r="O141" i="2"/>
  <c r="BH140" i="2"/>
  <c r="BG140" i="2"/>
  <c r="BF140" i="2"/>
  <c r="BD140" i="2"/>
  <c r="S140" i="2"/>
  <c r="Q140" i="2"/>
  <c r="O140" i="2"/>
  <c r="BH139" i="2"/>
  <c r="BG139" i="2"/>
  <c r="BF139" i="2"/>
  <c r="BD139" i="2"/>
  <c r="S139" i="2"/>
  <c r="Q139" i="2"/>
  <c r="O139" i="2"/>
  <c r="BH138" i="2"/>
  <c r="BG138" i="2"/>
  <c r="BF138" i="2"/>
  <c r="BD138" i="2"/>
  <c r="S138" i="2"/>
  <c r="Q138" i="2"/>
  <c r="O138" i="2"/>
  <c r="BH137" i="2"/>
  <c r="BG137" i="2"/>
  <c r="BF137" i="2"/>
  <c r="BD137" i="2"/>
  <c r="S137" i="2"/>
  <c r="Q137" i="2"/>
  <c r="O137" i="2"/>
  <c r="BH135" i="2"/>
  <c r="BG135" i="2"/>
  <c r="BF135" i="2"/>
  <c r="BD135" i="2"/>
  <c r="S135" i="2"/>
  <c r="S134" i="2" s="1"/>
  <c r="Q135" i="2"/>
  <c r="Q134" i="2" s="1"/>
  <c r="O135" i="2"/>
  <c r="O134" i="2" s="1"/>
  <c r="F126" i="2"/>
  <c r="E124" i="2"/>
  <c r="F87" i="2"/>
  <c r="E85" i="2"/>
  <c r="J22" i="2"/>
  <c r="E22" i="2"/>
  <c r="J90" i="2" s="1"/>
  <c r="J21" i="2"/>
  <c r="J19" i="2"/>
  <c r="E19" i="2"/>
  <c r="J128" i="2" s="1"/>
  <c r="J18" i="2"/>
  <c r="J16" i="2"/>
  <c r="E16" i="2"/>
  <c r="F129" i="2" s="1"/>
  <c r="J15" i="2"/>
  <c r="J13" i="2"/>
  <c r="E13" i="2"/>
  <c r="F89" i="2" s="1"/>
  <c r="J12" i="2"/>
  <c r="J126" i="2"/>
  <c r="L90" i="1"/>
  <c r="AM90" i="1"/>
  <c r="AM89" i="1"/>
  <c r="L89" i="1"/>
  <c r="AM87" i="1"/>
  <c r="L87" i="1"/>
  <c r="L85" i="1"/>
  <c r="BJ179" i="2"/>
  <c r="BJ166" i="2"/>
  <c r="BJ232" i="2"/>
  <c r="BJ213" i="2"/>
  <c r="BJ189" i="2"/>
  <c r="BJ161" i="2"/>
  <c r="BJ210" i="2"/>
  <c r="BJ245" i="2"/>
  <c r="BJ217" i="2"/>
  <c r="BJ230" i="2"/>
  <c r="BJ222" i="2"/>
  <c r="BJ169" i="2"/>
  <c r="BJ157" i="2"/>
  <c r="BJ146" i="2"/>
  <c r="BJ135" i="2"/>
  <c r="BJ178" i="2"/>
  <c r="BJ154" i="2"/>
  <c r="BJ257" i="2"/>
  <c r="BJ164" i="2"/>
  <c r="BJ253" i="2"/>
  <c r="BJ227" i="2"/>
  <c r="BJ204" i="2"/>
  <c r="BJ202" i="2"/>
  <c r="BJ223" i="2"/>
  <c r="BJ199" i="2"/>
  <c r="BJ165" i="2"/>
  <c r="BJ177" i="2"/>
  <c r="BJ156" i="2"/>
  <c r="BJ155" i="2"/>
  <c r="BJ138" i="2"/>
  <c r="BJ212" i="2"/>
  <c r="BJ241" i="2"/>
  <c r="BJ224" i="2"/>
  <c r="BJ214" i="2"/>
  <c r="BJ198" i="2"/>
  <c r="BJ187" i="2"/>
  <c r="BJ140" i="2"/>
  <c r="BJ190" i="2"/>
  <c r="BJ162" i="2"/>
  <c r="BJ183" i="2"/>
  <c r="BJ150" i="2"/>
  <c r="BJ255" i="2"/>
  <c r="BJ193" i="2"/>
  <c r="BJ180" i="2"/>
  <c r="BJ176" i="2"/>
  <c r="BJ148" i="2"/>
  <c r="BJ147" i="2"/>
  <c r="BJ258" i="2"/>
  <c r="BJ221" i="2"/>
  <c r="BJ203" i="2"/>
  <c r="BJ196" i="2"/>
  <c r="BJ171" i="2"/>
  <c r="BJ153" i="2"/>
  <c r="BJ144" i="2"/>
  <c r="BJ260" i="2"/>
  <c r="BJ251" i="2"/>
  <c r="BJ240" i="2"/>
  <c r="BJ235" i="2"/>
  <c r="BJ229" i="2"/>
  <c r="BJ215" i="2"/>
  <c r="BJ209" i="2"/>
  <c r="BJ200" i="2"/>
  <c r="BJ191" i="2"/>
  <c r="BJ151" i="2"/>
  <c r="BJ239" i="2"/>
  <c r="BJ231" i="2"/>
  <c r="BJ201" i="2"/>
  <c r="BJ244" i="2"/>
  <c r="BJ218" i="2"/>
  <c r="BJ184" i="2"/>
  <c r="BJ145" i="2"/>
  <c r="BJ160" i="2"/>
  <c r="BJ141" i="2"/>
  <c r="BJ159" i="2"/>
  <c r="AS94" i="1"/>
  <c r="BJ263" i="2"/>
  <c r="BJ238" i="2"/>
  <c r="BJ207" i="2"/>
  <c r="BJ149" i="2"/>
  <c r="BJ236" i="2"/>
  <c r="BJ226" i="2"/>
  <c r="BJ246" i="2"/>
  <c r="BJ237" i="2"/>
  <c r="BJ194" i="2"/>
  <c r="BJ143" i="2"/>
  <c r="BJ219" i="2"/>
  <c r="BJ182" i="2"/>
  <c r="BJ170" i="2"/>
  <c r="BJ195" i="2"/>
  <c r="BJ168" i="2"/>
  <c r="BJ248" i="2"/>
  <c r="BJ233" i="2"/>
  <c r="BJ211" i="2"/>
  <c r="BJ252" i="2"/>
  <c r="BJ206" i="2"/>
  <c r="BJ167" i="2"/>
  <c r="BJ137" i="2"/>
  <c r="BJ163" i="2"/>
  <c r="BJ139" i="2"/>
  <c r="BJ234" i="2"/>
  <c r="BJ142" i="2"/>
  <c r="BJ262" i="2"/>
  <c r="BJ205" i="2"/>
  <c r="BJ188" i="2"/>
  <c r="BJ242" i="2"/>
  <c r="BJ216" i="2"/>
  <c r="BJ256" i="2"/>
  <c r="BJ243" i="2"/>
  <c r="BJ228" i="2"/>
  <c r="BJ186" i="2"/>
  <c r="BJ173" i="2"/>
  <c r="BJ158" i="2"/>
  <c r="S197" i="2" l="1"/>
  <c r="Q250" i="2"/>
  <c r="O136" i="2"/>
  <c r="S175" i="2"/>
  <c r="Q225" i="2"/>
  <c r="Q136" i="2"/>
  <c r="O181" i="2"/>
  <c r="O225" i="2"/>
  <c r="BJ136" i="2"/>
  <c r="J97" i="2" s="1"/>
  <c r="Q152" i="2"/>
  <c r="O175" i="2"/>
  <c r="BJ185" i="2"/>
  <c r="J103" i="2" s="1"/>
  <c r="S185" i="2"/>
  <c r="BJ192" i="2"/>
  <c r="J104" i="2" s="1"/>
  <c r="S192" i="2"/>
  <c r="O197" i="2"/>
  <c r="BJ208" i="2"/>
  <c r="J106" i="2" s="1"/>
  <c r="BJ220" i="2"/>
  <c r="J107" i="2" s="1"/>
  <c r="O220" i="2"/>
  <c r="S225" i="2"/>
  <c r="O250" i="2"/>
  <c r="BJ254" i="2"/>
  <c r="J112" i="2" s="1"/>
  <c r="O254" i="2"/>
  <c r="S254" i="2"/>
  <c r="Q261" i="2"/>
  <c r="O152" i="2"/>
  <c r="Q175" i="2"/>
  <c r="O185" i="2"/>
  <c r="O192" i="2"/>
  <c r="Q197" i="2"/>
  <c r="BJ225" i="2"/>
  <c r="J108" i="2" s="1"/>
  <c r="Q254" i="2"/>
  <c r="S136" i="2"/>
  <c r="BJ175" i="2"/>
  <c r="J101" i="2" s="1"/>
  <c r="S181" i="2"/>
  <c r="BJ197" i="2"/>
  <c r="J105" i="2" s="1"/>
  <c r="S208" i="2"/>
  <c r="S220" i="2"/>
  <c r="BJ250" i="2"/>
  <c r="J111" i="2" s="1"/>
  <c r="O261" i="2"/>
  <c r="BJ152" i="2"/>
  <c r="J98" i="2" s="1"/>
  <c r="Q181" i="2"/>
  <c r="Q185" i="2"/>
  <c r="Q192" i="2"/>
  <c r="Q208" i="2"/>
  <c r="Q220" i="2"/>
  <c r="S250" i="2"/>
  <c r="BJ261" i="2"/>
  <c r="J114" i="2" s="1"/>
  <c r="S152" i="2"/>
  <c r="BJ181" i="2"/>
  <c r="J102" i="2" s="1"/>
  <c r="O208" i="2"/>
  <c r="S261" i="2"/>
  <c r="BJ172" i="2"/>
  <c r="J99" i="2" s="1"/>
  <c r="BJ247" i="2"/>
  <c r="J109" i="2" s="1"/>
  <c r="BJ259" i="2"/>
  <c r="J113" i="2" s="1"/>
  <c r="BJ134" i="2"/>
  <c r="J96" i="2" s="1"/>
  <c r="J87" i="2"/>
  <c r="F90" i="2"/>
  <c r="J129" i="2"/>
  <c r="BE138" i="2"/>
  <c r="BE143" i="2"/>
  <c r="BE144" i="2"/>
  <c r="BE151" i="2"/>
  <c r="BE153" i="2"/>
  <c r="BE157" i="2"/>
  <c r="BE162" i="2"/>
  <c r="BE168" i="2"/>
  <c r="BE171" i="2"/>
  <c r="BE189" i="2"/>
  <c r="J89" i="2"/>
  <c r="BE141" i="2"/>
  <c r="BE146" i="2"/>
  <c r="BE150" i="2"/>
  <c r="BE154" i="2"/>
  <c r="BE155" i="2"/>
  <c r="BE159" i="2"/>
  <c r="BE161" i="2"/>
  <c r="BE165" i="2"/>
  <c r="BE178" i="2"/>
  <c r="BE179" i="2"/>
  <c r="BE183" i="2"/>
  <c r="BE186" i="2"/>
  <c r="BE191" i="2"/>
  <c r="BE195" i="2"/>
  <c r="BE202" i="2"/>
  <c r="BE210" i="2"/>
  <c r="BE217" i="2"/>
  <c r="BE218" i="2"/>
  <c r="BE221" i="2"/>
  <c r="BE224" i="2"/>
  <c r="BE232" i="2"/>
  <c r="BE135" i="2"/>
  <c r="BE137" i="2"/>
  <c r="BE147" i="2"/>
  <c r="BE160" i="2"/>
  <c r="BE164" i="2"/>
  <c r="BE169" i="2"/>
  <c r="BE170" i="2"/>
  <c r="BE184" i="2"/>
  <c r="BE187" i="2"/>
  <c r="BE190" i="2"/>
  <c r="BE193" i="2"/>
  <c r="BE198" i="2"/>
  <c r="BE222" i="2"/>
  <c r="BE226" i="2"/>
  <c r="BE231" i="2"/>
  <c r="BE233" i="2"/>
  <c r="BE235" i="2"/>
  <c r="BE237" i="2"/>
  <c r="BE238" i="2"/>
  <c r="BE239" i="2"/>
  <c r="BE246" i="2"/>
  <c r="BE248" i="2"/>
  <c r="BE252" i="2"/>
  <c r="BE255" i="2"/>
  <c r="BE258" i="2"/>
  <c r="BE260" i="2"/>
  <c r="BE201" i="2"/>
  <c r="BE203" i="2"/>
  <c r="BE205" i="2"/>
  <c r="BE207" i="2"/>
  <c r="BE209" i="2"/>
  <c r="BE214" i="2"/>
  <c r="BE230" i="2"/>
  <c r="BE234" i="2"/>
  <c r="BE240" i="2"/>
  <c r="BE242" i="2"/>
  <c r="BE243" i="2"/>
  <c r="BE244" i="2"/>
  <c r="F128" i="2"/>
  <c r="BE156" i="2"/>
  <c r="BE166" i="2"/>
  <c r="BE167" i="2"/>
  <c r="BE176" i="2"/>
  <c r="BE194" i="2"/>
  <c r="BE204" i="2"/>
  <c r="BE206" i="2"/>
  <c r="BE211" i="2"/>
  <c r="BE212" i="2"/>
  <c r="BE213" i="2"/>
  <c r="BE215" i="2"/>
  <c r="BE219" i="2"/>
  <c r="BE223" i="2"/>
  <c r="BE227" i="2"/>
  <c r="BE228" i="2"/>
  <c r="BE229" i="2"/>
  <c r="BE236" i="2"/>
  <c r="BE241" i="2"/>
  <c r="BE245" i="2"/>
  <c r="BE257" i="2"/>
  <c r="BE262" i="2"/>
  <c r="BE263" i="2"/>
  <c r="BE139" i="2"/>
  <c r="BE140" i="2"/>
  <c r="BE148" i="2"/>
  <c r="BE149" i="2"/>
  <c r="BE163" i="2"/>
  <c r="BE182" i="2"/>
  <c r="BE196" i="2"/>
  <c r="BE200" i="2"/>
  <c r="BE216" i="2"/>
  <c r="BE251" i="2"/>
  <c r="BE256" i="2"/>
  <c r="BE142" i="2"/>
  <c r="BE145" i="2"/>
  <c r="BE158" i="2"/>
  <c r="BE173" i="2"/>
  <c r="BE177" i="2"/>
  <c r="BE180" i="2"/>
  <c r="BE188" i="2"/>
  <c r="BE199" i="2"/>
  <c r="BE253" i="2"/>
  <c r="F34" i="2"/>
  <c r="BC95" i="1" s="1"/>
  <c r="BC94" i="1" s="1"/>
  <c r="AY94" i="1" s="1"/>
  <c r="F33" i="2"/>
  <c r="BB95" i="1" s="1"/>
  <c r="BB94" i="1" s="1"/>
  <c r="AX94" i="1" s="1"/>
  <c r="J31" i="2"/>
  <c r="AV95" i="1" s="1"/>
  <c r="F35" i="2"/>
  <c r="BD95" i="1" s="1"/>
  <c r="BD94" i="1" s="1"/>
  <c r="W33" i="1" s="1"/>
  <c r="F31" i="2"/>
  <c r="AZ95" i="1" s="1"/>
  <c r="AZ94" i="1" s="1"/>
  <c r="W29" i="1" s="1"/>
  <c r="S133" i="2" l="1"/>
  <c r="O133" i="2"/>
  <c r="Q133" i="2"/>
  <c r="O174" i="2"/>
  <c r="S174" i="2"/>
  <c r="S132" i="2" s="1"/>
  <c r="Q174" i="2"/>
  <c r="Q132" i="2" s="1"/>
  <c r="BJ133" i="2"/>
  <c r="BJ174" i="2"/>
  <c r="J100" i="2" s="1"/>
  <c r="F32" i="2"/>
  <c r="BA95" i="1" s="1"/>
  <c r="BA94" i="1" s="1"/>
  <c r="AV94" i="1"/>
  <c r="AK29" i="1" s="1"/>
  <c r="W31" i="1"/>
  <c r="W32" i="1"/>
  <c r="J32" i="2"/>
  <c r="AW95" i="1" s="1"/>
  <c r="AT95" i="1" s="1"/>
  <c r="O132" i="2" l="1"/>
  <c r="AU95" i="1" s="1"/>
  <c r="AU94" i="1" s="1"/>
  <c r="BJ132" i="2"/>
  <c r="J95" i="2"/>
  <c r="AW94" i="1"/>
  <c r="J94" i="2" l="1"/>
  <c r="J28" i="2"/>
  <c r="AG95" i="1"/>
  <c r="AT94" i="1"/>
  <c r="AN95" i="1" l="1"/>
  <c r="AN94" i="1" s="1"/>
  <c r="AG94" i="1"/>
  <c r="AK26" i="1" s="1"/>
  <c r="W30" i="1" s="1"/>
  <c r="AK30" i="1" s="1"/>
  <c r="AK35" i="1" s="1"/>
  <c r="J37" i="2"/>
</calcChain>
</file>

<file path=xl/sharedStrings.xml><?xml version="1.0" encoding="utf-8"?>
<sst xmlns="http://schemas.openxmlformats.org/spreadsheetml/2006/main" count="2516" uniqueCount="942">
  <si>
    <t>Export Komplet</t>
  </si>
  <si>
    <t/>
  </si>
  <si>
    <t>2.0</t>
  </si>
  <si>
    <t>False</t>
  </si>
  <si>
    <t>{cd702fc1-affa-4f3a-8e48-1f20e05765d5}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</si>
  <si>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</si>
  <si>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</si>
  <si>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</si>
  <si>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</si>
  <si>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</si>
  <si>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</si>
  <si>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</si>
  <si>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</si>
  <si>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</si>
  <si>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</si>
  <si>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</si>
  <si>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</si>
  <si>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</si>
  <si>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</si>
  <si>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</si>
  <si>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</si>
  <si>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</si>
  <si>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</si>
  <si>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</si>
  <si>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</si>
  <si>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</si>
  <si>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</si>
  <si>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</si>
  <si>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</si>
  <si>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</si>
  <si>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</si>
  <si>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</si>
  <si>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</si>
  <si>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</si>
  <si>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</si>
  <si>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</si>
  <si>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</si>
  <si>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</si>
  <si>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</si>
  <si>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</si>
  <si>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</si>
  <si>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</si>
  <si>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</si>
  <si>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</si>
  <si>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</si>
  <si>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</si>
  <si>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</si>
  <si>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</si>
  <si>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</si>
  <si>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</si>
  <si>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</si>
  <si>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</si>
  <si>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</si>
  <si>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</si>
  <si>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</si>
  <si>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</si>
  <si>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</si>
  <si>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</si>
  <si>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</si>
  <si>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</si>
  <si>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</si>
  <si>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</si>
  <si>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</si>
  <si>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</si>
  <si>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</si>
  <si>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</si>
  <si>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</si>
  <si>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</si>
  <si>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</si>
  <si>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</si>
  <si>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</si>
  <si>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</si>
  <si>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</si>
  <si>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</si>
  <si>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</si>
  <si>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</si>
  <si>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</si>
  <si>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</si>
  <si>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</si>
  <si>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</si>
  <si>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</si>
  <si>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</si>
  <si>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</si>
  <si>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</si>
  <si>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</si>
  <si>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</si>
  <si>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</si>
  <si>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</si>
  <si>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732 - Ústredné kúrenie - strojovne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</si>
  <si>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</si>
  <si>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</si>
  <si>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</si>
  <si>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</si>
  <si>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</si>
  <si>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</si>
  <si>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771 - Podlahy z dlaždíc</t>
  </si>
  <si>
    <t xml:space="preserve">    781 - Obklady</t>
  </si>
  <si>
    <t xml:space="preserve">    783 - Nátery</t>
  </si>
  <si>
    <t xml:space="preserve">    784 - Maľby</t>
  </si>
  <si>
    <t>ROZPOČET</t>
  </si>
  <si>
    <t>PČ</t>
  </si>
  <si>
    <t>MJ</t>
  </si>
  <si>
    <t>Množstvo</t>
  </si>
  <si>
    <t>J.cena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</si>
  <si>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</si>
  <si>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</si>
  <si>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</si>
  <si>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</si>
  <si>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</si>
  <si>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</si>
  <si>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</si>
  <si>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</si>
  <si>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</si>
  <si>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</si>
  <si>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</si>
  <si>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51</t>
  </si>
  <si>
    <t>K</t>
  </si>
  <si>
    <t>342242031</t>
  </si>
  <si>
    <t>Priečky z tehál pálených POROTHERM 11,5 Profi P 8 brúsených, na maltu POROTHERM Profi (115x500x249)</t>
  </si>
  <si>
    <t>m2</t>
  </si>
  <si>
    <t>4</t>
  </si>
  <si>
    <t>2</t>
  </si>
  <si>
    <t>-469287596</t>
  </si>
  <si>
    <t>6</t>
  </si>
  <si>
    <t>Úpravy povrchov, podlahy, osadenie</t>
  </si>
  <si>
    <t>90</t>
  </si>
  <si>
    <t>611401934.S</t>
  </si>
  <si>
    <t>Príplatok za sklon nad 30 do 60 st., omietka stropov</t>
  </si>
  <si>
    <t>-1257413682</t>
  </si>
  <si>
    <t>91</t>
  </si>
  <si>
    <t>611460111.S</t>
  </si>
  <si>
    <t>Príprava vnútorného podkladu stropov na silno a nerovnomerne nasiakavé podklady regulátorom nasiakavosti</t>
  </si>
  <si>
    <t>-1349459654</t>
  </si>
  <si>
    <t>92</t>
  </si>
  <si>
    <t>611460121.S</t>
  </si>
  <si>
    <t>Príprava vnútorného podkladu stropov penetráciou základnou</t>
  </si>
  <si>
    <t>206861196</t>
  </si>
  <si>
    <t>93</t>
  </si>
  <si>
    <t>611460242.S</t>
  </si>
  <si>
    <t>Vnútorná omietka stropov vápennocementová jadrová (hrubá), hr. 15 mm</t>
  </si>
  <si>
    <t>-531379357</t>
  </si>
  <si>
    <t>98</t>
  </si>
  <si>
    <t>612425921.S</t>
  </si>
  <si>
    <t>Omietka vnútorného ostenia okenného alebo dverného hladká</t>
  </si>
  <si>
    <t>1909117716</t>
  </si>
  <si>
    <t>99</t>
  </si>
  <si>
    <t>6124259211</t>
  </si>
  <si>
    <t>Omietka vonkajšieho ostenia okenného alebo dverného hladká</t>
  </si>
  <si>
    <t>-1245241862</t>
  </si>
  <si>
    <t>94</t>
  </si>
  <si>
    <t>612460111.S</t>
  </si>
  <si>
    <t>Príprava vnútorného podkladu stien na silno a nerovnomerne nasiakavé podklady regulátorom nasiakavosti</t>
  </si>
  <si>
    <t>-1006272724</t>
  </si>
  <si>
    <t>95</t>
  </si>
  <si>
    <t>612460121.S</t>
  </si>
  <si>
    <t>Príprava vnútorného podkladu stien penetráciou základnou</t>
  </si>
  <si>
    <t>-1416533320</t>
  </si>
  <si>
    <t>96</t>
  </si>
  <si>
    <t>612460242.S</t>
  </si>
  <si>
    <t>Vnútorná omietka stien vápennocementová jadrová (hrubá), hr. 15 mm</t>
  </si>
  <si>
    <t>111388276</t>
  </si>
  <si>
    <t>106</t>
  </si>
  <si>
    <t>622461053.S</t>
  </si>
  <si>
    <t>Vonkajšia omietka stien pastovitá silikónová roztieraná, hr. 2 mm</t>
  </si>
  <si>
    <t>-528561406</t>
  </si>
  <si>
    <t>105</t>
  </si>
  <si>
    <t>622466116</t>
  </si>
  <si>
    <t>Príprava vonkajšieho podkladu stien BAUMIT, Univerzálny základ (Baumit UniPrimer)</t>
  </si>
  <si>
    <t>-373235985</t>
  </si>
  <si>
    <t>97</t>
  </si>
  <si>
    <t>625250313.S</t>
  </si>
  <si>
    <t>Kontaktný zatepľovací systém ostenia z bieleho EPS hr. 30 mm</t>
  </si>
  <si>
    <t>-608101526</t>
  </si>
  <si>
    <t>104</t>
  </si>
  <si>
    <t>625250548.S</t>
  </si>
  <si>
    <t>Kontaktný zatepľovací systém soklovej alebo vodou namáhanej časti hr. 100 mm, skrutkovacie kotvy</t>
  </si>
  <si>
    <t>-1784514086</t>
  </si>
  <si>
    <t>107</t>
  </si>
  <si>
    <t>625250710.S</t>
  </si>
  <si>
    <t>Kontaktný zatepľovací systém z minerálnej vlny hr. 150 mm, skrutkovacie kotvy</t>
  </si>
  <si>
    <t>709912979</t>
  </si>
  <si>
    <t>48</t>
  </si>
  <si>
    <t>632452138.S</t>
  </si>
  <si>
    <t>Cementový poter z betonárky, pevnosti v tlaku 25 MPa, hr. 50 mm</t>
  </si>
  <si>
    <t>-1022407610</t>
  </si>
  <si>
    <t>9</t>
  </si>
  <si>
    <t>Ostatné konštrukcie a práce-búranie</t>
  </si>
  <si>
    <t>127</t>
  </si>
  <si>
    <t>941941291.S</t>
  </si>
  <si>
    <t xml:space="preserve">Prenájom lešenia na 30 dní </t>
  </si>
  <si>
    <t>-159467408</t>
  </si>
  <si>
    <t>128</t>
  </si>
  <si>
    <t>941941831.S</t>
  </si>
  <si>
    <t>Demontáž lešenia ľahkého pracovného radového s podlahami šírky nad 0,80 do 1,00 m, výšky do 10 m</t>
  </si>
  <si>
    <t>-1110142494</t>
  </si>
  <si>
    <t>129</t>
  </si>
  <si>
    <t>941944051.S</t>
  </si>
  <si>
    <t>Montáž lešenia ľahkého pracovného radového bez podlahy šírky nad 1,20 do 1,50 m, výšky do 10 m</t>
  </si>
  <si>
    <t>-1853269932</t>
  </si>
  <si>
    <t>100</t>
  </si>
  <si>
    <t>953996121</t>
  </si>
  <si>
    <t>PCI okenný APU profil s integrovanou tkaninou</t>
  </si>
  <si>
    <t>m</t>
  </si>
  <si>
    <t>-589341514</t>
  </si>
  <si>
    <t>7</t>
  </si>
  <si>
    <t>962022391.S</t>
  </si>
  <si>
    <t>Búranie muriva alebo vybúranie otvorov plochy nad 4 m2 príp. zmieš. na akúkoľvek maltu,  -2,38500t</t>
  </si>
  <si>
    <t>m3</t>
  </si>
  <si>
    <t>-64150966</t>
  </si>
  <si>
    <t>965043341.S</t>
  </si>
  <si>
    <t>Búranie podkladov pod dlažby, liatych dlažieb a mazanín,betón s poterom,teracom hr.do 100 mm, plochy nad 4 m2  -2,20000t</t>
  </si>
  <si>
    <t>873148661</t>
  </si>
  <si>
    <t>965081712.S</t>
  </si>
  <si>
    <t>Búranie dlažieb, bez podklad. lôžka z xylolit., alebo keramických dlaždíc hr. do 10 mm,  -0,02000t</t>
  </si>
  <si>
    <t>-1299601635</t>
  </si>
  <si>
    <t>968061115.S</t>
  </si>
  <si>
    <t>Demontáž okien drevených, 1 bm obvodu - 0,008t</t>
  </si>
  <si>
    <t>1471635981</t>
  </si>
  <si>
    <t>968061116.S</t>
  </si>
  <si>
    <t>Demontáž dverí drevených vchodových, 1 bm obvodu - 0,012t</t>
  </si>
  <si>
    <t>-1566340919</t>
  </si>
  <si>
    <t>978011191.S</t>
  </si>
  <si>
    <t>Otlčenie omietok stropov vnútorných vápenných alebo vápennocementových v rozsahu do 100 %,  -0,05000t</t>
  </si>
  <si>
    <t>955295232</t>
  </si>
  <si>
    <t>10</t>
  </si>
  <si>
    <t>978013191.S</t>
  </si>
  <si>
    <t>Otlčenie omietok stien vnútorných vápenných alebo vápennocementových v rozsahu do 100 %,  -0,04600t</t>
  </si>
  <si>
    <t>-1838295443</t>
  </si>
  <si>
    <t>9780201.R</t>
  </si>
  <si>
    <t xml:space="preserve">Otlčenie omietok stropov - príplatok za zaoblenosť stropov </t>
  </si>
  <si>
    <t>1374237971</t>
  </si>
  <si>
    <t>111</t>
  </si>
  <si>
    <t>979011111.S</t>
  </si>
  <si>
    <t>Zvislá doprava sutiny a vybúraných hmôt za prvé podlažie nad alebo pod základným podlažím</t>
  </si>
  <si>
    <t>t</t>
  </si>
  <si>
    <t>-2018717114</t>
  </si>
  <si>
    <t>112</t>
  </si>
  <si>
    <t>979081111.S</t>
  </si>
  <si>
    <t>Odvoz sutiny a vybúraných hmôt na skládku do 1 km</t>
  </si>
  <si>
    <t>-923135258</t>
  </si>
  <si>
    <t>113</t>
  </si>
  <si>
    <t>979081121.S</t>
  </si>
  <si>
    <t>Odvoz sutiny a vybúraných hmôt na skládku za každý ďalší 1 km</t>
  </si>
  <si>
    <t>-576114802</t>
  </si>
  <si>
    <t>114</t>
  </si>
  <si>
    <t>979082111.S</t>
  </si>
  <si>
    <t>Vnútrostavenisková doprava sutiny a vybúraných hmôt do 10 m</t>
  </si>
  <si>
    <t>886860495</t>
  </si>
  <si>
    <t>115</t>
  </si>
  <si>
    <t>979082121.S</t>
  </si>
  <si>
    <t>Vnútrostavenisková doprava sutiny a vybúraných hmôt za každých ďalších 5 m</t>
  </si>
  <si>
    <t>103802019</t>
  </si>
  <si>
    <t>116</t>
  </si>
  <si>
    <t>979089612.S</t>
  </si>
  <si>
    <t>2005393345</t>
  </si>
  <si>
    <t>117</t>
  </si>
  <si>
    <t>979089714.S</t>
  </si>
  <si>
    <t>Prenájom kontajneru 10 m3</t>
  </si>
  <si>
    <t>ks</t>
  </si>
  <si>
    <t>-418501525</t>
  </si>
  <si>
    <t>Presun hmôt HSV</t>
  </si>
  <si>
    <t>110</t>
  </si>
  <si>
    <t>999281111.S</t>
  </si>
  <si>
    <t>Presun hmôt pre opravy a údržbu objektov vrátane vonkajších plášťov výšky do 25 m</t>
  </si>
  <si>
    <t>286745900</t>
  </si>
  <si>
    <t>PSV</t>
  </si>
  <si>
    <t>Práce a dodávky PSV</t>
  </si>
  <si>
    <t>711</t>
  </si>
  <si>
    <t>Izolácie proti vode a vlhkosti</t>
  </si>
  <si>
    <t>44</t>
  </si>
  <si>
    <t>711111001.S</t>
  </si>
  <si>
    <t>Zhotovenie izolácie proti zemnej vlhkosti vodorovná náterom penetračným za studena</t>
  </si>
  <si>
    <t>16</t>
  </si>
  <si>
    <t>-1103371559</t>
  </si>
  <si>
    <t>45</t>
  </si>
  <si>
    <t>M</t>
  </si>
  <si>
    <t>246170000900.S</t>
  </si>
  <si>
    <t>Lak asfaltový penetračný</t>
  </si>
  <si>
    <t>32</t>
  </si>
  <si>
    <t>1668985934</t>
  </si>
  <si>
    <t>38</t>
  </si>
  <si>
    <t>711141559.S</t>
  </si>
  <si>
    <t>Zhotovenie  izolácie proti zemnej vlhkosti a tlakovej vode vodorovná NAIP pritavením</t>
  </si>
  <si>
    <t>-1524633109</t>
  </si>
  <si>
    <t>43</t>
  </si>
  <si>
    <t>628310001000</t>
  </si>
  <si>
    <t>Pás asfaltový HYDROBIT V 60 S 35 pre spodné vrstvy hydroizolačných systémov, ICOPAL</t>
  </si>
  <si>
    <t>1904945056</t>
  </si>
  <si>
    <t>109</t>
  </si>
  <si>
    <t>998711101.S</t>
  </si>
  <si>
    <t>Presun hmôt pre izoláciu proti vode v objektoch výšky do 6 m</t>
  </si>
  <si>
    <t>-1602377893</t>
  </si>
  <si>
    <t>712</t>
  </si>
  <si>
    <t>Izolácie striech, povlakové krytiny</t>
  </si>
  <si>
    <t>67</t>
  </si>
  <si>
    <t>712290030.S</t>
  </si>
  <si>
    <t>Zhotovenie parozábrany pre strechy šikmé nad 30°</t>
  </si>
  <si>
    <t>-35428024</t>
  </si>
  <si>
    <t>68</t>
  </si>
  <si>
    <t>283230005800</t>
  </si>
  <si>
    <t>Poistná hydroizolačná fólia TPES DELTA-FOXX, šxl 1,5x50 m, s difúzne otvoreným vodotesným disperzným povrstvením, hmotnosť 270 g/m2, ťažko horľavá B-s1 d0, DORKEN</t>
  </si>
  <si>
    <t>-1468040451</t>
  </si>
  <si>
    <t>118</t>
  </si>
  <si>
    <t>998712201.S</t>
  </si>
  <si>
    <t>Presun hmôt pre izoláciu povlakovej krytiny v objektoch výšky do 6 m</t>
  </si>
  <si>
    <t>%</t>
  </si>
  <si>
    <t>-1755314826</t>
  </si>
  <si>
    <t>713</t>
  </si>
  <si>
    <t>Izolácie tepelné</t>
  </si>
  <si>
    <t>5</t>
  </si>
  <si>
    <t>713000023.S</t>
  </si>
  <si>
    <t>Odstránenie tepelnej izolácie podláh kladenej voľne z polystyrénu hr. nad 10 cm -0,009t</t>
  </si>
  <si>
    <t>997637760</t>
  </si>
  <si>
    <t>80</t>
  </si>
  <si>
    <t>713121121.S</t>
  </si>
  <si>
    <t>Montáž tepelnej izolácie podláh minerálnou vlnou, kladená voľne v dvoch vrstvách</t>
  </si>
  <si>
    <t>-861285251</t>
  </si>
  <si>
    <t>81</t>
  </si>
  <si>
    <t>631640001400.S</t>
  </si>
  <si>
    <t>Pás zo sklenej vlny hr. 180 mm, pre šikmé strechy, podkrovia, stropy a ľahké podlahy</t>
  </si>
  <si>
    <t>2100829078</t>
  </si>
  <si>
    <t>46</t>
  </si>
  <si>
    <t>713122111.S</t>
  </si>
  <si>
    <t>Montáž tepelnej izolácie podláh polystyrénom, kladeným voľne v jednej vrstve</t>
  </si>
  <si>
    <t>2140744989</t>
  </si>
  <si>
    <t>47</t>
  </si>
  <si>
    <t>283750001600.S</t>
  </si>
  <si>
    <t>Doska XPS 300 hr. 30 mm, zakladanie stavieb, podlahy, obrátené ploché strechy</t>
  </si>
  <si>
    <t>1637640391</t>
  </si>
  <si>
    <t>119</t>
  </si>
  <si>
    <t>998713201.S</t>
  </si>
  <si>
    <t>Presun hmôt pre izolácie tepelné v objektoch výšky do 6 m</t>
  </si>
  <si>
    <t>-1607243244</t>
  </si>
  <si>
    <t>732</t>
  </si>
  <si>
    <t>Ústredné kúrenie - strojovne</t>
  </si>
  <si>
    <t>84</t>
  </si>
  <si>
    <t>732331000V-1</t>
  </si>
  <si>
    <t>Vykurovanie</t>
  </si>
  <si>
    <t>kpl</t>
  </si>
  <si>
    <t>-936679853</t>
  </si>
  <si>
    <t>86</t>
  </si>
  <si>
    <t>713483100Z-1</t>
  </si>
  <si>
    <t>Zdravotechnika</t>
  </si>
  <si>
    <t>1249299764</t>
  </si>
  <si>
    <t>83</t>
  </si>
  <si>
    <t>712990200B-1</t>
  </si>
  <si>
    <t>Bleskozvod a elektroinštalácie</t>
  </si>
  <si>
    <t>-285309787</t>
  </si>
  <si>
    <t>108</t>
  </si>
  <si>
    <t>769011010.S</t>
  </si>
  <si>
    <t>Vzduchotechnika</t>
  </si>
  <si>
    <t>-666819463</t>
  </si>
  <si>
    <t>762</t>
  </si>
  <si>
    <t>Konštrukcie tesárske</t>
  </si>
  <si>
    <t>17</t>
  </si>
  <si>
    <t>762331814R-1</t>
  </si>
  <si>
    <t>Demontáž viazaných konštrukcií krovov a trámov so sklonom do 60°, prierezovej plochy 288 - 450 cm2, -0,03200 t</t>
  </si>
  <si>
    <t>-112095613</t>
  </si>
  <si>
    <t>54</t>
  </si>
  <si>
    <t>762333120.S</t>
  </si>
  <si>
    <t>Montáž viazaných konštrukcií krovov striech a stropných trámov</t>
  </si>
  <si>
    <t>1875935954</t>
  </si>
  <si>
    <t>55</t>
  </si>
  <si>
    <t>605120006900.S</t>
  </si>
  <si>
    <t xml:space="preserve">Hranoly zo smrekovca </t>
  </si>
  <si>
    <t>-500838367</t>
  </si>
  <si>
    <t>62</t>
  </si>
  <si>
    <t>762341201.S</t>
  </si>
  <si>
    <t>Montáž latovania jednoduchých striech pre sklon do 60°</t>
  </si>
  <si>
    <t>-1940497976</t>
  </si>
  <si>
    <t>63</t>
  </si>
  <si>
    <t>605120002800.S</t>
  </si>
  <si>
    <t>Hranoly z mäkkého reziva neopracované nehranené akosť II, prierez 25-100 cm2</t>
  </si>
  <si>
    <t>635532347</t>
  </si>
  <si>
    <t>18</t>
  </si>
  <si>
    <t>762342811.S</t>
  </si>
  <si>
    <t>Demontáž latovania striech so sklonom do 60° pri osovej vzdialenosti lát do 0,22 m, -0,00700 t</t>
  </si>
  <si>
    <t>148687382</t>
  </si>
  <si>
    <t>66</t>
  </si>
  <si>
    <t>762395000.S</t>
  </si>
  <si>
    <t>Spojovacie prostriedky pre viazané konštrukcie krovov, debnenie a laťovanie, nadstrešné konštr., spádové kliny - svorky, dosky, klince, pásová oceľ, vruty</t>
  </si>
  <si>
    <t>1742058597</t>
  </si>
  <si>
    <t>64</t>
  </si>
  <si>
    <t>763735070.S</t>
  </si>
  <si>
    <t>Montáž kontralát pre sklon striech nad 35° zo sušeného dreva</t>
  </si>
  <si>
    <t>-1868312721</t>
  </si>
  <si>
    <t>65</t>
  </si>
  <si>
    <t>605480000800.S</t>
  </si>
  <si>
    <t>Hranolčeky zo smreku prierez 25-100 cm2, sušené 14±2%, nehobľované, bez defektov, hniloby, hrčí</t>
  </si>
  <si>
    <t>1761922486</t>
  </si>
  <si>
    <t>120</t>
  </si>
  <si>
    <t>998762202.S</t>
  </si>
  <si>
    <t>Presun hmôt pre konštrukcie tesárske v objektoch výšky do 12 m</t>
  </si>
  <si>
    <t>1434878276</t>
  </si>
  <si>
    <t>764</t>
  </si>
  <si>
    <t>Konštrukcie klampiarske</t>
  </si>
  <si>
    <t>71</t>
  </si>
  <si>
    <t>764339210.S</t>
  </si>
  <si>
    <t>Lemovanie z pozinkovaného PZ plechu, komínov v ploche na vlnitej, šablónovej alebo tvrdej krytine, r.š. 400 mm</t>
  </si>
  <si>
    <t>954696081</t>
  </si>
  <si>
    <t>14</t>
  </si>
  <si>
    <t>764339810.S</t>
  </si>
  <si>
    <t>Demontáž lemovania komínov na vlnitej alebo hladkej krytine v ploche, so sklonom do 30°  -0,00720t</t>
  </si>
  <si>
    <t>968976813</t>
  </si>
  <si>
    <t>15</t>
  </si>
  <si>
    <t>764339892.S</t>
  </si>
  <si>
    <t>Demontáž lemovania komínov, príplatok za sklon nad 45°</t>
  </si>
  <si>
    <t>1258111858</t>
  </si>
  <si>
    <t>74</t>
  </si>
  <si>
    <t>764352227.S</t>
  </si>
  <si>
    <t>Žľaby z pozinkovaného PZ plechu, pododkvapové polkruhové r.š. 330 mm</t>
  </si>
  <si>
    <t>1874859222</t>
  </si>
  <si>
    <t>11</t>
  </si>
  <si>
    <t>764352810.S</t>
  </si>
  <si>
    <t>Demontáž žľabov pododkvapových polkruhových so sklonom do 30st. rš 330 mm,  -0,00330t</t>
  </si>
  <si>
    <t>706970142</t>
  </si>
  <si>
    <t>73</t>
  </si>
  <si>
    <t>764359213.S</t>
  </si>
  <si>
    <t>Kotlík kónický z pozinkovaného PZ plechu, pre rúry s priemerom od 125 do 150 mm</t>
  </si>
  <si>
    <t>154028792</t>
  </si>
  <si>
    <t>12</t>
  </si>
  <si>
    <t>764359810.S</t>
  </si>
  <si>
    <t>Demontáž kotlíka kónického, so sklonom žľabu do 30st.,  -0,00110t</t>
  </si>
  <si>
    <t>-2135390097</t>
  </si>
  <si>
    <t>23</t>
  </si>
  <si>
    <t>764410540.S</t>
  </si>
  <si>
    <t>Oplechovanie parapetov z poplastovaného plechu, vrátane rohov r.š. 330 mm</t>
  </si>
  <si>
    <t>1805419880</t>
  </si>
  <si>
    <t>13</t>
  </si>
  <si>
    <t>764451804.S</t>
  </si>
  <si>
    <t>Demontáž odpadových rúr štvorcových so stranou od 120 do 150 mm,  -0,00418t</t>
  </si>
  <si>
    <t>-1161108842</t>
  </si>
  <si>
    <t>72</t>
  </si>
  <si>
    <t>764454903.S</t>
  </si>
  <si>
    <t>Odpadové rúry z pozinkovaného Pz plechu kruhové, s priemerom 150 mm</t>
  </si>
  <si>
    <t>-1774846366</t>
  </si>
  <si>
    <t>121</t>
  </si>
  <si>
    <t>998764202.S</t>
  </si>
  <si>
    <t>Presun hmôt pre konštrukcie klampiarske v objektoch výšky nad 6 do 12 m</t>
  </si>
  <si>
    <t>919873638</t>
  </si>
  <si>
    <t>765</t>
  </si>
  <si>
    <t>Konštrukcie - krytiny tvrdé</t>
  </si>
  <si>
    <t>69</t>
  </si>
  <si>
    <t>765331215</t>
  </si>
  <si>
    <t>Betónová krytina BRAMAC Reviva, zložitých striech, sklon od 25° do 35°</t>
  </si>
  <si>
    <t>1850619793</t>
  </si>
  <si>
    <t>70</t>
  </si>
  <si>
    <t>765331403</t>
  </si>
  <si>
    <t>Hrebeň BRAMAC, s použitím vetracieho pásu Figaroll Plus, sklon od 22° do 35°</t>
  </si>
  <si>
    <t>1613370985</t>
  </si>
  <si>
    <t>765381810.S</t>
  </si>
  <si>
    <t>Demontáž krytiny vláknocementovej z obdĺžnikov na debnení, do sutiny, sklon strechy do 45°, -0,014t</t>
  </si>
  <si>
    <t>828617134</t>
  </si>
  <si>
    <t>122</t>
  </si>
  <si>
    <t>998765202.S</t>
  </si>
  <si>
    <t>Presun hmôt pre tvrdé krytiny v objektoch výšky nad 6 do 12 m</t>
  </si>
  <si>
    <t>172683322</t>
  </si>
  <si>
    <t>766</t>
  </si>
  <si>
    <t>Konštrukcie stolárske</t>
  </si>
  <si>
    <t>19</t>
  </si>
  <si>
    <t>766621081.S</t>
  </si>
  <si>
    <t>Montáž okna plastového na PUR penu</t>
  </si>
  <si>
    <t>216888042</t>
  </si>
  <si>
    <t>611410007200.S</t>
  </si>
  <si>
    <t>Plastové okno jednokrídlové OS, vxš 1000x1350 mm, izolačné trojsklo, 6 komorový profil</t>
  </si>
  <si>
    <t>-1583826876</t>
  </si>
  <si>
    <t>21</t>
  </si>
  <si>
    <t>611410010400-01</t>
  </si>
  <si>
    <t>Plastové okno dvojkrídlové OS+O, vxš 2800x2100 mm, izolačné trojsklo, 6 komorový profil</t>
  </si>
  <si>
    <t>1215865718</t>
  </si>
  <si>
    <t>22</t>
  </si>
  <si>
    <t>611410005500.S</t>
  </si>
  <si>
    <t>Plastové okno jednokrídlové OS, vxš 600x900 mm, izolačné trojsklo, 6 komorový profil</t>
  </si>
  <si>
    <t>-1403611993</t>
  </si>
  <si>
    <t>24</t>
  </si>
  <si>
    <t>766641161.S</t>
  </si>
  <si>
    <t>Montáž dverí plastových, vchodových, 1 m obvodu dverí</t>
  </si>
  <si>
    <t>-219744746</t>
  </si>
  <si>
    <t>25</t>
  </si>
  <si>
    <t>611670001000D-1</t>
  </si>
  <si>
    <t>Plastové dvere vchodové 1100x2250</t>
  </si>
  <si>
    <t>401094531</t>
  </si>
  <si>
    <t>26</t>
  </si>
  <si>
    <t>611670001000D-2</t>
  </si>
  <si>
    <t>Plastové dvere vchodové 800x2000</t>
  </si>
  <si>
    <t>28697673</t>
  </si>
  <si>
    <t>27</t>
  </si>
  <si>
    <t>611670001000D-3</t>
  </si>
  <si>
    <t>Plastové dvere vchodové 900x2150</t>
  </si>
  <si>
    <t>569549349</t>
  </si>
  <si>
    <t>28</t>
  </si>
  <si>
    <t>611670001000D-4</t>
  </si>
  <si>
    <t>Plastové dvere vchodové 900x1970</t>
  </si>
  <si>
    <t>1777357191</t>
  </si>
  <si>
    <t>29</t>
  </si>
  <si>
    <t>611670001000D-5</t>
  </si>
  <si>
    <t>Plastové dvere vchodové 1400x2800</t>
  </si>
  <si>
    <t>1685373522</t>
  </si>
  <si>
    <t>30</t>
  </si>
  <si>
    <t>766662112.S</t>
  </si>
  <si>
    <t>Montáž dverového krídla otočného jednokrídlového poldrážkového, do existujúcej zárubne, vrátane kovania</t>
  </si>
  <si>
    <t>-2119083017</t>
  </si>
  <si>
    <t>31</t>
  </si>
  <si>
    <t>549150000600.S</t>
  </si>
  <si>
    <t>Kľučka dverová a rozeta 2x, nehrdzavejúca oceľ, povrch nerez brúsený</t>
  </si>
  <si>
    <t>443349878</t>
  </si>
  <si>
    <t>33</t>
  </si>
  <si>
    <t>611610001500.S</t>
  </si>
  <si>
    <t>Dvere vnútorné jednokrídlové, šírka 600-900 mm, výplň papierová voština, povrch dýha, plné</t>
  </si>
  <si>
    <t>1769155471</t>
  </si>
  <si>
    <t>75</t>
  </si>
  <si>
    <t>766670999.S</t>
  </si>
  <si>
    <t>Montáž okna strešného vrátane príslušenstva, veľkosť okna 65x35 cm</t>
  </si>
  <si>
    <t>345243207</t>
  </si>
  <si>
    <t>76</t>
  </si>
  <si>
    <t>611310004500.S</t>
  </si>
  <si>
    <t>Strešné okno drevené kyvné, šxv 650x350 mm s madlom</t>
  </si>
  <si>
    <t>-901001951</t>
  </si>
  <si>
    <t>77</t>
  </si>
  <si>
    <t>611380002800.S</t>
  </si>
  <si>
    <t>Lemovanie hliníkové</t>
  </si>
  <si>
    <t>-1632885874</t>
  </si>
  <si>
    <t>78</t>
  </si>
  <si>
    <t>611380006100.S</t>
  </si>
  <si>
    <t>Zatepľovacia sada pre osadenie strešného okna alebo výlezu</t>
  </si>
  <si>
    <t>1296242368</t>
  </si>
  <si>
    <t>79</t>
  </si>
  <si>
    <t>611380007900.S</t>
  </si>
  <si>
    <t>Manžeta z parotesnej fólie pre osadenie strešného okna alebo výlezu, šxv 550x780 mm</t>
  </si>
  <si>
    <t>-1790024756</t>
  </si>
  <si>
    <t>52</t>
  </si>
  <si>
    <t>766702111.S</t>
  </si>
  <si>
    <t>Montáž zárubní obložkových pre dvere jednokrídlové</t>
  </si>
  <si>
    <t>1381620974</t>
  </si>
  <si>
    <t>53</t>
  </si>
  <si>
    <t>611810002200.S</t>
  </si>
  <si>
    <t>Zárubňa vnútorná obložková, šírka 600-900 mm, výška 1970 mm, DTD doska, povrch fólia, pre stenu hrúbky 60-170 mm, pre jednokrídlové dvere</t>
  </si>
  <si>
    <t>1778819829</t>
  </si>
  <si>
    <t>123</t>
  </si>
  <si>
    <t>998766201.S</t>
  </si>
  <si>
    <t>Presun hmot pre konštrukcie stolárske v objektoch výšky do 6 m</t>
  </si>
  <si>
    <t>1377548118</t>
  </si>
  <si>
    <t>767</t>
  </si>
  <si>
    <t>Konštrukcie doplnkové kovové</t>
  </si>
  <si>
    <t>82</t>
  </si>
  <si>
    <t>767161110R-1</t>
  </si>
  <si>
    <t xml:space="preserve">Repasovanie zábradlia </t>
  </si>
  <si>
    <t>1920444080</t>
  </si>
  <si>
    <t>769</t>
  </si>
  <si>
    <t>Montáže vzduchotechnických zariadení</t>
  </si>
  <si>
    <t>771</t>
  </si>
  <si>
    <t>Podlahy z dlaždíc</t>
  </si>
  <si>
    <t>49</t>
  </si>
  <si>
    <t>771571231.S</t>
  </si>
  <si>
    <t>Montáž podláh z dlaždíc keramických do malty veľ. 450 x 450 mm</t>
  </si>
  <si>
    <t>1194282133</t>
  </si>
  <si>
    <t>50</t>
  </si>
  <si>
    <t>597740003200.S</t>
  </si>
  <si>
    <t>Dlaždice keramické, lxvxhr 445x445x10 mm, gresové glazované</t>
  </si>
  <si>
    <t>1780108433</t>
  </si>
  <si>
    <t>125</t>
  </si>
  <si>
    <t>998771202.S</t>
  </si>
  <si>
    <t>Presun hmôt pre podlahy z dlaždíc v objektoch výšky nad 6 do 12 m</t>
  </si>
  <si>
    <t>-1979783417</t>
  </si>
  <si>
    <t>781</t>
  </si>
  <si>
    <t>Obklady</t>
  </si>
  <si>
    <t>87</t>
  </si>
  <si>
    <t>781441020.S</t>
  </si>
  <si>
    <t>Montáž obkladov vnútor. stien z obkladačiek kladených do malty veľ. 300x300 mm</t>
  </si>
  <si>
    <t>1527516806</t>
  </si>
  <si>
    <t>103</t>
  </si>
  <si>
    <t>597740000900.S</t>
  </si>
  <si>
    <t>Dlaždice keramické s protišmykovým povrchom, lxv 300x300 mm, viacfarebné</t>
  </si>
  <si>
    <t>-1264378212</t>
  </si>
  <si>
    <t>88</t>
  </si>
  <si>
    <t>597740000900</t>
  </si>
  <si>
    <t>Dlaždice keramické, lxv 300x300 mm, viacfarebné</t>
  </si>
  <si>
    <t>1383537271</t>
  </si>
  <si>
    <t>126</t>
  </si>
  <si>
    <t>998781202.S</t>
  </si>
  <si>
    <t>Presun hmôt pre obklady keramické v objektoch výšky nad 6 do 12 m</t>
  </si>
  <si>
    <t>-519240370</t>
  </si>
  <si>
    <t>783</t>
  </si>
  <si>
    <t>Nátery</t>
  </si>
  <si>
    <t>89</t>
  </si>
  <si>
    <t>783782404.S</t>
  </si>
  <si>
    <t>Nátery tesárskych konštrukcií, povrchová impregnácia proti drevokaznému hmyzu, hubám a plesniam, jednonásobná</t>
  </si>
  <si>
    <t>1212299524</t>
  </si>
  <si>
    <t>784</t>
  </si>
  <si>
    <t>Maľby</t>
  </si>
  <si>
    <t>101</t>
  </si>
  <si>
    <t>784410100.S</t>
  </si>
  <si>
    <t>Penetrovanie jednonásobné jemnozrnných podkladov výšky do 3,80 m</t>
  </si>
  <si>
    <t>553040748</t>
  </si>
  <si>
    <t>102</t>
  </si>
  <si>
    <t>784430010.S</t>
  </si>
  <si>
    <t>Maľby akrylátové základné dvojnásobné, ručne nanášané na jemnozrnný podklad výšky do 3,80 m</t>
  </si>
  <si>
    <t>-518824098</t>
  </si>
  <si>
    <t>Poplatok za skladovanie -  odpady zo stavieb a demolácií (neb. odpad)</t>
  </si>
  <si>
    <t>Komunitné centrum Pohranice</t>
  </si>
  <si>
    <t>Miesto: Pohranice</t>
  </si>
  <si>
    <t>Objednávateľ: Obec pohranice</t>
  </si>
  <si>
    <t>Projektant: Ing. Peter Candrák</t>
  </si>
  <si>
    <t>Rozpočet</t>
  </si>
  <si>
    <t xml:space="preserve">Stavba : </t>
  </si>
  <si>
    <t xml:space="preserve">Objekt : </t>
  </si>
  <si>
    <t>Bleskozvod</t>
  </si>
  <si>
    <t>P.Č.</t>
  </si>
  <si>
    <t>Kód položky</t>
  </si>
  <si>
    <t>Cena jednotková</t>
  </si>
  <si>
    <t>Cena celkom</t>
  </si>
  <si>
    <t>Práce a dodávky M</t>
  </si>
  <si>
    <t>21-M</t>
  </si>
  <si>
    <t>R pol</t>
  </si>
  <si>
    <t>Demontážne práce</t>
  </si>
  <si>
    <t>hod</t>
  </si>
  <si>
    <t>3450726400</t>
  </si>
  <si>
    <t>r POL</t>
  </si>
  <si>
    <t>Ochranný uholník D+M</t>
  </si>
  <si>
    <t>kus</t>
  </si>
  <si>
    <t>3450913000</t>
  </si>
  <si>
    <t>Držiak ochranného uholníka</t>
  </si>
  <si>
    <t>210220101</t>
  </si>
  <si>
    <t>2102201r01</t>
  </si>
  <si>
    <t>Uzemňovací vodič FeZn 30x4 vrátane materiálu uložený do zeme</t>
  </si>
  <si>
    <t>1561522500</t>
  </si>
  <si>
    <t>Drôt pozinkovaný mäkký 11343 d8.00mm</t>
  </si>
  <si>
    <t>kg</t>
  </si>
  <si>
    <t>3540404800</t>
  </si>
  <si>
    <t>210220212</t>
  </si>
  <si>
    <t>3540200300</t>
  </si>
  <si>
    <t>HR-Držiak DJ 2</t>
  </si>
  <si>
    <t>3540300400</t>
  </si>
  <si>
    <t>HR-Jimacia tyc JP15</t>
  </si>
  <si>
    <t>3540402000</t>
  </si>
  <si>
    <t>HR-Ochr.strieska OS 02</t>
  </si>
  <si>
    <t>210220301</t>
  </si>
  <si>
    <t>Bleskozvodová svorka do 2 skrutiek (SS, SR 03)</t>
  </si>
  <si>
    <t>3540406800</t>
  </si>
  <si>
    <t>HR-Svorka SS</t>
  </si>
  <si>
    <t>210220302</t>
  </si>
  <si>
    <t>Bleskozvodová svorka nad 2 skrutky (ST, SJ, SK, SZ, SR 01, 02)</t>
  </si>
  <si>
    <t>3540406200</t>
  </si>
  <si>
    <t>HR-Svorka SO</t>
  </si>
  <si>
    <t>3540408300</t>
  </si>
  <si>
    <t>HR-Svorka SZ</t>
  </si>
  <si>
    <t>3540406300</t>
  </si>
  <si>
    <t>HR-Svorka SP 1</t>
  </si>
  <si>
    <t>3540406100</t>
  </si>
  <si>
    <t>HR-Svorka SK</t>
  </si>
  <si>
    <t>210220362</t>
  </si>
  <si>
    <t>3540501100</t>
  </si>
  <si>
    <t>210220401</t>
  </si>
  <si>
    <t>Označenie zvodov štítkami smaltované, z umelej hmot</t>
  </si>
  <si>
    <t>5489511000</t>
  </si>
  <si>
    <t>Štítok smaltovaný do 5 písmmen 10x15 mm</t>
  </si>
  <si>
    <t>Kus</t>
  </si>
  <si>
    <t>Zabezpečovacie práce pri motáži</t>
  </si>
  <si>
    <t>HZS-001</t>
  </si>
  <si>
    <t>Revízie</t>
  </si>
  <si>
    <t>Výkopové práce na prepojení na jestvujúci zemnič</t>
  </si>
  <si>
    <t>PPV 2%</t>
  </si>
  <si>
    <t>Elektromontáže</t>
  </si>
  <si>
    <t>21001001</t>
  </si>
  <si>
    <t>Rúrka tuhá elektroinšt. z PVC uložená voľne alebo pod omietkou vč. kolien typ 1529 - 29 mm</t>
  </si>
  <si>
    <t>3450706200</t>
  </si>
  <si>
    <t>I-Trubka FXPM 20 sivá</t>
  </si>
  <si>
    <t>210010311</t>
  </si>
  <si>
    <t>Škatuľa prístrojová bez zapojenia (1902, KO 68) kruhová</t>
  </si>
  <si>
    <t>3450907010</t>
  </si>
  <si>
    <t>Krabica  KU 68-1902</t>
  </si>
  <si>
    <t>210010313</t>
  </si>
  <si>
    <t>Škatuľa odbočná s viečkom, bez zapojenia (KO 125) štvorcová</t>
  </si>
  <si>
    <t>Krabica  KO-125</t>
  </si>
  <si>
    <t>210010321</t>
  </si>
  <si>
    <t>Škatuľa odbočná s viečkom, svorkovnicou vč. zapojenia (1903, KR 68) kruhová</t>
  </si>
  <si>
    <t>3450907510</t>
  </si>
  <si>
    <t>Krabica  KU 68-1903 so svorkami</t>
  </si>
  <si>
    <t>210040701</t>
  </si>
  <si>
    <t>Drážka pre rúrku alebo kábel do D 29 mm s vysekaním,zamurovaním a začistením</t>
  </si>
  <si>
    <t>210100001</t>
  </si>
  <si>
    <t>Ukončenie vodičov v rozvádzač. vč. zapojenia a vodičovej koncovky do 2.5 mm2</t>
  </si>
  <si>
    <t>210100002</t>
  </si>
  <si>
    <t>Ukončenie vodičov v rozvádzač. vč. zapojenia a vodičovej koncovky do 6 mm2</t>
  </si>
  <si>
    <t>210100003</t>
  </si>
  <si>
    <t>Ukončenie vodičov v rozvádzač. vč. zapojenia a vodičovej koncovky do 16 mm2</t>
  </si>
  <si>
    <t>210110041</t>
  </si>
  <si>
    <t>Spínač polozapustený a zapustený vč.zapojenia jednopólový - radenie 1</t>
  </si>
  <si>
    <t>3450201280</t>
  </si>
  <si>
    <t>Spínač 1    3553-01289 B2    matná biela</t>
  </si>
  <si>
    <t>210110043</t>
  </si>
  <si>
    <t>Spínač polozapustený a zapustený vč.zapojenia sériový prep.stried. - radenie 5 A 6</t>
  </si>
  <si>
    <t>3450202940</t>
  </si>
  <si>
    <t>Prístroj prepínača    3558-A51340     radenie 5,6</t>
  </si>
  <si>
    <t>210111011</t>
  </si>
  <si>
    <t>Domová zásuvka polozapustená alebo zapustená vč. zapojenia 10/16 A 250 V 2P + Z</t>
  </si>
  <si>
    <t>3450317700</t>
  </si>
  <si>
    <t>Zásuvka 4FN 15037 BM dvojitá</t>
  </si>
  <si>
    <t>210111012</t>
  </si>
  <si>
    <t>Domová zásuvka polozapustená alebo zapustená, 3f</t>
  </si>
  <si>
    <t>3450359300</t>
  </si>
  <si>
    <t>Zásuvka CZ1643-H</t>
  </si>
  <si>
    <t>Montáž LED svietidiel</t>
  </si>
  <si>
    <t>Svietidlo LED typ A   dodávka</t>
  </si>
  <si>
    <t>Svietidlo LED typ B   dodávka</t>
  </si>
  <si>
    <t>Svietidlo LED typ C   dodávka</t>
  </si>
  <si>
    <t>Svietidlo LED typ D   núdzové  dodávka</t>
  </si>
  <si>
    <t>Sporáková prípojka 25A/400V d+m</t>
  </si>
  <si>
    <t>210190003</t>
  </si>
  <si>
    <t>Montáž oceľolechovej rozvodnice do váhy 100 kg</t>
  </si>
  <si>
    <t>3570100100111</t>
  </si>
  <si>
    <t>2102203022</t>
  </si>
  <si>
    <t>Montáž prípojnice uzemnenia</t>
  </si>
  <si>
    <t>35404033001</t>
  </si>
  <si>
    <t>EPS2</t>
  </si>
  <si>
    <t>210220321</t>
  </si>
  <si>
    <t>3540201700</t>
  </si>
  <si>
    <t>Svorka BARNARD+ medený pásik dĺžky 750mm</t>
  </si>
  <si>
    <t>210220452</t>
  </si>
  <si>
    <t>Ochranné pospájanie v práčovniach, kúpeľniach, pevne uložené Cu 4-16mm2</t>
  </si>
  <si>
    <t>3410403400</t>
  </si>
  <si>
    <t>Vodič medený CHKE-R 10   zz</t>
  </si>
  <si>
    <t>210290743</t>
  </si>
  <si>
    <t>Montáž  spotrebiča alebo elektromotora (s prenesením do vzdialenosti 5 m) do  10 kW</t>
  </si>
  <si>
    <t>210800108</t>
  </si>
  <si>
    <t>Kábel uložený pod omietkou CYKY do 5x6</t>
  </si>
  <si>
    <t>34114011001</t>
  </si>
  <si>
    <t>Nehorľavý kábel 1-CHKE-R 3Cx1,5, 3Ax1,5</t>
  </si>
  <si>
    <t>341140110011</t>
  </si>
  <si>
    <t>Nehorľavý kábel 1-CHKE-R 2Ax1,5</t>
  </si>
  <si>
    <t>3411401100</t>
  </si>
  <si>
    <t>Nehorľavý kábel 1-CHKE-R 3Cx2,5</t>
  </si>
  <si>
    <t>3411400600</t>
  </si>
  <si>
    <t>Nehorľavý kábel 1-CHKE-R 5Cx1,5</t>
  </si>
  <si>
    <t>Nehorľavý kábel 1-CHKE-R 5Cx2,5</t>
  </si>
  <si>
    <t>Nehorľavý kábel 1-CHKE-R 5Cx4</t>
  </si>
  <si>
    <t>34114006r1</t>
  </si>
  <si>
    <t>Nehorľavý kábel 1-CHKE-R 5Cx6</t>
  </si>
  <si>
    <t xml:space="preserve">Prvky MaR s kábelážou CYSY3x0,75,5x0,75 </t>
  </si>
  <si>
    <t>Programovateľný priestorový termostat</t>
  </si>
  <si>
    <t>HZS-003</t>
  </si>
  <si>
    <t>HZS-008</t>
  </si>
  <si>
    <t>Demontáž</t>
  </si>
  <si>
    <t>PPV 6%</t>
  </si>
  <si>
    <t xml:space="preserve">Elektroinštalácia </t>
  </si>
  <si>
    <t>Č.</t>
  </si>
  <si>
    <t>Množstvo celkom</t>
  </si>
  <si>
    <t xml:space="preserve">Práce a dodávky PSV   </t>
  </si>
  <si>
    <t xml:space="preserve">Izolácie tepelné   </t>
  </si>
  <si>
    <t>713482111</t>
  </si>
  <si>
    <t xml:space="preserve">Montáž trubíc z PE, hr.do 10 mm,vnút.priemer do 38   </t>
  </si>
  <si>
    <t>2837741552</t>
  </si>
  <si>
    <t xml:space="preserve">Izolácia  Trubice  Tubusová 25/9-DG (138)  ARC-0023  FLEXI   </t>
  </si>
  <si>
    <t>2837741598</t>
  </si>
  <si>
    <t xml:space="preserve">Izolácia  Trubice  Tubusová 54/20-DG (32)  ARC-0056   FLEXI   </t>
  </si>
  <si>
    <t>731</t>
  </si>
  <si>
    <t xml:space="preserve">Ústredné kúrenie, kotolne   </t>
  </si>
  <si>
    <t>731241082</t>
  </si>
  <si>
    <t xml:space="preserve">Montáž tepelného čerpadla   </t>
  </si>
  <si>
    <t>súb</t>
  </si>
  <si>
    <t>4843940003</t>
  </si>
  <si>
    <t xml:space="preserve">Tepelné čerpadlo vzduch-voda - max. 55°C COP A2/W35   </t>
  </si>
  <si>
    <t>4844108032</t>
  </si>
  <si>
    <t xml:space="preserve">Čerpadlová skupina  + regulácia   </t>
  </si>
  <si>
    <t>4844108003</t>
  </si>
  <si>
    <t>ekvitermické regulátory</t>
  </si>
  <si>
    <t>4844108007</t>
  </si>
  <si>
    <t>upevňovací modul regulátorov</t>
  </si>
  <si>
    <t>4844108022</t>
  </si>
  <si>
    <t>Skrutkovacia montážna sada pre prírubové konektroy vykurovanie</t>
  </si>
  <si>
    <t>4844108028</t>
  </si>
  <si>
    <t xml:space="preserve">Odvzdušňovací a uzatvárací ventil </t>
  </si>
  <si>
    <t>4844108030</t>
  </si>
  <si>
    <t xml:space="preserve">Poistný ventil pre systémy 1/2"x3/4"-6 bar </t>
  </si>
  <si>
    <t>4844108035</t>
  </si>
  <si>
    <t xml:space="preserve"> regulácia 230 V   </t>
  </si>
  <si>
    <t>4844108036</t>
  </si>
  <si>
    <t xml:space="preserve">Konzola preexpanznú nádobu 3/4"x3/4"   </t>
  </si>
  <si>
    <t>4844108040</t>
  </si>
  <si>
    <t xml:space="preserve"> expanzná nádoba 3/4"   </t>
  </si>
  <si>
    <t>4844108042</t>
  </si>
  <si>
    <t xml:space="preserve">Zverné šróbenie k solárnym systémom 3/4"M x 22 Cu   </t>
  </si>
  <si>
    <t>4844108043</t>
  </si>
  <si>
    <t xml:space="preserve">Vakuová pumpa systému 230 V   </t>
  </si>
  <si>
    <t>4843910014</t>
  </si>
  <si>
    <t xml:space="preserve">Akumulačná nádoba so VS tavaným zásobníkom TÚV  500 l/170 l   </t>
  </si>
  <si>
    <t>4843930026</t>
  </si>
  <si>
    <t xml:space="preserve">Medená vyhrievacia vložka  DN 290   </t>
  </si>
  <si>
    <t>4848905509</t>
  </si>
  <si>
    <t xml:space="preserve">Osadený horizontálny rozdeľovač Multimix pre 3 okruhy, typ  HR 3K   </t>
  </si>
  <si>
    <t>998731202</t>
  </si>
  <si>
    <t xml:space="preserve">Presun hmôt pre kotolne umiestnené vo výške (hĺbke) nad 6 do 12 m   </t>
  </si>
  <si>
    <t>998731293</t>
  </si>
  <si>
    <t xml:space="preserve">Kotolne, prípl.za presun nad vymedz. najväčšiu dopravnú vzdialenosť do 500 m   </t>
  </si>
  <si>
    <t xml:space="preserve">Ústredné kúrenie, strojovne   </t>
  </si>
  <si>
    <t>732219315</t>
  </si>
  <si>
    <t xml:space="preserve">Montáž ohrievača vody zásobníkového stojatého kombinovaného do PN 2, 5/1,0 </t>
  </si>
  <si>
    <t>732219464</t>
  </si>
  <si>
    <t>732331515</t>
  </si>
  <si>
    <t xml:space="preserve">Nádoba expanzná tlaková s membránou typ Expanz. bez poistného ventilu objemu  25-30l   </t>
  </si>
  <si>
    <t>998732202</t>
  </si>
  <si>
    <t xml:space="preserve">Presun hmôt pre strojovne v objektoch výšky nad 6 m do 12 m   </t>
  </si>
  <si>
    <t>998732293</t>
  </si>
  <si>
    <t xml:space="preserve">Strojovne, prípl.za presun nad vymedz. najväčšiu dopravnú vzdialenosť do 500 m   </t>
  </si>
  <si>
    <t>733</t>
  </si>
  <si>
    <t xml:space="preserve">Ústredné kúrenie, rozvodné potrubie   </t>
  </si>
  <si>
    <t>2861800034</t>
  </si>
  <si>
    <t xml:space="preserve">Potrubie a press-fitingy viacvrstvové potrubie  DUO - ISOL  16x2   </t>
  </si>
  <si>
    <t>2861800036</t>
  </si>
  <si>
    <t xml:space="preserve">Potrubie a press-fitingy viacvrstvové potrubie DUO - ISOL  20x2   </t>
  </si>
  <si>
    <t>2861800009</t>
  </si>
  <si>
    <t xml:space="preserve">Potrubie a press-fitingy viacvrstvové potrubie - DUO    26x3   </t>
  </si>
  <si>
    <t>2861800010</t>
  </si>
  <si>
    <t xml:space="preserve">Potrubie a press-fitingy viacvrstvové potrubie  DUO    32x3   </t>
  </si>
  <si>
    <t>2861800011</t>
  </si>
  <si>
    <t xml:space="preserve">Potrubie a press-fitingy viacvrstvové potrubie DUO    40x3,5   </t>
  </si>
  <si>
    <t>1963220170</t>
  </si>
  <si>
    <t xml:space="preserve">Medená  rúra  22x1 mm mäkká   </t>
  </si>
  <si>
    <t>1963220200</t>
  </si>
  <si>
    <t xml:space="preserve">Medená  rúra   42x1.5 mm tvrdá   </t>
  </si>
  <si>
    <t>733191302</t>
  </si>
  <si>
    <t xml:space="preserve">Tlaková skúška plastového potrubia nad 32 do 63 mm   </t>
  </si>
  <si>
    <t>998733201</t>
  </si>
  <si>
    <t xml:space="preserve">Presun hmôt pre rozvody potrubia v objektoch výšky do 6 m   </t>
  </si>
  <si>
    <t>998733293</t>
  </si>
  <si>
    <t xml:space="preserve">Rozvody potrubia, prípl.za presun nad vymedz. najväčšiu dopravnú vzdial. do 500 m   </t>
  </si>
  <si>
    <t>734</t>
  </si>
  <si>
    <t xml:space="preserve">Ústredné kúrenie, armatúry.   </t>
  </si>
  <si>
    <t>5518100084</t>
  </si>
  <si>
    <t xml:space="preserve">Kúrenárske armatúry  SADA KLASIK  1/2"xEK - 15x1   </t>
  </si>
  <si>
    <t>5518100140</t>
  </si>
  <si>
    <t xml:space="preserve">Kúrenárske armatúry  Termostatická hlavica   M30 x 1,5   </t>
  </si>
  <si>
    <t>5510900309</t>
  </si>
  <si>
    <t xml:space="preserve">Guľový kohút s motýlikovým ovládačom, PN 40, DN 32   </t>
  </si>
  <si>
    <t>4228461610</t>
  </si>
  <si>
    <t xml:space="preserve">1 1/4" trojcestný zmiešavací a rozdeľovací ventil   </t>
  </si>
  <si>
    <t>734209116</t>
  </si>
  <si>
    <t xml:space="preserve">Montáž závitovej armatúry s 2 závitmi G 5/4   </t>
  </si>
  <si>
    <t>734211111</t>
  </si>
  <si>
    <t xml:space="preserve">Ventil odvzdušňovací závitový vykurovacích telies do G 3/8   </t>
  </si>
  <si>
    <t>734291114</t>
  </si>
  <si>
    <t xml:space="preserve">Ostané armatúry, kohútik plniaci a vypúšťací normy 13 7061, PN 1,0/100st. C G 3/4   </t>
  </si>
  <si>
    <t>998734201</t>
  </si>
  <si>
    <t xml:space="preserve">Presun hmôt pre armatúry v objektoch výšky do 6 m   </t>
  </si>
  <si>
    <t>998734293</t>
  </si>
  <si>
    <t xml:space="preserve">Armatúry, prípl.za presun nad vymedz. najväčšiu dopravnú vzdialenosť do 500 m   </t>
  </si>
  <si>
    <t>735</t>
  </si>
  <si>
    <t xml:space="preserve">Ústredné kúrenie, vykurov. telesá   </t>
  </si>
  <si>
    <t>735158120</t>
  </si>
  <si>
    <t xml:space="preserve">Vykurovacie telesá panelové, tlaková skúška telesa vodou - dvojradového   </t>
  </si>
  <si>
    <t>735159523</t>
  </si>
  <si>
    <t xml:space="preserve">Montáž vykurovacieho telesa  dvojradového s odvzdušnením do 1200 mm   </t>
  </si>
  <si>
    <t>4845400450</t>
  </si>
  <si>
    <t>4845400650</t>
  </si>
  <si>
    <t>4845400800</t>
  </si>
  <si>
    <t>998735202</t>
  </si>
  <si>
    <t xml:space="preserve">Presun hmôt pre vykurovacie telesá v objektoch výšky nad 6 do 12 m   </t>
  </si>
  <si>
    <t>998735293</t>
  </si>
  <si>
    <t xml:space="preserve">Vykurovacie telesá, prípl.za presun nad vymedz. najväčšiu dopr. vzdial. do 500 m   </t>
  </si>
  <si>
    <t>OST</t>
  </si>
  <si>
    <t xml:space="preserve">Ostatné   </t>
  </si>
  <si>
    <t>HZS000113</t>
  </si>
  <si>
    <t xml:space="preserve">vykurovacia skúška/tlak. Skúška systému   </t>
  </si>
  <si>
    <t xml:space="preserve">Celkom   </t>
  </si>
  <si>
    <t>Časť :</t>
  </si>
  <si>
    <t xml:space="preserve">Montáže vzduchotechnických zariadení   </t>
  </si>
  <si>
    <t>769011055.S</t>
  </si>
  <si>
    <t xml:space="preserve">Montáž - odvetranie WC vrátane potrubí   </t>
  </si>
  <si>
    <t>429110009600</t>
  </si>
  <si>
    <t>769051063.S</t>
  </si>
  <si>
    <t>Montáž - Klima jednotky inverter</t>
  </si>
  <si>
    <t>429530000100.S</t>
  </si>
  <si>
    <t>998769203.S</t>
  </si>
  <si>
    <t xml:space="preserve">Presun hmôt pre montáž vzduchotechnických zariadení v stavbe (objekte) výšky nad 7 do 24 m   </t>
  </si>
  <si>
    <t xml:space="preserve">Izolácia  Trubice  Tubolit 25/9-DG (138)  ARC-0023  Armacell  AZ FLEX   </t>
  </si>
  <si>
    <t>721</t>
  </si>
  <si>
    <t xml:space="preserve">Zdravotech. vnútorná kanalizácia   </t>
  </si>
  <si>
    <t>721171502</t>
  </si>
  <si>
    <t xml:space="preserve">Potrubie z rúr PE GEBERIT 40/3 odpadné prípojné   </t>
  </si>
  <si>
    <t>721194104</t>
  </si>
  <si>
    <t xml:space="preserve">Zriadenie prípojky na potrubí vyvedenie a upevnenie odpadových výpustiek D 40x1, 8   </t>
  </si>
  <si>
    <t>721221101</t>
  </si>
  <si>
    <t xml:space="preserve">Zápachová uzávierka umývadlová DN 30, 40 HUL 132/30, 40   </t>
  </si>
  <si>
    <t>721290112</t>
  </si>
  <si>
    <t xml:space="preserve">Ostatné - skúška tesnosti kanalizácie v objektoch vodou DN 150 alebo DN 200   </t>
  </si>
  <si>
    <t>998721202</t>
  </si>
  <si>
    <t xml:space="preserve">Presun hmôt pre vnútornú kanalizáciu v objektoch výšky nad 6 do 12 m   </t>
  </si>
  <si>
    <t>998721293</t>
  </si>
  <si>
    <t xml:space="preserve">Vnútorná kanalizácia, prípl.za presun nad vymedz. najväč. dopr. vzdial. do 500m   </t>
  </si>
  <si>
    <t>722</t>
  </si>
  <si>
    <t xml:space="preserve">Zdravotechnika - vnútorný vodovod   </t>
  </si>
  <si>
    <t>722171311</t>
  </si>
  <si>
    <t xml:space="preserve">Potrubie z viacvrstvových rúr PE Geberit Mepla d16x2,25mm   </t>
  </si>
  <si>
    <t>722171312</t>
  </si>
  <si>
    <t xml:space="preserve">Potrubie z viacvrstvových rúr PE Geberit Mepla d20x2,5mm   </t>
  </si>
  <si>
    <t>5518100280</t>
  </si>
  <si>
    <t xml:space="preserve">Armatúry závitové - voda  Guľový uzáver voda   3/4"    </t>
  </si>
  <si>
    <t>5518800134</t>
  </si>
  <si>
    <t xml:space="preserve">Armatúry závitové - voda  Bezpečnostná skupina </t>
  </si>
  <si>
    <t>722290226</t>
  </si>
  <si>
    <t xml:space="preserve">Tlaková skúška vodovodného potrubia závitového do DN 50   </t>
  </si>
  <si>
    <t>722290234</t>
  </si>
  <si>
    <t xml:space="preserve">Prepláchnutie a dezinfekcia vodovodného potrubia do DN 80   </t>
  </si>
  <si>
    <t>998722202</t>
  </si>
  <si>
    <t xml:space="preserve">Presun hmôt pre vnútorný vodovod v objektoch výšky nad 6 do 12 m   </t>
  </si>
  <si>
    <t>998722293</t>
  </si>
  <si>
    <t xml:space="preserve">Vodovod, prípl.za presun nad vymedz. najväčšiu dopravnú vzdialenosť do 500m   </t>
  </si>
  <si>
    <t>725</t>
  </si>
  <si>
    <t xml:space="preserve">Zdravotechnika - zariaď. predmety   </t>
  </si>
  <si>
    <t>1612195001</t>
  </si>
  <si>
    <t>Umývadlo  U 2,výška 0,88 m,   s batériou a sifónom</t>
  </si>
  <si>
    <t>4843887500</t>
  </si>
  <si>
    <t>Klozet-záchodová misa WC komplet</t>
  </si>
  <si>
    <t>725219701</t>
  </si>
  <si>
    <t xml:space="preserve">Montáž umývadla do masívnej murovanej konštrukcie - GEBERIT   </t>
  </si>
  <si>
    <t>725539105</t>
  </si>
  <si>
    <t>Montáž WC klozetu</t>
  </si>
  <si>
    <t>5517545550</t>
  </si>
  <si>
    <t xml:space="preserve">Pisoár </t>
  </si>
  <si>
    <t>725829206</t>
  </si>
  <si>
    <t>Montáž pisoára</t>
  </si>
  <si>
    <t>725869101</t>
  </si>
  <si>
    <t xml:space="preserve">Montáž zápachovej uzávierky pre zariaďovacie predmety, umývadlová do D 40   </t>
  </si>
  <si>
    <t>998725202</t>
  </si>
  <si>
    <t xml:space="preserve">Presun hmôt pre zariaďovacie predmety v objektoch výšky nad 6 do 12 m   </t>
  </si>
  <si>
    <t>998725293</t>
  </si>
  <si>
    <t xml:space="preserve">Zariaďovacie predmety, prípl.za presun nad vymedz. najväčšiu dopravnú vzdialenosť do 500 m   </t>
  </si>
  <si>
    <t xml:space="preserve">Vykurovacie telesá KORAD VK  22 600x0800 </t>
  </si>
  <si>
    <t xml:space="preserve">Vykurovacie telesá KORAD VK 33  600x1200  </t>
  </si>
  <si>
    <t xml:space="preserve">Vykurovacie telesá Korad VK  22 600x1500   </t>
  </si>
  <si>
    <t xml:space="preserve">Rozvádzač RD, vráatane tlačítka CENTRAL-STOP </t>
  </si>
  <si>
    <t>Svorka na potrub."Bernard" včít. pásika(bez vodiča a prípoj. vodiča), vrátane vodiča Cy 6 žz na pospojovanie</t>
  </si>
  <si>
    <t xml:space="preserve">Úprava rozvádzača RE vrátane vodiča CHKE-R-J 5x10 B2cas1d1a1 </t>
  </si>
  <si>
    <t>Podpera PV01 , aj podpery PV 22</t>
  </si>
  <si>
    <t>Zvodový vodič včítane podpery FeZn do D 10 mm, A1 D 10 mm Cu D 8 mm, vr. podpery PV 22</t>
  </si>
  <si>
    <t>HR-Podpera PV, vr. podpery PV 22</t>
  </si>
  <si>
    <t xml:space="preserve">Zachyt.tyč včít.upevnenia do steny do 3 m dľžky tyče vr. Svoriek a  SR 02 a SR03 </t>
  </si>
  <si>
    <t>Tyčový uzemňovač zarazený do zeme a pripoj.vedenie 4,5 m súprava, vr. svorky a SR 02 a SR03</t>
  </si>
  <si>
    <t>HR-Zemna tyc ZT 2M, vr. svorky a SR 02 a SR03</t>
  </si>
  <si>
    <t>Klima jednotky inverters s rekuepráciou tepla  3,5 kW</t>
  </si>
  <si>
    <t>Ventilátor + rozvody - odvetranie WC   prietok vzduchu min. 20 m3/h - max. 120 m3/h.</t>
  </si>
  <si>
    <t>Montáž 6 solárnych kolektorov plošných KPS10 na šikmej/rovnej streche. , do solár. poľa   vrátane armatúr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</si>
</sst>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%"/>
    <numFmt numFmtId="165" formatCode="dd\.mm\.yyyy"/>
    <numFmt numFmtId="166" formatCode="#,##0.00000"/>
    <numFmt numFmtId="167" formatCode="#,##0.000"/>
    <numFmt numFmtId="168" formatCode="#"/>
    <numFmt numFmtId="169" formatCode="0.000"/>
    <numFmt numFmtId="170" formatCode="#,##0.000;\-#,##0.000"/>
    <numFmt numFmtId="171" formatCode="#,##0.000000_);\(#,##0.000000\)"/>
  </numFmts>
  <fonts count="62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0"/>
      <name val="Arial CE"/>
      <family val="2"/>
      <charset val="238"/>
    </font>
    <font>
      <b/>
      <sz val="8"/>
      <color indexed="18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8"/>
      <color indexed="1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indexed="2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 CYR"/>
      <charset val="238"/>
    </font>
    <font>
      <b/>
      <sz val="10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b/>
      <sz val="11"/>
      <name val="Arial CE"/>
      <family val="2"/>
      <charset val="238"/>
    </font>
    <font>
      <i/>
      <sz val="8"/>
      <color indexed="12"/>
      <name val="Arial"/>
      <family val="2"/>
    </font>
    <font>
      <b/>
      <sz val="10"/>
      <color indexed="1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color indexed="18"/>
      <name val="Arial CE"/>
      <family val="2"/>
      <charset val="238"/>
    </font>
    <font>
      <sz val="8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indexed="13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2" fillId="0" borderId="0" applyNumberFormat="0" applyFill="0" applyBorder="0" applyAlignment="0" applyProtection="0"/>
    <xf numFmtId="0" fontId="33" fillId="0" borderId="0"/>
  </cellStyleXfs>
  <cellXfs count="2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168" fontId="35" fillId="0" borderId="0" xfId="2" applyNumberFormat="1" applyFont="1" applyAlignment="1">
      <alignment horizontal="left" vertical="center"/>
    </xf>
    <xf numFmtId="0" fontId="34" fillId="0" borderId="0" xfId="2" applyFont="1" applyAlignment="1">
      <alignment vertical="center"/>
    </xf>
    <xf numFmtId="2" fontId="34" fillId="0" borderId="0" xfId="2" applyNumberFormat="1" applyFont="1" applyAlignment="1">
      <alignment vertical="center"/>
    </xf>
    <xf numFmtId="0" fontId="42" fillId="6" borderId="1" xfId="2" applyFont="1" applyFill="1" applyBorder="1" applyAlignment="1">
      <alignment horizontal="center" vertical="center" wrapText="1"/>
    </xf>
    <xf numFmtId="168" fontId="42" fillId="0" borderId="1" xfId="2" applyNumberFormat="1" applyFont="1" applyBorder="1" applyAlignment="1">
      <alignment horizontal="center" vertical="center"/>
    </xf>
    <xf numFmtId="168" fontId="42" fillId="0" borderId="1" xfId="2" applyNumberFormat="1" applyFont="1" applyBorder="1" applyAlignment="1">
      <alignment horizontal="left" vertical="center"/>
    </xf>
    <xf numFmtId="167" fontId="42" fillId="0" borderId="1" xfId="2" applyNumberFormat="1" applyFont="1" applyBorder="1" applyAlignment="1">
      <alignment horizontal="right" vertical="center"/>
    </xf>
    <xf numFmtId="0" fontId="45" fillId="7" borderId="1" xfId="2" applyFont="1" applyFill="1" applyBorder="1" applyAlignment="1">
      <alignment horizontal="center" vertical="center" wrapText="1"/>
    </xf>
    <xf numFmtId="2" fontId="45" fillId="7" borderId="1" xfId="2" applyNumberFormat="1" applyFont="1" applyFill="1" applyBorder="1" applyAlignment="1">
      <alignment horizontal="center" vertical="center" wrapText="1"/>
    </xf>
    <xf numFmtId="168" fontId="45" fillId="0" borderId="1" xfId="2" applyNumberFormat="1" applyFont="1" applyBorder="1" applyAlignment="1">
      <alignment horizontal="right" vertical="center"/>
    </xf>
    <xf numFmtId="168" fontId="45" fillId="0" borderId="1" xfId="2" applyNumberFormat="1" applyFont="1" applyBorder="1" applyAlignment="1">
      <alignment horizontal="center" vertical="center"/>
    </xf>
    <xf numFmtId="168" fontId="45" fillId="0" borderId="1" xfId="2" applyNumberFormat="1" applyFont="1" applyBorder="1" applyAlignment="1">
      <alignment horizontal="left" vertical="center"/>
    </xf>
    <xf numFmtId="2" fontId="45" fillId="0" borderId="1" xfId="2" applyNumberFormat="1" applyFont="1" applyBorder="1" applyAlignment="1">
      <alignment vertical="center"/>
    </xf>
    <xf numFmtId="0" fontId="36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2" fontId="46" fillId="0" borderId="0" xfId="2" applyNumberFormat="1" applyFont="1" applyAlignment="1">
      <alignment vertical="center"/>
    </xf>
    <xf numFmtId="0" fontId="37" fillId="0" borderId="0" xfId="2" applyFont="1" applyAlignment="1">
      <alignment vertical="center"/>
    </xf>
    <xf numFmtId="0" fontId="37" fillId="0" borderId="0" xfId="2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6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40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2" fillId="0" borderId="0" xfId="2" applyFont="1" applyAlignment="1">
      <alignment horizontal="center" vertical="center" wrapText="1"/>
    </xf>
    <xf numFmtId="0" fontId="49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45" fillId="0" borderId="0" xfId="2" applyFont="1" applyAlignment="1">
      <alignment vertical="center"/>
    </xf>
    <xf numFmtId="2" fontId="45" fillId="0" borderId="0" xfId="2" applyNumberFormat="1" applyFont="1" applyAlignment="1">
      <alignment vertical="center"/>
    </xf>
    <xf numFmtId="0" fontId="45" fillId="0" borderId="0" xfId="2" applyFont="1" applyAlignment="1">
      <alignment vertical="center" wrapText="1"/>
    </xf>
    <xf numFmtId="2" fontId="45" fillId="0" borderId="0" xfId="2" applyNumberFormat="1" applyFont="1" applyAlignment="1">
      <alignment vertical="center" wrapText="1"/>
    </xf>
    <xf numFmtId="0" fontId="45" fillId="8" borderId="1" xfId="2" applyFont="1" applyFill="1" applyBorder="1" applyAlignment="1">
      <alignment horizontal="center" vertical="center" wrapText="1"/>
    </xf>
    <xf numFmtId="0" fontId="42" fillId="9" borderId="2" xfId="0" applyFont="1" applyFill="1" applyBorder="1" applyAlignment="1">
      <alignment horizontal="center" vertical="center" wrapText="1"/>
    </xf>
    <xf numFmtId="0" fontId="42" fillId="9" borderId="2" xfId="0" applyFont="1" applyFill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50" fillId="0" borderId="0" xfId="2" applyFont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45" fillId="0" borderId="0" xfId="2" applyFont="1" applyAlignment="1">
      <alignment horizontal="center" vertical="center" wrapText="1"/>
    </xf>
    <xf numFmtId="0" fontId="46" fillId="0" borderId="0" xfId="2" applyFont="1" applyAlignment="1">
      <alignment horizontal="center" vertical="center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 wrapText="1"/>
    </xf>
    <xf numFmtId="170" fontId="37" fillId="0" borderId="0" xfId="0" applyNumberFormat="1" applyFont="1" applyAlignment="1">
      <alignment horizontal="right" vertical="center"/>
    </xf>
    <xf numFmtId="39" fontId="37" fillId="0" borderId="0" xfId="0" applyNumberFormat="1" applyFont="1" applyAlignment="1">
      <alignment horizontal="right" vertical="center"/>
    </xf>
    <xf numFmtId="0" fontId="42" fillId="0" borderId="0" xfId="0" applyFont="1" applyAlignment="1" applyProtection="1">
      <alignment horizontal="left" vertical="center"/>
      <protection locked="0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37" fontId="38" fillId="0" borderId="0" xfId="0" applyNumberFormat="1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170" fontId="38" fillId="0" borderId="0" xfId="0" applyNumberFormat="1" applyFont="1" applyAlignment="1" applyProtection="1">
      <alignment horizontal="right" vertical="center"/>
      <protection locked="0"/>
    </xf>
    <xf numFmtId="39" fontId="38" fillId="0" borderId="0" xfId="0" applyNumberFormat="1" applyFont="1" applyAlignment="1" applyProtection="1">
      <alignment horizontal="right" vertical="center"/>
      <protection locked="0"/>
    </xf>
    <xf numFmtId="37" fontId="42" fillId="0" borderId="2" xfId="0" applyNumberFormat="1" applyFont="1" applyBorder="1" applyAlignment="1" applyProtection="1">
      <alignment horizontal="center" vertical="center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2" fillId="0" borderId="2" xfId="0" applyFont="1" applyBorder="1" applyAlignment="1" applyProtection="1">
      <alignment horizontal="left" vertical="center"/>
      <protection locked="0"/>
    </xf>
    <xf numFmtId="0" fontId="42" fillId="0" borderId="2" xfId="0" applyFont="1" applyBorder="1" applyAlignment="1" applyProtection="1">
      <alignment horizontal="center" vertical="center" wrapText="1"/>
      <protection locked="0"/>
    </xf>
    <xf numFmtId="170" fontId="42" fillId="0" borderId="2" xfId="0" applyNumberFormat="1" applyFont="1" applyBorder="1" applyAlignment="1" applyProtection="1">
      <alignment horizontal="right" vertical="center"/>
      <protection locked="0"/>
    </xf>
    <xf numFmtId="39" fontId="42" fillId="0" borderId="2" xfId="0" applyNumberFormat="1" applyFont="1" applyBorder="1" applyAlignment="1" applyProtection="1">
      <alignment horizontal="right" vertical="center"/>
      <protection locked="0"/>
    </xf>
    <xf numFmtId="37" fontId="57" fillId="0" borderId="2" xfId="0" applyNumberFormat="1" applyFont="1" applyBorder="1" applyAlignment="1" applyProtection="1">
      <alignment horizontal="center" vertical="center"/>
      <protection locked="0"/>
    </xf>
    <xf numFmtId="0" fontId="57" fillId="0" borderId="2" xfId="0" applyFont="1" applyBorder="1" applyAlignment="1" applyProtection="1">
      <alignment horizontal="left" vertical="center" wrapText="1"/>
      <protection locked="0"/>
    </xf>
    <xf numFmtId="0" fontId="57" fillId="0" borderId="2" xfId="0" applyFont="1" applyBorder="1" applyAlignment="1" applyProtection="1">
      <alignment horizontal="left" vertical="center"/>
      <protection locked="0"/>
    </xf>
    <xf numFmtId="0" fontId="57" fillId="0" borderId="2" xfId="0" applyFont="1" applyBorder="1" applyAlignment="1" applyProtection="1">
      <alignment horizontal="center" vertical="center" wrapText="1"/>
      <protection locked="0"/>
    </xf>
    <xf numFmtId="170" fontId="57" fillId="0" borderId="2" xfId="0" applyNumberFormat="1" applyFont="1" applyBorder="1" applyAlignment="1" applyProtection="1">
      <alignment horizontal="right" vertical="center"/>
      <protection locked="0"/>
    </xf>
    <xf numFmtId="39" fontId="57" fillId="0" borderId="2" xfId="0" applyNumberFormat="1" applyFont="1" applyBorder="1" applyAlignment="1" applyProtection="1">
      <alignment horizontal="right" vertical="center"/>
      <protection locked="0"/>
    </xf>
    <xf numFmtId="37" fontId="37" fillId="0" borderId="0" xfId="0" applyNumberFormat="1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170" fontId="37" fillId="0" borderId="0" xfId="0" applyNumberFormat="1" applyFont="1" applyAlignment="1" applyProtection="1">
      <alignment horizontal="right" vertical="center"/>
      <protection locked="0"/>
    </xf>
    <xf numFmtId="39" fontId="37" fillId="0" borderId="0" xfId="0" applyNumberFormat="1" applyFont="1" applyAlignment="1" applyProtection="1">
      <alignment horizontal="right" vertical="center"/>
      <protection locked="0"/>
    </xf>
    <xf numFmtId="171" fontId="37" fillId="0" borderId="0" xfId="0" applyNumberFormat="1" applyFont="1" applyAlignment="1" applyProtection="1">
      <alignment horizontal="right" vertical="center"/>
      <protection locked="0"/>
    </xf>
    <xf numFmtId="0" fontId="42" fillId="0" borderId="0" xfId="2" applyFont="1" applyAlignment="1">
      <alignment vertical="center"/>
    </xf>
    <xf numFmtId="168" fontId="38" fillId="0" borderId="0" xfId="2" applyNumberFormat="1" applyFont="1" applyAlignment="1">
      <alignment horizontal="left" vertical="center"/>
    </xf>
    <xf numFmtId="0" fontId="42" fillId="0" borderId="0" xfId="2" applyFont="1" applyAlignment="1">
      <alignment horizontal="center" vertical="center"/>
    </xf>
    <xf numFmtId="168" fontId="43" fillId="0" borderId="0" xfId="2" applyNumberFormat="1" applyFont="1" applyAlignment="1">
      <alignment horizontal="left" vertical="center"/>
    </xf>
    <xf numFmtId="0" fontId="44" fillId="0" borderId="0" xfId="2" applyFont="1" applyAlignment="1">
      <alignment horizontal="center" vertical="center"/>
    </xf>
    <xf numFmtId="0" fontId="44" fillId="0" borderId="0" xfId="2" applyFont="1" applyAlignment="1">
      <alignment vertical="center"/>
    </xf>
    <xf numFmtId="168" fontId="44" fillId="0" borderId="0" xfId="2" applyNumberFormat="1" applyFont="1" applyAlignment="1">
      <alignment horizontal="center" vertical="center"/>
    </xf>
    <xf numFmtId="0" fontId="39" fillId="0" borderId="0" xfId="2" applyFont="1" applyAlignment="1">
      <alignment horizontal="left" vertical="center"/>
    </xf>
    <xf numFmtId="0" fontId="40" fillId="0" borderId="0" xfId="2" applyFont="1" applyAlignment="1">
      <alignment horizontal="left" vertical="center"/>
    </xf>
    <xf numFmtId="168" fontId="48" fillId="0" borderId="0" xfId="2" applyNumberFormat="1" applyFont="1" applyAlignment="1">
      <alignment horizontal="left" vertical="center"/>
    </xf>
    <xf numFmtId="168" fontId="47" fillId="0" borderId="0" xfId="2" applyNumberFormat="1" applyFont="1" applyAlignment="1">
      <alignment vertical="center"/>
    </xf>
    <xf numFmtId="0" fontId="47" fillId="0" borderId="0" xfId="2" applyFont="1" applyAlignment="1">
      <alignment horizontal="center" vertical="center"/>
    </xf>
    <xf numFmtId="2" fontId="47" fillId="0" borderId="0" xfId="2" applyNumberFormat="1" applyFont="1" applyAlignment="1">
      <alignment vertical="center"/>
    </xf>
    <xf numFmtId="0" fontId="47" fillId="0" borderId="0" xfId="2" applyFont="1" applyAlignment="1">
      <alignment vertical="center"/>
    </xf>
    <xf numFmtId="168" fontId="34" fillId="0" borderId="0" xfId="2" applyNumberFormat="1" applyFont="1" applyAlignment="1">
      <alignment horizontal="right" vertical="center"/>
    </xf>
    <xf numFmtId="168" fontId="58" fillId="0" borderId="0" xfId="2" applyNumberFormat="1" applyFont="1" applyAlignment="1">
      <alignment horizontal="left" vertical="center"/>
    </xf>
    <xf numFmtId="4" fontId="59" fillId="0" borderId="0" xfId="2" applyNumberFormat="1" applyFont="1" applyAlignment="1">
      <alignment vertical="center"/>
    </xf>
    <xf numFmtId="168" fontId="37" fillId="0" borderId="0" xfId="2" applyNumberFormat="1" applyFont="1" applyAlignment="1">
      <alignment horizontal="center" vertical="center"/>
    </xf>
    <xf numFmtId="168" fontId="41" fillId="0" borderId="0" xfId="2" applyNumberFormat="1" applyFont="1" applyAlignment="1">
      <alignment horizontal="left" vertical="center"/>
    </xf>
    <xf numFmtId="4" fontId="40" fillId="0" borderId="0" xfId="2" applyNumberFormat="1" applyFont="1" applyAlignment="1">
      <alignment vertical="center"/>
    </xf>
    <xf numFmtId="37" fontId="40" fillId="0" borderId="0" xfId="0" applyNumberFormat="1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170" fontId="40" fillId="0" borderId="0" xfId="0" applyNumberFormat="1" applyFont="1" applyAlignment="1" applyProtection="1">
      <alignment horizontal="right" vertical="center"/>
      <protection locked="0"/>
    </xf>
    <xf numFmtId="39" fontId="40" fillId="0" borderId="0" xfId="0" applyNumberFormat="1" applyFont="1" applyAlignment="1" applyProtection="1">
      <alignment horizontal="right" vertical="center"/>
      <protection locked="0"/>
    </xf>
    <xf numFmtId="0" fontId="51" fillId="0" borderId="2" xfId="0" applyFont="1" applyBorder="1" applyAlignment="1" applyProtection="1">
      <alignment horizontal="left" vertical="center"/>
      <protection locked="0"/>
    </xf>
    <xf numFmtId="0" fontId="55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2" fillId="0" borderId="0" xfId="0" applyFont="1" applyAlignment="1">
      <alignment horizontal="left" vertical="center"/>
    </xf>
    <xf numFmtId="37" fontId="54" fillId="0" borderId="0" xfId="0" applyNumberFormat="1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left" vertical="center" wrapText="1"/>
      <protection locked="0"/>
    </xf>
    <xf numFmtId="170" fontId="54" fillId="0" borderId="0" xfId="0" applyNumberFormat="1" applyFont="1" applyAlignment="1" applyProtection="1">
      <alignment horizontal="right" vertical="center"/>
      <protection locked="0"/>
    </xf>
    <xf numFmtId="39" fontId="54" fillId="0" borderId="0" xfId="0" applyNumberFormat="1" applyFont="1" applyAlignment="1" applyProtection="1">
      <alignment horizontal="right" vertical="center"/>
      <protection locked="0"/>
    </xf>
    <xf numFmtId="37" fontId="51" fillId="0" borderId="2" xfId="0" applyNumberFormat="1" applyFont="1" applyBorder="1" applyAlignment="1" applyProtection="1">
      <alignment horizontal="center" vertical="center"/>
      <protection locked="0"/>
    </xf>
    <xf numFmtId="0" fontId="51" fillId="0" borderId="2" xfId="0" applyFont="1" applyBorder="1" applyAlignment="1" applyProtection="1">
      <alignment horizontal="left" vertical="center" wrapText="1"/>
      <protection locked="0"/>
    </xf>
    <xf numFmtId="170" fontId="51" fillId="0" borderId="2" xfId="0" applyNumberFormat="1" applyFont="1" applyBorder="1" applyAlignment="1" applyProtection="1">
      <alignment horizontal="right" vertical="center"/>
      <protection locked="0"/>
    </xf>
    <xf numFmtId="39" fontId="51" fillId="0" borderId="2" xfId="0" applyNumberFormat="1" applyFont="1" applyBorder="1" applyAlignment="1" applyProtection="1">
      <alignment horizontal="right" vertical="center"/>
      <protection locked="0"/>
    </xf>
    <xf numFmtId="37" fontId="55" fillId="0" borderId="2" xfId="0" applyNumberFormat="1" applyFont="1" applyBorder="1" applyAlignment="1" applyProtection="1">
      <alignment horizontal="center" vertical="center"/>
      <protection locked="0"/>
    </xf>
    <xf numFmtId="0" fontId="55" fillId="0" borderId="2" xfId="0" applyFont="1" applyBorder="1" applyAlignment="1" applyProtection="1">
      <alignment horizontal="left" vertical="center" wrapText="1"/>
      <protection locked="0"/>
    </xf>
    <xf numFmtId="170" fontId="55" fillId="0" borderId="2" xfId="0" applyNumberFormat="1" applyFont="1" applyBorder="1" applyAlignment="1" applyProtection="1">
      <alignment horizontal="right" vertical="center"/>
      <protection locked="0"/>
    </xf>
    <xf numFmtId="39" fontId="55" fillId="0" borderId="2" xfId="0" applyNumberFormat="1" applyFont="1" applyBorder="1" applyAlignment="1" applyProtection="1">
      <alignment horizontal="right" vertical="center"/>
      <protection locked="0"/>
    </xf>
    <xf numFmtId="37" fontId="56" fillId="0" borderId="0" xfId="0" applyNumberFormat="1" applyFont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horizontal="left" vertical="center" wrapText="1"/>
      <protection locked="0"/>
    </xf>
    <xf numFmtId="170" fontId="56" fillId="0" borderId="0" xfId="0" applyNumberFormat="1" applyFont="1" applyAlignment="1" applyProtection="1">
      <alignment horizontal="right" vertical="center"/>
      <protection locked="0"/>
    </xf>
    <xf numFmtId="39" fontId="56" fillId="0" borderId="0" xfId="0" applyNumberFormat="1" applyFont="1" applyAlignment="1" applyProtection="1">
      <alignment horizontal="right" vertical="center"/>
      <protection locked="0"/>
    </xf>
    <xf numFmtId="37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170" fontId="0" fillId="0" borderId="0" xfId="0" applyNumberFormat="1" applyAlignment="1" applyProtection="1">
      <alignment horizontal="right" vertical="center"/>
      <protection locked="0"/>
    </xf>
    <xf numFmtId="39" fontId="0" fillId="0" borderId="0" xfId="0" applyNumberFormat="1" applyAlignment="1" applyProtection="1">
      <alignment horizontal="right" vertical="center"/>
      <protection locked="0"/>
    </xf>
    <xf numFmtId="0" fontId="51" fillId="0" borderId="2" xfId="0" applyFont="1" applyBorder="1" applyAlignment="1" applyProtection="1">
      <alignment horizontal="center" vertical="center" wrapText="1"/>
      <protection locked="0"/>
    </xf>
    <xf numFmtId="0" fontId="55" fillId="0" borderId="2" xfId="0" applyFont="1" applyBorder="1" applyAlignment="1" applyProtection="1">
      <alignment horizontal="center" vertical="center" wrapText="1"/>
      <protection locked="0"/>
    </xf>
    <xf numFmtId="0" fontId="53" fillId="5" borderId="2" xfId="0" applyFont="1" applyFill="1" applyBorder="1" applyAlignment="1">
      <alignment horizontal="center" vertical="center" wrapText="1"/>
    </xf>
    <xf numFmtId="39" fontId="51" fillId="0" borderId="2" xfId="0" applyNumberFormat="1" applyFont="1" applyBorder="1" applyAlignment="1" applyProtection="1">
      <alignment vertical="center"/>
      <protection locked="0"/>
    </xf>
    <xf numFmtId="39" fontId="55" fillId="0" borderId="2" xfId="0" applyNumberFormat="1" applyFont="1" applyBorder="1" applyAlignment="1" applyProtection="1">
      <alignment vertical="center"/>
      <protection locked="0"/>
    </xf>
    <xf numFmtId="39" fontId="56" fillId="0" borderId="0" xfId="0" applyNumberFormat="1" applyFont="1" applyAlignment="1" applyProtection="1">
      <alignment vertical="center"/>
      <protection locked="0"/>
    </xf>
    <xf numFmtId="169" fontId="45" fillId="0" borderId="1" xfId="2" applyNumberFormat="1" applyFont="1" applyBorder="1" applyAlignment="1">
      <alignment horizontal="right" vertical="center"/>
    </xf>
    <xf numFmtId="2" fontId="34" fillId="0" borderId="0" xfId="2" applyNumberFormat="1" applyFont="1" applyAlignment="1">
      <alignment horizontal="right" vertical="center"/>
    </xf>
    <xf numFmtId="0" fontId="50" fillId="0" borderId="0" xfId="2" applyFont="1" applyAlignment="1">
      <alignment horizontal="right" vertical="center"/>
    </xf>
    <xf numFmtId="0" fontId="42" fillId="0" borderId="0" xfId="0" applyFont="1" applyAlignment="1">
      <alignment horizontal="right" vertical="center"/>
    </xf>
    <xf numFmtId="2" fontId="42" fillId="0" borderId="1" xfId="2" applyNumberFormat="1" applyFont="1" applyBorder="1" applyAlignment="1">
      <alignment vertical="center"/>
    </xf>
    <xf numFmtId="0" fontId="53" fillId="5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4" fontId="4" fillId="4" borderId="0" xfId="0" applyNumberFormat="1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7" fontId="19" fillId="0" borderId="0" xfId="0" applyNumberFormat="1" applyFont="1" applyAlignment="1" applyProtection="1">
      <alignment vertical="center"/>
      <protection locked="0"/>
    </xf>
    <xf numFmtId="4" fontId="19" fillId="0" borderId="0" xfId="0" applyNumberFormat="1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30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167" fontId="30" fillId="0" borderId="0" xfId="0" applyNumberFormat="1" applyFont="1" applyAlignment="1" applyProtection="1">
      <alignment vertical="center"/>
      <protection locked="0"/>
    </xf>
    <xf numFmtId="4" fontId="30" fillId="0" borderId="0" xfId="0" applyNumberFormat="1" applyFont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54" fillId="0" borderId="0" xfId="0" applyFont="1" applyAlignment="1" applyProtection="1">
      <alignment horizontal="left" vertical="center"/>
      <protection locked="0"/>
    </xf>
    <xf numFmtId="0" fontId="54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37" fontId="60" fillId="0" borderId="0" xfId="0" applyNumberFormat="1" applyFont="1" applyAlignment="1" applyProtection="1">
      <alignment horizontal="center" vertical="center"/>
      <protection locked="0"/>
    </xf>
    <xf numFmtId="0" fontId="60" fillId="0" borderId="0" xfId="0" applyFont="1" applyAlignment="1" applyProtection="1">
      <alignment horizontal="left" vertical="center" wrapText="1"/>
      <protection locked="0"/>
    </xf>
    <xf numFmtId="0" fontId="60" fillId="0" borderId="0" xfId="0" applyFont="1" applyAlignment="1" applyProtection="1">
      <alignment horizontal="left" vertical="center"/>
      <protection locked="0"/>
    </xf>
    <xf numFmtId="0" fontId="60" fillId="0" borderId="0" xfId="0" applyFont="1" applyAlignment="1" applyProtection="1">
      <alignment horizontal="center" vertical="center" wrapText="1"/>
      <protection locked="0"/>
    </xf>
    <xf numFmtId="170" fontId="60" fillId="0" borderId="0" xfId="0" applyNumberFormat="1" applyFont="1" applyAlignment="1" applyProtection="1">
      <alignment horizontal="right" vertical="center"/>
      <protection locked="0"/>
    </xf>
    <xf numFmtId="39" fontId="60" fillId="0" borderId="0" xfId="0" applyNumberFormat="1" applyFont="1" applyAlignment="1" applyProtection="1">
      <alignment horizontal="right" vertical="center"/>
      <protection locked="0"/>
    </xf>
    <xf numFmtId="0" fontId="61" fillId="0" borderId="0" xfId="0" applyFont="1" applyAlignment="1" applyProtection="1">
      <alignment horizontal="left" vertical="center"/>
      <protection locked="0"/>
    </xf>
    <xf numFmtId="39" fontId="60" fillId="0" borderId="0" xfId="0" applyNumberFormat="1" applyFont="1" applyAlignment="1" applyProtection="1">
      <alignment vertical="center"/>
      <protection locked="0"/>
    </xf>
    <xf numFmtId="0" fontId="23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168" fontId="52" fillId="0" borderId="2" xfId="2" applyNumberFormat="1" applyFont="1" applyBorder="1" applyAlignment="1">
      <alignment horizontal="left" vertical="center" wrapText="1"/>
    </xf>
    <xf numFmtId="168" fontId="52" fillId="0" borderId="3" xfId="2" applyNumberFormat="1" applyFont="1" applyBorder="1" applyAlignment="1">
      <alignment horizontal="left" vertical="center" wrapText="1"/>
    </xf>
    <xf numFmtId="168" fontId="52" fillId="0" borderId="1" xfId="2" applyNumberFormat="1" applyFont="1" applyBorder="1" applyAlignment="1">
      <alignment horizontal="left" vertical="center" wrapText="1"/>
    </xf>
  </cellXfs>
  <cellStyles count="3">
    <cellStyle name="Hypertextové prepojenie" xfId="1" builtinId="8"/>
    <cellStyle name="Normálna" xfId="0" builtinId="0" customBuiltin="1"/>
    <cellStyle name="Normálna 8" xfId="2" xr:uid="{9C0BA71B-FC36-CC49-95D0-E9533AEEEA7D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view="pageBreakPreview" zoomScale="60" zoomScaleNormal="100" workbookViewId="0">
      <selection activeCell="AG96" sqref="AG96:AM96"/>
    </sheetView>
  </sheetViews>
  <sheetFormatPr defaultColWidth="8.6640625" defaultRowHeight="11.25"/>
  <cols>
    <col min="1" max="1" width="8.1640625" customWidth="1"/>
    <col min="2" max="2" width="1.6640625" customWidth="1"/>
    <col min="3" max="3" width="4.1640625" customWidth="1"/>
    <col min="4" max="33" width="2.6640625" customWidth="1"/>
    <col min="34" max="34" width="3.1640625" customWidth="1"/>
    <col min="35" max="35" width="31.6640625" customWidth="1"/>
    <col min="36" max="37" width="2.5" customWidth="1"/>
    <col min="38" max="38" width="8.1640625" customWidth="1"/>
    <col min="39" max="39" width="3.1640625" customWidth="1"/>
    <col min="40" max="40" width="13.16406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66406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1640625" hidden="1"/>
  </cols>
  <sheetData>
    <row r="1" spans="1:74">
      <c r="A1" s="203" t="s">
        <v>0</v>
      </c>
      <c r="AZ1" s="203" t="s">
        <v>1</v>
      </c>
      <c r="BA1" s="203" t="s">
        <v>2</v>
      </c>
      <c r="BB1" s="203" t="s">
        <v>1</v>
      </c>
      <c r="BT1" s="203" t="s">
        <v>3</v>
      </c>
      <c r="BU1" s="203" t="s">
        <v>3</v>
      </c>
      <c r="BV1" s="203" t="s">
        <v>4</v>
      </c>
    </row>
    <row r="2" spans="1:74" ht="36.950000000000003" customHeight="1">
      <c r="AR2" s="244" t="s">
        <v>5</v>
      </c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S2" s="6" t="s">
        <v>6</v>
      </c>
      <c r="BT2" s="6" t="s">
        <v>7</v>
      </c>
    </row>
    <row r="3" spans="1:74" ht="6.95" customHeight="1">
      <c r="BS3" s="6" t="s">
        <v>6</v>
      </c>
      <c r="BT3" s="6" t="s">
        <v>7</v>
      </c>
    </row>
    <row r="4" spans="1:74" ht="24.95" customHeight="1">
      <c r="D4" s="153" t="s">
        <v>8</v>
      </c>
      <c r="AS4" s="204" t="s">
        <v>9</v>
      </c>
      <c r="BS4" s="6" t="s">
        <v>10</v>
      </c>
    </row>
    <row r="5" spans="1:74" ht="12" customHeight="1">
      <c r="D5" s="205" t="s">
        <v>11</v>
      </c>
      <c r="K5" s="268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BS5" s="6" t="s">
        <v>6</v>
      </c>
    </row>
    <row r="6" spans="1:74" ht="36.950000000000003" customHeight="1">
      <c r="D6" s="206" t="s">
        <v>12</v>
      </c>
      <c r="K6" s="269" t="s">
        <v>599</v>
      </c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BS6" s="6" t="s">
        <v>6</v>
      </c>
    </row>
    <row r="7" spans="1:74" ht="12" customHeight="1">
      <c r="D7" s="155" t="s">
        <v>13</v>
      </c>
      <c r="K7" s="156" t="s">
        <v>1</v>
      </c>
      <c r="AK7" s="155" t="s">
        <v>14</v>
      </c>
      <c r="AN7" s="156" t="s">
        <v>1</v>
      </c>
      <c r="BS7" s="6" t="s">
        <v>6</v>
      </c>
    </row>
    <row r="8" spans="1:74" ht="12" customHeight="1">
      <c r="D8" s="155" t="s">
        <v>15</v>
      </c>
      <c r="K8" s="156" t="s">
        <v>16</v>
      </c>
      <c r="AK8" s="155" t="s">
        <v>17</v>
      </c>
      <c r="AN8" s="156"/>
      <c r="BS8" s="6" t="s">
        <v>6</v>
      </c>
    </row>
    <row r="9" spans="1:74" ht="14.45" customHeight="1">
      <c r="BS9" s="6" t="s">
        <v>6</v>
      </c>
    </row>
    <row r="10" spans="1:74" ht="12" customHeight="1">
      <c r="D10" s="155" t="s">
        <v>18</v>
      </c>
      <c r="AK10" s="155" t="s">
        <v>19</v>
      </c>
      <c r="AN10" s="156" t="s">
        <v>1</v>
      </c>
      <c r="BS10" s="6" t="s">
        <v>6</v>
      </c>
    </row>
    <row r="11" spans="1:74" ht="18.600000000000001" customHeight="1">
      <c r="E11" s="156" t="s">
        <v>16</v>
      </c>
      <c r="AK11" s="155" t="s">
        <v>20</v>
      </c>
      <c r="AN11" s="156" t="s">
        <v>1</v>
      </c>
      <c r="BS11" s="6" t="s">
        <v>6</v>
      </c>
    </row>
    <row r="12" spans="1:74" ht="6.95" customHeight="1">
      <c r="BS12" s="6" t="s">
        <v>6</v>
      </c>
    </row>
    <row r="13" spans="1:74" ht="12" customHeight="1">
      <c r="D13" s="155" t="s">
        <v>21</v>
      </c>
      <c r="AK13" s="155" t="s">
        <v>19</v>
      </c>
      <c r="AN13" s="156" t="s">
        <v>1</v>
      </c>
      <c r="BS13" s="6" t="s">
        <v>6</v>
      </c>
    </row>
    <row r="14" spans="1:74" ht="12.75">
      <c r="E14" s="156" t="s">
        <v>16</v>
      </c>
      <c r="AK14" s="155" t="s">
        <v>20</v>
      </c>
      <c r="AN14" s="156" t="s">
        <v>1</v>
      </c>
      <c r="BS14" s="6" t="s">
        <v>6</v>
      </c>
    </row>
    <row r="15" spans="1:74" ht="6.95" customHeight="1">
      <c r="BS15" s="6" t="s">
        <v>3</v>
      </c>
    </row>
    <row r="16" spans="1:74" ht="12" customHeight="1">
      <c r="D16" s="155" t="s">
        <v>22</v>
      </c>
      <c r="AK16" s="155" t="s">
        <v>19</v>
      </c>
      <c r="AN16" s="156" t="s">
        <v>1</v>
      </c>
      <c r="BS16" s="6" t="s">
        <v>3</v>
      </c>
    </row>
    <row r="17" spans="4:71" ht="18.600000000000001" customHeight="1">
      <c r="E17" s="156" t="s">
        <v>16</v>
      </c>
      <c r="AK17" s="155" t="s">
        <v>20</v>
      </c>
      <c r="AN17" s="156" t="s">
        <v>1</v>
      </c>
      <c r="BS17" s="6" t="s">
        <v>23</v>
      </c>
    </row>
    <row r="18" spans="4:71" ht="6.95" customHeight="1">
      <c r="BS18" s="6" t="s">
        <v>6</v>
      </c>
    </row>
    <row r="19" spans="4:71" ht="12" customHeight="1">
      <c r="D19" s="155" t="s">
        <v>24</v>
      </c>
      <c r="AK19" s="155" t="s">
        <v>19</v>
      </c>
      <c r="AN19" s="156" t="s">
        <v>1</v>
      </c>
      <c r="BS19" s="6" t="s">
        <v>6</v>
      </c>
    </row>
    <row r="20" spans="4:71" ht="18.600000000000001" customHeight="1">
      <c r="E20" s="156" t="s">
        <v>16</v>
      </c>
      <c r="AK20" s="155" t="s">
        <v>20</v>
      </c>
      <c r="AN20" s="156" t="s">
        <v>1</v>
      </c>
      <c r="BS20" s="6" t="s">
        <v>23</v>
      </c>
    </row>
    <row r="21" spans="4:71" ht="6.95" customHeight="1"/>
    <row r="22" spans="4:71" ht="12" customHeight="1">
      <c r="D22" s="155" t="s">
        <v>25</v>
      </c>
    </row>
    <row r="23" spans="4:71" ht="16.5" customHeight="1">
      <c r="E23" s="270" t="s">
        <v>1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</row>
    <row r="24" spans="4:71" ht="6.95" customHeight="1"/>
    <row r="25" spans="4:71" ht="6.95" customHeight="1"/>
    <row r="26" spans="4:71" s="1" customFormat="1" ht="26.1" customHeight="1">
      <c r="D26" s="158" t="s">
        <v>26</v>
      </c>
      <c r="AK26" s="271">
        <f>ROUND(AG94,2)</f>
        <v>0</v>
      </c>
      <c r="AL26" s="272"/>
      <c r="AM26" s="272"/>
      <c r="AN26" s="272"/>
      <c r="AO26" s="272"/>
    </row>
    <row r="27" spans="4:71" s="1" customFormat="1" ht="6.95" customHeight="1"/>
    <row r="28" spans="4:71" s="1" customFormat="1" ht="12.75">
      <c r="L28" s="207" t="s">
        <v>27</v>
      </c>
      <c r="M28" s="207"/>
      <c r="N28" s="207"/>
      <c r="O28" s="207"/>
      <c r="P28" s="207"/>
      <c r="W28" s="273" t="s">
        <v>28</v>
      </c>
      <c r="X28" s="273"/>
      <c r="Y28" s="273"/>
      <c r="Z28" s="273"/>
      <c r="AA28" s="273"/>
      <c r="AB28" s="273"/>
      <c r="AC28" s="273"/>
      <c r="AD28" s="273"/>
      <c r="AE28" s="273"/>
      <c r="AK28" s="273" t="s">
        <v>29</v>
      </c>
      <c r="AL28" s="273"/>
      <c r="AM28" s="273"/>
      <c r="AN28" s="273"/>
      <c r="AO28" s="273"/>
    </row>
    <row r="29" spans="4:71" s="207" customFormat="1" ht="14.45" customHeight="1">
      <c r="D29" s="155" t="s">
        <v>30</v>
      </c>
      <c r="F29" s="161" t="s">
        <v>31</v>
      </c>
      <c r="L29" s="259">
        <v>0.2</v>
      </c>
      <c r="M29" s="258"/>
      <c r="N29" s="258"/>
      <c r="O29" s="258"/>
      <c r="P29" s="258"/>
      <c r="Q29" s="208"/>
      <c r="R29" s="208"/>
      <c r="S29" s="208"/>
      <c r="T29" s="208"/>
      <c r="U29" s="208"/>
      <c r="V29" s="208"/>
      <c r="W29" s="257">
        <f>ROUND(AZ94, 2)</f>
        <v>0</v>
      </c>
      <c r="X29" s="258"/>
      <c r="Y29" s="258"/>
      <c r="Z29" s="258"/>
      <c r="AA29" s="258"/>
      <c r="AB29" s="258"/>
      <c r="AC29" s="258"/>
      <c r="AD29" s="258"/>
      <c r="AE29" s="258"/>
      <c r="AF29" s="208"/>
      <c r="AG29" s="208"/>
      <c r="AH29" s="208"/>
      <c r="AI29" s="208"/>
      <c r="AJ29" s="208"/>
      <c r="AK29" s="257">
        <f>ROUND(AV94, 2)</f>
        <v>0</v>
      </c>
      <c r="AL29" s="258"/>
      <c r="AM29" s="258"/>
      <c r="AN29" s="258"/>
      <c r="AO29" s="25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</row>
    <row r="30" spans="4:71" s="207" customFormat="1" ht="14.45" customHeight="1">
      <c r="F30" s="161" t="s">
        <v>32</v>
      </c>
      <c r="L30" s="267">
        <v>0.2</v>
      </c>
      <c r="M30" s="264"/>
      <c r="N30" s="264"/>
      <c r="O30" s="264"/>
      <c r="P30" s="264"/>
      <c r="W30" s="263">
        <f>AK26</f>
        <v>0</v>
      </c>
      <c r="X30" s="264"/>
      <c r="Y30" s="264"/>
      <c r="Z30" s="264"/>
      <c r="AA30" s="264"/>
      <c r="AB30" s="264"/>
      <c r="AC30" s="264"/>
      <c r="AD30" s="264"/>
      <c r="AE30" s="264"/>
      <c r="AK30" s="263">
        <f>ROUND(W30*0.2,2)</f>
        <v>0</v>
      </c>
      <c r="AL30" s="264"/>
      <c r="AM30" s="264"/>
      <c r="AN30" s="264"/>
      <c r="AO30" s="264"/>
    </row>
    <row r="31" spans="4:71" s="207" customFormat="1" ht="14.45" hidden="1" customHeight="1">
      <c r="F31" s="155" t="s">
        <v>33</v>
      </c>
      <c r="L31" s="267">
        <v>0.2</v>
      </c>
      <c r="M31" s="264"/>
      <c r="N31" s="264"/>
      <c r="O31" s="264"/>
      <c r="P31" s="264"/>
      <c r="W31" s="263">
        <f>ROUND(BB94, 2)</f>
        <v>0</v>
      </c>
      <c r="X31" s="264"/>
      <c r="Y31" s="264"/>
      <c r="Z31" s="264"/>
      <c r="AA31" s="264"/>
      <c r="AB31" s="264"/>
      <c r="AC31" s="264"/>
      <c r="AD31" s="264"/>
      <c r="AE31" s="264"/>
      <c r="AK31" s="263">
        <v>0</v>
      </c>
      <c r="AL31" s="264"/>
      <c r="AM31" s="264"/>
      <c r="AN31" s="264"/>
      <c r="AO31" s="264"/>
    </row>
    <row r="32" spans="4:71" s="207" customFormat="1" ht="14.45" hidden="1" customHeight="1">
      <c r="F32" s="155" t="s">
        <v>34</v>
      </c>
      <c r="L32" s="267">
        <v>0.2</v>
      </c>
      <c r="M32" s="264"/>
      <c r="N32" s="264"/>
      <c r="O32" s="264"/>
      <c r="P32" s="264"/>
      <c r="W32" s="263">
        <f>ROUND(BC94, 2)</f>
        <v>0</v>
      </c>
      <c r="X32" s="264"/>
      <c r="Y32" s="264"/>
      <c r="Z32" s="264"/>
      <c r="AA32" s="264"/>
      <c r="AB32" s="264"/>
      <c r="AC32" s="264"/>
      <c r="AD32" s="264"/>
      <c r="AE32" s="264"/>
      <c r="AK32" s="263">
        <v>0</v>
      </c>
      <c r="AL32" s="264"/>
      <c r="AM32" s="264"/>
      <c r="AN32" s="264"/>
      <c r="AO32" s="264"/>
    </row>
    <row r="33" spans="3:52" s="207" customFormat="1" ht="14.45" hidden="1" customHeight="1">
      <c r="F33" s="161" t="s">
        <v>35</v>
      </c>
      <c r="L33" s="259">
        <v>0</v>
      </c>
      <c r="M33" s="258"/>
      <c r="N33" s="258"/>
      <c r="O33" s="258"/>
      <c r="P33" s="258"/>
      <c r="Q33" s="208"/>
      <c r="R33" s="208"/>
      <c r="S33" s="208"/>
      <c r="T33" s="208"/>
      <c r="U33" s="208"/>
      <c r="V33" s="208"/>
      <c r="W33" s="257">
        <f>ROUND(BD94, 2)</f>
        <v>0</v>
      </c>
      <c r="X33" s="258"/>
      <c r="Y33" s="258"/>
      <c r="Z33" s="258"/>
      <c r="AA33" s="258"/>
      <c r="AB33" s="258"/>
      <c r="AC33" s="258"/>
      <c r="AD33" s="258"/>
      <c r="AE33" s="258"/>
      <c r="AF33" s="208"/>
      <c r="AG33" s="208"/>
      <c r="AH33" s="208"/>
      <c r="AI33" s="208"/>
      <c r="AJ33" s="208"/>
      <c r="AK33" s="257">
        <v>0</v>
      </c>
      <c r="AL33" s="258"/>
      <c r="AM33" s="258"/>
      <c r="AN33" s="258"/>
      <c r="AO33" s="25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</row>
    <row r="34" spans="3:52" s="1" customFormat="1" ht="6.95" customHeight="1"/>
    <row r="35" spans="3:52" s="1" customFormat="1" ht="26.1" customHeight="1">
      <c r="C35" s="209"/>
      <c r="D35" s="210" t="s">
        <v>36</v>
      </c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11" t="s">
        <v>37</v>
      </c>
      <c r="U35" s="209"/>
      <c r="V35" s="209"/>
      <c r="W35" s="209"/>
      <c r="X35" s="260" t="s">
        <v>38</v>
      </c>
      <c r="Y35" s="261"/>
      <c r="Z35" s="261"/>
      <c r="AA35" s="261"/>
      <c r="AB35" s="261"/>
      <c r="AC35" s="209"/>
      <c r="AD35" s="209"/>
      <c r="AE35" s="209"/>
      <c r="AF35" s="209"/>
      <c r="AG35" s="209"/>
      <c r="AH35" s="209"/>
      <c r="AI35" s="209"/>
      <c r="AJ35" s="209"/>
      <c r="AK35" s="262">
        <f>AK30+AK26</f>
        <v>0</v>
      </c>
      <c r="AL35" s="261"/>
      <c r="AM35" s="261"/>
      <c r="AN35" s="261"/>
      <c r="AO35" s="261"/>
      <c r="AP35" s="209"/>
      <c r="AQ35" s="209"/>
    </row>
    <row r="36" spans="3:52" s="1" customFormat="1" ht="6.95" customHeight="1"/>
    <row r="37" spans="3:52" s="1" customFormat="1" ht="14.45" customHeight="1"/>
    <row r="38" spans="3:52" ht="14.45" customHeight="1"/>
    <row r="39" spans="3:52" ht="14.45" customHeight="1"/>
    <row r="40" spans="3:52" ht="14.45" customHeight="1"/>
    <row r="41" spans="3:52" ht="14.45" customHeight="1"/>
    <row r="42" spans="3:52" ht="14.45" customHeight="1"/>
    <row r="43" spans="3:52" ht="14.45" customHeight="1"/>
    <row r="44" spans="3:52" ht="14.45" customHeight="1"/>
    <row r="45" spans="3:52" ht="14.45" customHeight="1"/>
    <row r="46" spans="3:52" ht="14.45" customHeight="1"/>
    <row r="47" spans="3:52" ht="14.45" customHeight="1"/>
    <row r="48" spans="3:52" ht="14.45" customHeight="1"/>
    <row r="49" spans="4:39" s="1" customFormat="1" ht="14.45" customHeight="1">
      <c r="D49" s="172" t="s">
        <v>39</v>
      </c>
      <c r="AH49" s="172" t="s">
        <v>40</v>
      </c>
    </row>
    <row r="60" spans="4:39" s="1" customFormat="1" ht="12.75">
      <c r="D60" s="155" t="s">
        <v>41</v>
      </c>
      <c r="V60" s="155" t="s">
        <v>42</v>
      </c>
      <c r="AH60" s="155" t="s">
        <v>41</v>
      </c>
      <c r="AM60" s="155" t="s">
        <v>42</v>
      </c>
    </row>
    <row r="64" spans="4:39" s="1" customFormat="1" ht="12.75">
      <c r="D64" s="172" t="s">
        <v>43</v>
      </c>
      <c r="AH64" s="172" t="s">
        <v>44</v>
      </c>
    </row>
    <row r="75" spans="4:39" s="1" customFormat="1" ht="12.75">
      <c r="D75" s="155" t="s">
        <v>41</v>
      </c>
      <c r="V75" s="155" t="s">
        <v>42</v>
      </c>
      <c r="AH75" s="155" t="s">
        <v>41</v>
      </c>
      <c r="AM75" s="155" t="s">
        <v>42</v>
      </c>
    </row>
    <row r="76" spans="4:39" s="1" customFormat="1"/>
    <row r="77" spans="4:39" s="1" customFormat="1" ht="6.95" customHeight="1"/>
    <row r="81" spans="1:90" s="1" customFormat="1" ht="6.95" customHeight="1"/>
    <row r="82" spans="1:90" s="1" customFormat="1" ht="24.95" customHeight="1">
      <c r="C82" s="153" t="s">
        <v>45</v>
      </c>
    </row>
    <row r="83" spans="1:90" s="1" customFormat="1" ht="6.95" customHeight="1"/>
    <row r="84" spans="1:90" s="212" customFormat="1" ht="12" customHeight="1">
      <c r="C84" s="155" t="s">
        <v>11</v>
      </c>
    </row>
    <row r="85" spans="1:90" s="213" customFormat="1" ht="36.950000000000003" customHeight="1">
      <c r="C85" s="214" t="s">
        <v>12</v>
      </c>
      <c r="L85" s="249" t="str">
        <f>K6</f>
        <v>Komunitné centrum Pohranice</v>
      </c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  <c r="AH85" s="250"/>
      <c r="AI85" s="250"/>
      <c r="AJ85" s="250"/>
      <c r="AK85" s="250"/>
      <c r="AL85" s="250"/>
      <c r="AM85" s="250"/>
      <c r="AN85" s="250"/>
      <c r="AO85" s="250"/>
    </row>
    <row r="86" spans="1:90" s="1" customFormat="1" ht="6.95" customHeight="1"/>
    <row r="87" spans="1:90" s="1" customFormat="1" ht="12" customHeight="1">
      <c r="C87" s="155" t="s">
        <v>15</v>
      </c>
      <c r="L87" s="215" t="str">
        <f>IF(K8="","",K8)</f>
        <v xml:space="preserve"> </v>
      </c>
      <c r="AI87" s="155" t="s">
        <v>17</v>
      </c>
      <c r="AM87" s="251" t="str">
        <f>IF(AN8= "","",AN8)</f>
        <v/>
      </c>
      <c r="AN87" s="251"/>
    </row>
    <row r="88" spans="1:90" s="1" customFormat="1" ht="6.95" customHeight="1"/>
    <row r="89" spans="1:90" s="1" customFormat="1" ht="15.2" customHeight="1">
      <c r="C89" s="155" t="s">
        <v>18</v>
      </c>
      <c r="L89" s="212" t="str">
        <f>IF(E11= "","",E11)</f>
        <v xml:space="preserve"> </v>
      </c>
      <c r="AI89" s="155" t="s">
        <v>22</v>
      </c>
      <c r="AM89" s="252" t="str">
        <f>IF(E17="","",E17)</f>
        <v xml:space="preserve"> </v>
      </c>
      <c r="AN89" s="253"/>
      <c r="AO89" s="253"/>
      <c r="AP89" s="253"/>
      <c r="AS89" s="254" t="s">
        <v>46</v>
      </c>
      <c r="AT89" s="255"/>
    </row>
    <row r="90" spans="1:90" s="1" customFormat="1" ht="15.2" customHeight="1">
      <c r="C90" s="155" t="s">
        <v>21</v>
      </c>
      <c r="L90" s="212" t="str">
        <f>IF(E14="","",E14)</f>
        <v xml:space="preserve"> </v>
      </c>
      <c r="AI90" s="155" t="s">
        <v>24</v>
      </c>
      <c r="AM90" s="252" t="str">
        <f>IF(E20="","",E20)</f>
        <v xml:space="preserve"> </v>
      </c>
      <c r="AN90" s="253"/>
      <c r="AO90" s="253"/>
      <c r="AP90" s="253"/>
      <c r="AS90" s="256"/>
      <c r="AT90" s="256"/>
    </row>
    <row r="91" spans="1:90" s="1" customFormat="1" ht="11.1" customHeight="1">
      <c r="AS91" s="256"/>
      <c r="AT91" s="256"/>
    </row>
    <row r="92" spans="1:90" s="1" customFormat="1" ht="29.25" customHeight="1">
      <c r="C92" s="246" t="s">
        <v>47</v>
      </c>
      <c r="D92" s="247"/>
      <c r="E92" s="247"/>
      <c r="F92" s="247"/>
      <c r="G92" s="247"/>
      <c r="H92" s="167"/>
      <c r="I92" s="246" t="s">
        <v>48</v>
      </c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8" t="s">
        <v>49</v>
      </c>
      <c r="AH92" s="247"/>
      <c r="AI92" s="247"/>
      <c r="AJ92" s="247"/>
      <c r="AK92" s="247"/>
      <c r="AL92" s="247"/>
      <c r="AM92" s="247"/>
      <c r="AN92" s="246" t="s">
        <v>50</v>
      </c>
      <c r="AO92" s="247"/>
      <c r="AP92" s="247"/>
      <c r="AQ92" s="183" t="s">
        <v>51</v>
      </c>
      <c r="AS92" s="184" t="s">
        <v>52</v>
      </c>
      <c r="AT92" s="184" t="s">
        <v>53</v>
      </c>
      <c r="AU92" s="184" t="s">
        <v>54</v>
      </c>
      <c r="AV92" s="184" t="s">
        <v>55</v>
      </c>
      <c r="AW92" s="184" t="s">
        <v>56</v>
      </c>
      <c r="AX92" s="184" t="s">
        <v>57</v>
      </c>
      <c r="AY92" s="184" t="s">
        <v>58</v>
      </c>
      <c r="AZ92" s="184" t="s">
        <v>59</v>
      </c>
      <c r="BA92" s="184" t="s">
        <v>60</v>
      </c>
      <c r="BB92" s="184" t="s">
        <v>61</v>
      </c>
      <c r="BC92" s="184" t="s">
        <v>62</v>
      </c>
      <c r="BD92" s="184" t="s">
        <v>63</v>
      </c>
    </row>
    <row r="93" spans="1:90" s="1" customFormat="1" ht="11.1" customHeight="1"/>
    <row r="94" spans="1:90" s="216" customFormat="1" ht="32.450000000000003" customHeight="1">
      <c r="C94" s="185" t="s">
        <v>64</v>
      </c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65">
        <f>AG95+AG96+AG97+AG98+AG99</f>
        <v>0</v>
      </c>
      <c r="AH94" s="265"/>
      <c r="AI94" s="265"/>
      <c r="AJ94" s="265"/>
      <c r="AK94" s="265"/>
      <c r="AL94" s="265"/>
      <c r="AM94" s="265"/>
      <c r="AN94" s="266">
        <f>AN95+AN96+AN97+AN98+AN99</f>
        <v>0</v>
      </c>
      <c r="AO94" s="266"/>
      <c r="AP94" s="266"/>
      <c r="AQ94" s="218" t="s">
        <v>1</v>
      </c>
      <c r="AS94" s="7">
        <f>ROUND(AS95,2)</f>
        <v>0</v>
      </c>
      <c r="AT94" s="7">
        <f>ROUND(SUM(AV94:AW94),2)</f>
        <v>0</v>
      </c>
      <c r="AU94" s="8">
        <f>ROUND(AU95,5)</f>
        <v>4210.8862099999997</v>
      </c>
      <c r="AV94" s="7">
        <f>ROUND(AZ94*L29,2)</f>
        <v>0</v>
      </c>
      <c r="AW94" s="7">
        <f>ROUND(BA94*L30,2)</f>
        <v>0</v>
      </c>
      <c r="AX94" s="7">
        <f>ROUND(BB94*L29,2)</f>
        <v>0</v>
      </c>
      <c r="AY94" s="7">
        <f>ROUND(BC94*L30,2)</f>
        <v>0</v>
      </c>
      <c r="AZ94" s="7">
        <f>ROUND(AZ95,2)</f>
        <v>0</v>
      </c>
      <c r="BA94" s="7">
        <f>ROUND(BA95,2)</f>
        <v>0</v>
      </c>
      <c r="BB94" s="7">
        <f>ROUND(BB95,2)</f>
        <v>0</v>
      </c>
      <c r="BC94" s="7">
        <f>ROUND(BC95,2)</f>
        <v>0</v>
      </c>
      <c r="BD94" s="7">
        <f>ROUND(BD95,2)</f>
        <v>0</v>
      </c>
      <c r="BS94" s="219" t="s">
        <v>65</v>
      </c>
      <c r="BT94" s="219" t="s">
        <v>66</v>
      </c>
      <c r="BV94" s="219" t="s">
        <v>67</v>
      </c>
      <c r="BW94" s="219" t="s">
        <v>4</v>
      </c>
      <c r="BX94" s="219" t="s">
        <v>68</v>
      </c>
      <c r="CL94" s="219" t="s">
        <v>1</v>
      </c>
    </row>
    <row r="95" spans="1:90" s="221" customFormat="1" ht="24.75" customHeight="1">
      <c r="A95" s="220" t="s">
        <v>69</v>
      </c>
      <c r="C95" s="222"/>
      <c r="D95" s="241"/>
      <c r="E95" s="241"/>
      <c r="F95" s="241"/>
      <c r="G95" s="241"/>
      <c r="H95" s="241"/>
      <c r="I95" s="223"/>
      <c r="J95" s="241" t="s">
        <v>599</v>
      </c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  <c r="AC95" s="241"/>
      <c r="AD95" s="241"/>
      <c r="AE95" s="241"/>
      <c r="AF95" s="241"/>
      <c r="AG95" s="242">
        <f>'Komunitné centrum'!J132-AG96-AG97-AG98-AG99</f>
        <v>0</v>
      </c>
      <c r="AH95" s="243"/>
      <c r="AI95" s="243"/>
      <c r="AJ95" s="243"/>
      <c r="AK95" s="243"/>
      <c r="AL95" s="243"/>
      <c r="AM95" s="243"/>
      <c r="AN95" s="242">
        <f>ROUND(AG95*1.2,2)</f>
        <v>0</v>
      </c>
      <c r="AO95" s="243"/>
      <c r="AP95" s="243"/>
      <c r="AQ95" s="224" t="s">
        <v>70</v>
      </c>
      <c r="AS95" s="17">
        <v>0</v>
      </c>
      <c r="AT95" s="17">
        <f>ROUND(SUM(AV95:AW95),2)</f>
        <v>0</v>
      </c>
      <c r="AU95" s="18">
        <f>'Komunitné centrum'!O132</f>
        <v>4210.8862131099995</v>
      </c>
      <c r="AV95" s="17">
        <f>'Komunitné centrum'!J31</f>
        <v>0</v>
      </c>
      <c r="AW95" s="17">
        <f>'Komunitné centrum'!J32</f>
        <v>0</v>
      </c>
      <c r="AX95" s="17">
        <f>'Komunitné centrum'!J33</f>
        <v>0</v>
      </c>
      <c r="AY95" s="17">
        <f>'Komunitné centrum'!J34</f>
        <v>0</v>
      </c>
      <c r="AZ95" s="17">
        <f>'Komunitné centrum'!F31</f>
        <v>0</v>
      </c>
      <c r="BA95" s="17">
        <f>'Komunitné centrum'!F32</f>
        <v>0</v>
      </c>
      <c r="BB95" s="17">
        <f>'Komunitné centrum'!F33</f>
        <v>0</v>
      </c>
      <c r="BC95" s="17">
        <f>'Komunitné centrum'!F34</f>
        <v>0</v>
      </c>
      <c r="BD95" s="17">
        <f>'Komunitné centrum'!F35</f>
        <v>0</v>
      </c>
      <c r="BT95" s="225" t="s">
        <v>71</v>
      </c>
      <c r="BU95" s="225" t="s">
        <v>72</v>
      </c>
      <c r="BV95" s="225" t="s">
        <v>67</v>
      </c>
      <c r="BW95" s="225" t="s">
        <v>4</v>
      </c>
      <c r="BX95" s="225" t="s">
        <v>68</v>
      </c>
      <c r="CL95" s="225" t="s">
        <v>1</v>
      </c>
    </row>
    <row r="96" spans="1:90" s="221" customFormat="1" ht="24.75" customHeight="1">
      <c r="A96" s="220"/>
      <c r="C96" s="222"/>
      <c r="D96" s="226"/>
      <c r="E96" s="226"/>
      <c r="F96" s="226"/>
      <c r="G96" s="226"/>
      <c r="H96" s="226"/>
      <c r="I96" s="223"/>
      <c r="J96" s="241" t="str">
        <f>'Komunitné centrum'!F193</f>
        <v>Vykurovanie</v>
      </c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1"/>
      <c r="AG96" s="242">
        <f>'Komunitné centrum'!I193</f>
        <v>0</v>
      </c>
      <c r="AH96" s="243"/>
      <c r="AI96" s="243"/>
      <c r="AJ96" s="243"/>
      <c r="AK96" s="243"/>
      <c r="AL96" s="243"/>
      <c r="AM96" s="243"/>
      <c r="AN96" s="242">
        <f t="shared" ref="AN96:AN99" si="0">ROUND(AG96*1.2,2)</f>
        <v>0</v>
      </c>
      <c r="AO96" s="243"/>
      <c r="AP96" s="243"/>
      <c r="AQ96" s="224"/>
      <c r="AS96" s="17"/>
      <c r="AT96" s="17"/>
      <c r="AU96" s="18"/>
      <c r="AV96" s="17"/>
      <c r="AW96" s="17"/>
      <c r="AX96" s="17"/>
      <c r="AY96" s="17"/>
      <c r="AZ96" s="17"/>
      <c r="BA96" s="17"/>
      <c r="BB96" s="17"/>
      <c r="BC96" s="17"/>
      <c r="BD96" s="17"/>
      <c r="BT96" s="225"/>
      <c r="BU96" s="225"/>
      <c r="BV96" s="225"/>
      <c r="BW96" s="225"/>
      <c r="BX96" s="225"/>
      <c r="CL96" s="225"/>
    </row>
    <row r="97" spans="1:90" s="221" customFormat="1" ht="24.75" customHeight="1">
      <c r="A97" s="220"/>
      <c r="C97" s="222"/>
      <c r="D97" s="226"/>
      <c r="E97" s="226"/>
      <c r="F97" s="226"/>
      <c r="G97" s="226"/>
      <c r="H97" s="226"/>
      <c r="I97" s="223"/>
      <c r="J97" s="241" t="str">
        <f>'Komunitné centrum'!F194</f>
        <v>Zdravotechnika</v>
      </c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241"/>
      <c r="AE97" s="241"/>
      <c r="AF97" s="241"/>
      <c r="AG97" s="242">
        <f>'Komunitné centrum'!I194</f>
        <v>0</v>
      </c>
      <c r="AH97" s="243"/>
      <c r="AI97" s="243"/>
      <c r="AJ97" s="243"/>
      <c r="AK97" s="243"/>
      <c r="AL97" s="243"/>
      <c r="AM97" s="243"/>
      <c r="AN97" s="242">
        <f t="shared" si="0"/>
        <v>0</v>
      </c>
      <c r="AO97" s="243"/>
      <c r="AP97" s="243"/>
      <c r="AQ97" s="224"/>
      <c r="AS97" s="17"/>
      <c r="AT97" s="17"/>
      <c r="AU97" s="18"/>
      <c r="AV97" s="17"/>
      <c r="AW97" s="17"/>
      <c r="AX97" s="17"/>
      <c r="AY97" s="17"/>
      <c r="AZ97" s="17"/>
      <c r="BA97" s="17"/>
      <c r="BB97" s="17"/>
      <c r="BC97" s="17"/>
      <c r="BD97" s="17"/>
      <c r="BT97" s="225"/>
      <c r="BU97" s="225"/>
      <c r="BV97" s="225"/>
      <c r="BW97" s="225"/>
      <c r="BX97" s="225"/>
      <c r="CL97" s="225"/>
    </row>
    <row r="98" spans="1:90" s="221" customFormat="1" ht="24.75" customHeight="1">
      <c r="A98" s="220"/>
      <c r="C98" s="222"/>
      <c r="D98" s="226"/>
      <c r="E98" s="226"/>
      <c r="F98" s="226"/>
      <c r="G98" s="226"/>
      <c r="H98" s="226"/>
      <c r="I98" s="223"/>
      <c r="J98" s="241" t="str">
        <f>'Komunitné centrum'!F195</f>
        <v>Bleskozvod a elektroinštalácie</v>
      </c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  <c r="AC98" s="241"/>
      <c r="AD98" s="241"/>
      <c r="AE98" s="241"/>
      <c r="AF98" s="241"/>
      <c r="AG98" s="242">
        <f>'Komunitné centrum'!I195</f>
        <v>0</v>
      </c>
      <c r="AH98" s="243"/>
      <c r="AI98" s="243"/>
      <c r="AJ98" s="243"/>
      <c r="AK98" s="243"/>
      <c r="AL98" s="243"/>
      <c r="AM98" s="243"/>
      <c r="AN98" s="242">
        <f t="shared" si="0"/>
        <v>0</v>
      </c>
      <c r="AO98" s="243"/>
      <c r="AP98" s="243"/>
      <c r="AQ98" s="224"/>
      <c r="AS98" s="17"/>
      <c r="AT98" s="17"/>
      <c r="AU98" s="18"/>
      <c r="AV98" s="17"/>
      <c r="AW98" s="17"/>
      <c r="AX98" s="17"/>
      <c r="AY98" s="17"/>
      <c r="AZ98" s="17"/>
      <c r="BA98" s="17"/>
      <c r="BB98" s="17"/>
      <c r="BC98" s="17"/>
      <c r="BD98" s="17"/>
      <c r="BT98" s="225"/>
      <c r="BU98" s="225"/>
      <c r="BV98" s="225"/>
      <c r="BW98" s="225"/>
      <c r="BX98" s="225"/>
      <c r="CL98" s="225"/>
    </row>
    <row r="99" spans="1:90" s="1" customFormat="1" ht="30" customHeight="1">
      <c r="J99" s="241" t="str">
        <f>'Komunitné centrum'!F196</f>
        <v>Vzduchotechnika</v>
      </c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2">
        <f>'Komunitné centrum'!I196</f>
        <v>0</v>
      </c>
      <c r="AH99" s="243"/>
      <c r="AI99" s="243"/>
      <c r="AJ99" s="243"/>
      <c r="AK99" s="243"/>
      <c r="AL99" s="243"/>
      <c r="AM99" s="243"/>
      <c r="AN99" s="242">
        <f t="shared" si="0"/>
        <v>0</v>
      </c>
      <c r="AO99" s="243"/>
      <c r="AP99" s="243"/>
    </row>
    <row r="100" spans="1:90" s="1" customFormat="1" ht="6.95" customHeight="1"/>
  </sheetData>
  <mergeCells count="51">
    <mergeCell ref="AN96:AP96"/>
    <mergeCell ref="AN97:AP97"/>
    <mergeCell ref="AN98:AP98"/>
    <mergeCell ref="AN99:AP99"/>
    <mergeCell ref="K5:AO5"/>
    <mergeCell ref="K6:AO6"/>
    <mergeCell ref="E23:AN23"/>
    <mergeCell ref="AK26:AO26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J96:AF96"/>
    <mergeCell ref="J97:AF97"/>
    <mergeCell ref="J98:AF98"/>
    <mergeCell ref="J99:AF99"/>
    <mergeCell ref="AG96:AM96"/>
    <mergeCell ref="AG97:AM97"/>
    <mergeCell ref="AG98:AM98"/>
    <mergeCell ref="AG99:AM99"/>
  </mergeCells>
  <hyperlinks>
    <hyperlink ref="A95" location="'2022_02_09 - Pohranice ko...'!C2" display="/" xr:uid="{00000000-0004-0000-0000-000000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L264"/>
  <sheetViews>
    <sheetView showGridLines="0" view="pageBreakPreview" topLeftCell="A120" zoomScale="60" zoomScaleNormal="100" workbookViewId="0">
      <selection activeCell="Z148" sqref="Z148"/>
    </sheetView>
  </sheetViews>
  <sheetFormatPr defaultColWidth="8.6640625" defaultRowHeight="11.25"/>
  <cols>
    <col min="1" max="1" width="8.1640625" style="1" customWidth="1"/>
    <col min="2" max="4" width="4.1640625" style="1" customWidth="1"/>
    <col min="5" max="5" width="27" style="1" customWidth="1"/>
    <col min="6" max="6" width="55.6640625" style="1" customWidth="1"/>
    <col min="7" max="7" width="7.5" style="1" customWidth="1"/>
    <col min="8" max="8" width="14" style="1" customWidth="1"/>
    <col min="9" max="9" width="15.6640625" style="1" customWidth="1"/>
    <col min="10" max="10" width="22.1640625" style="1" customWidth="1"/>
    <col min="11" max="11" width="2.5" style="1" customWidth="1"/>
    <col min="12" max="12" width="10.6640625" style="1" hidden="1" customWidth="1"/>
    <col min="13" max="13" width="9.1640625" style="1" hidden="1" customWidth="1"/>
    <col min="14" max="19" width="14.1640625" style="1" hidden="1" customWidth="1"/>
    <col min="20" max="20" width="16.1640625" style="1" customWidth="1"/>
    <col min="21" max="21" width="12.1640625" style="1" customWidth="1"/>
    <col min="22" max="22" width="16.1640625" style="1" customWidth="1"/>
    <col min="23" max="23" width="12.1640625" style="1" customWidth="1"/>
    <col min="24" max="24" width="15" style="1" customWidth="1"/>
    <col min="25" max="25" width="11" style="1" customWidth="1"/>
    <col min="26" max="26" width="15" style="1" customWidth="1"/>
    <col min="27" max="27" width="16.1640625" style="1" customWidth="1"/>
    <col min="28" max="28" width="11" style="1" customWidth="1"/>
    <col min="29" max="29" width="15" style="1" customWidth="1"/>
    <col min="30" max="30" width="16.1640625" style="1" customWidth="1"/>
    <col min="31" max="42" width="8.6640625" style="1"/>
    <col min="43" max="64" width="9.1640625" style="1" hidden="1"/>
    <col min="65" max="16384" width="8.6640625" style="1"/>
  </cols>
  <sheetData>
    <row r="2" spans="4:45" ht="36.950000000000003" customHeight="1">
      <c r="K2" s="244" t="s">
        <v>5</v>
      </c>
      <c r="L2" s="272"/>
      <c r="M2" s="272"/>
      <c r="N2" s="272"/>
      <c r="O2" s="272"/>
      <c r="P2" s="272"/>
      <c r="Q2" s="272"/>
      <c r="R2" s="272"/>
      <c r="S2" s="272"/>
      <c r="T2" s="272"/>
      <c r="U2" s="272"/>
      <c r="AS2" s="6" t="s">
        <v>4</v>
      </c>
    </row>
    <row r="3" spans="4:45" ht="6.95" customHeight="1">
      <c r="AS3" s="6" t="s">
        <v>66</v>
      </c>
    </row>
    <row r="4" spans="4:45" ht="24.95" customHeight="1">
      <c r="D4" s="153" t="s">
        <v>73</v>
      </c>
      <c r="L4" s="154" t="s">
        <v>9</v>
      </c>
      <c r="AS4" s="6" t="s">
        <v>3</v>
      </c>
    </row>
    <row r="5" spans="4:45" ht="6.95" customHeight="1"/>
    <row r="6" spans="4:45" ht="12" customHeight="1">
      <c r="D6" s="155" t="s">
        <v>12</v>
      </c>
    </row>
    <row r="7" spans="4:45" ht="16.5" customHeight="1">
      <c r="E7" s="249" t="s">
        <v>599</v>
      </c>
      <c r="F7" s="272"/>
      <c r="G7" s="272"/>
      <c r="H7" s="272"/>
    </row>
    <row r="9" spans="4:45" ht="12" customHeight="1">
      <c r="D9" s="155" t="s">
        <v>13</v>
      </c>
      <c r="F9" s="156" t="s">
        <v>1</v>
      </c>
      <c r="I9" s="155" t="s">
        <v>14</v>
      </c>
      <c r="J9" s="156" t="s">
        <v>1</v>
      </c>
    </row>
    <row r="10" spans="4:45" ht="12" customHeight="1">
      <c r="D10" s="155" t="s">
        <v>600</v>
      </c>
      <c r="F10" s="156" t="s">
        <v>16</v>
      </c>
      <c r="I10" s="155" t="s">
        <v>17</v>
      </c>
      <c r="J10" s="157"/>
    </row>
    <row r="11" spans="4:45" ht="11.1" customHeight="1"/>
    <row r="12" spans="4:45" ht="12" customHeight="1">
      <c r="D12" s="155" t="s">
        <v>601</v>
      </c>
      <c r="I12" s="155"/>
      <c r="J12" s="156" t="str">
        <f>IF('Rekapitulácia stavby'!AN10="","",'Rekapitulácia stavby'!AN10)</f>
        <v/>
      </c>
    </row>
    <row r="13" spans="4:45" ht="18" customHeight="1">
      <c r="E13" s="156" t="str">
        <f>IF('Rekapitulácia stavby'!E11="","",'Rekapitulácia stavby'!E11)</f>
        <v xml:space="preserve"> </v>
      </c>
      <c r="I13" s="155"/>
      <c r="J13" s="156" t="str">
        <f>IF('Rekapitulácia stavby'!AN11="","",'Rekapitulácia stavby'!AN11)</f>
        <v/>
      </c>
    </row>
    <row r="14" spans="4:45" ht="6.95" customHeight="1"/>
    <row r="15" spans="4:45" ht="12" customHeight="1">
      <c r="D15" s="155" t="s">
        <v>21</v>
      </c>
      <c r="I15" s="155"/>
      <c r="J15" s="156" t="str">
        <f>'Rekapitulácia stavby'!AN13</f>
        <v/>
      </c>
    </row>
    <row r="16" spans="4:45" ht="18" customHeight="1">
      <c r="E16" s="268" t="str">
        <f>'Rekapitulácia stavby'!E14</f>
        <v xml:space="preserve"> </v>
      </c>
      <c r="F16" s="268"/>
      <c r="G16" s="268"/>
      <c r="H16" s="268"/>
      <c r="I16" s="155"/>
      <c r="J16" s="156" t="str">
        <f>'Rekapitulácia stavby'!AN14</f>
        <v/>
      </c>
    </row>
    <row r="17" spans="4:10" ht="6.95" customHeight="1"/>
    <row r="18" spans="4:10" ht="12" customHeight="1">
      <c r="D18" s="155" t="s">
        <v>602</v>
      </c>
      <c r="I18" s="155"/>
      <c r="J18" s="156" t="str">
        <f>IF('Rekapitulácia stavby'!AN16="","",'Rekapitulácia stavby'!AN16)</f>
        <v/>
      </c>
    </row>
    <row r="19" spans="4:10" ht="18" customHeight="1">
      <c r="E19" s="156" t="str">
        <f>IF('Rekapitulácia stavby'!E17="","",'Rekapitulácia stavby'!E17)</f>
        <v xml:space="preserve"> </v>
      </c>
      <c r="I19" s="155"/>
      <c r="J19" s="156" t="str">
        <f>IF('Rekapitulácia stavby'!AN17="","",'Rekapitulácia stavby'!AN17)</f>
        <v/>
      </c>
    </row>
    <row r="20" spans="4:10" ht="6.95" customHeight="1"/>
    <row r="21" spans="4:10" ht="12" customHeight="1">
      <c r="D21" s="155" t="s">
        <v>24</v>
      </c>
      <c r="I21" s="155"/>
      <c r="J21" s="156" t="str">
        <f>IF('Rekapitulácia stavby'!AN19="","",'Rekapitulácia stavby'!AN19)</f>
        <v/>
      </c>
    </row>
    <row r="22" spans="4:10" ht="18" customHeight="1">
      <c r="E22" s="156" t="str">
        <f>IF('Rekapitulácia stavby'!E20="","",'Rekapitulácia stavby'!E20)</f>
        <v xml:space="preserve"> </v>
      </c>
      <c r="I22" s="155"/>
      <c r="J22" s="156" t="str">
        <f>IF('Rekapitulácia stavby'!AN20="","",'Rekapitulácia stavby'!AN20)</f>
        <v/>
      </c>
    </row>
    <row r="23" spans="4:10" ht="6.95" customHeight="1"/>
    <row r="24" spans="4:10" ht="12" customHeight="1">
      <c r="D24" s="155" t="s">
        <v>25</v>
      </c>
    </row>
    <row r="25" spans="4:10" s="2" customFormat="1" ht="16.5" customHeight="1">
      <c r="E25" s="270" t="s">
        <v>1</v>
      </c>
      <c r="F25" s="270"/>
      <c r="G25" s="270"/>
      <c r="H25" s="270"/>
    </row>
    <row r="26" spans="4:10" ht="6.95" customHeight="1"/>
    <row r="27" spans="4:10" ht="6.95" customHeight="1"/>
    <row r="28" spans="4:10" ht="25.35" customHeight="1">
      <c r="D28" s="158" t="s">
        <v>26</v>
      </c>
      <c r="J28" s="159">
        <f>ROUND(J132, 2)</f>
        <v>0</v>
      </c>
    </row>
    <row r="29" spans="4:10" ht="6.95" customHeight="1"/>
    <row r="30" spans="4:10" ht="14.45" customHeight="1">
      <c r="F30" s="160" t="s">
        <v>28</v>
      </c>
      <c r="I30" s="160" t="s">
        <v>27</v>
      </c>
      <c r="J30" s="160" t="s">
        <v>29</v>
      </c>
    </row>
    <row r="31" spans="4:10" ht="14.45" customHeight="1">
      <c r="D31" s="16" t="s">
        <v>30</v>
      </c>
      <c r="E31" s="161" t="s">
        <v>31</v>
      </c>
      <c r="F31" s="162">
        <f>ROUND((SUM(BD132:BD263)),  2)</f>
        <v>0</v>
      </c>
      <c r="G31" s="163"/>
      <c r="H31" s="163"/>
      <c r="I31" s="164">
        <v>0.2</v>
      </c>
      <c r="J31" s="162">
        <f>ROUND(((SUM(BD132:BD263))*I31),  2)</f>
        <v>0</v>
      </c>
    </row>
    <row r="32" spans="4:10" ht="14.45" customHeight="1">
      <c r="E32" s="161" t="s">
        <v>32</v>
      </c>
      <c r="F32" s="165">
        <f>ROUND((SUM(BE132:BE263)),  2)</f>
        <v>0</v>
      </c>
      <c r="I32" s="166">
        <v>0.2</v>
      </c>
      <c r="J32" s="165">
        <f>ROUND(((SUM(BE132:BE263))*I32),  2)</f>
        <v>0</v>
      </c>
    </row>
    <row r="33" spans="3:10" ht="14.45" hidden="1" customHeight="1">
      <c r="E33" s="155" t="s">
        <v>33</v>
      </c>
      <c r="F33" s="165">
        <f>ROUND((SUM(BF132:BF263)),  2)</f>
        <v>0</v>
      </c>
      <c r="I33" s="166">
        <v>0.2</v>
      </c>
      <c r="J33" s="165">
        <f>0</f>
        <v>0</v>
      </c>
    </row>
    <row r="34" spans="3:10" ht="14.45" hidden="1" customHeight="1">
      <c r="E34" s="155" t="s">
        <v>34</v>
      </c>
      <c r="F34" s="165">
        <f>ROUND((SUM(BG132:BG263)),  2)</f>
        <v>0</v>
      </c>
      <c r="I34" s="166">
        <v>0.2</v>
      </c>
      <c r="J34" s="165">
        <f>0</f>
        <v>0</v>
      </c>
    </row>
    <row r="35" spans="3:10" ht="14.45" hidden="1" customHeight="1">
      <c r="E35" s="161" t="s">
        <v>35</v>
      </c>
      <c r="F35" s="162">
        <f>ROUND((SUM(BH132:BH263)),  2)</f>
        <v>0</v>
      </c>
      <c r="G35" s="163"/>
      <c r="H35" s="163"/>
      <c r="I35" s="164">
        <v>0</v>
      </c>
      <c r="J35" s="162">
        <f>0</f>
        <v>0</v>
      </c>
    </row>
    <row r="36" spans="3:10" ht="6.95" customHeight="1"/>
    <row r="37" spans="3:10" ht="25.35" customHeight="1">
      <c r="C37" s="167"/>
      <c r="D37" s="168" t="s">
        <v>36</v>
      </c>
      <c r="E37" s="167"/>
      <c r="F37" s="167"/>
      <c r="G37" s="169" t="s">
        <v>37</v>
      </c>
      <c r="H37" s="170" t="s">
        <v>38</v>
      </c>
      <c r="I37" s="167"/>
      <c r="J37" s="171">
        <f>SUM(J28:J35)</f>
        <v>0</v>
      </c>
    </row>
    <row r="38" spans="3:10" ht="14.45" customHeight="1"/>
    <row r="39" spans="3:10" ht="14.45" customHeight="1"/>
    <row r="40" spans="3:10" ht="14.45" customHeight="1"/>
    <row r="41" spans="3:10" ht="14.45" customHeight="1"/>
    <row r="42" spans="3:10" ht="14.45" customHeight="1"/>
    <row r="43" spans="3:10" ht="14.45" customHeight="1"/>
    <row r="44" spans="3:10" ht="14.45" customHeight="1"/>
    <row r="45" spans="3:10" ht="14.45" customHeight="1"/>
    <row r="46" spans="3:10" ht="14.45" customHeight="1"/>
    <row r="47" spans="3:10" ht="14.45" customHeight="1"/>
    <row r="48" spans="3:10" ht="14.45" customHeight="1"/>
    <row r="49" spans="4:10" ht="14.45" customHeight="1"/>
    <row r="50" spans="4:10" ht="14.45" customHeight="1">
      <c r="D50" s="172" t="s">
        <v>39</v>
      </c>
      <c r="G50" s="172" t="s">
        <v>40</v>
      </c>
    </row>
    <row r="61" spans="4:10" ht="12.75">
      <c r="D61" s="155" t="s">
        <v>41</v>
      </c>
      <c r="F61" s="173" t="s">
        <v>42</v>
      </c>
      <c r="G61" s="155" t="s">
        <v>41</v>
      </c>
      <c r="J61" s="160" t="s">
        <v>42</v>
      </c>
    </row>
    <row r="65" spans="4:10" ht="12.75">
      <c r="D65" s="172" t="s">
        <v>43</v>
      </c>
      <c r="G65" s="172" t="s">
        <v>44</v>
      </c>
    </row>
    <row r="76" spans="4:10" ht="12.75">
      <c r="D76" s="155" t="s">
        <v>41</v>
      </c>
      <c r="F76" s="173" t="s">
        <v>42</v>
      </c>
      <c r="G76" s="155" t="s">
        <v>41</v>
      </c>
      <c r="J76" s="160" t="s">
        <v>42</v>
      </c>
    </row>
    <row r="77" spans="4:10" ht="14.45" customHeight="1"/>
    <row r="81" spans="3:46" ht="6.95" hidden="1" customHeight="1"/>
    <row r="82" spans="3:46" ht="24.95" hidden="1" customHeight="1">
      <c r="C82" s="153" t="s">
        <v>74</v>
      </c>
    </row>
    <row r="83" spans="3:46" ht="6.95" hidden="1" customHeight="1"/>
    <row r="84" spans="3:46" ht="12" hidden="1" customHeight="1">
      <c r="C84" s="155" t="s">
        <v>12</v>
      </c>
    </row>
    <row r="85" spans="3:46" ht="16.5" hidden="1" customHeight="1">
      <c r="E85" s="249" t="str">
        <f>E7</f>
        <v>Komunitné centrum Pohranice</v>
      </c>
      <c r="F85" s="272"/>
      <c r="G85" s="272"/>
      <c r="H85" s="272"/>
    </row>
    <row r="86" spans="3:46" ht="6.95" hidden="1" customHeight="1"/>
    <row r="87" spans="3:46" ht="12" hidden="1" customHeight="1">
      <c r="C87" s="155" t="s">
        <v>15</v>
      </c>
      <c r="F87" s="156" t="str">
        <f>F10</f>
        <v xml:space="preserve"> </v>
      </c>
      <c r="I87" s="155" t="s">
        <v>17</v>
      </c>
      <c r="J87" s="157" t="str">
        <f>IF(J10="","",J10)</f>
        <v/>
      </c>
    </row>
    <row r="88" spans="3:46" ht="6.95" hidden="1" customHeight="1"/>
    <row r="89" spans="3:46" ht="15.2" hidden="1" customHeight="1">
      <c r="C89" s="155" t="s">
        <v>18</v>
      </c>
      <c r="F89" s="156" t="str">
        <f>E13</f>
        <v xml:space="preserve"> </v>
      </c>
      <c r="I89" s="155" t="s">
        <v>22</v>
      </c>
      <c r="J89" s="174" t="str">
        <f>E19</f>
        <v xml:space="preserve"> </v>
      </c>
    </row>
    <row r="90" spans="3:46" ht="15.2" hidden="1" customHeight="1">
      <c r="C90" s="155" t="s">
        <v>21</v>
      </c>
      <c r="F90" s="156" t="str">
        <f>IF(E16="","",E16)</f>
        <v xml:space="preserve"> </v>
      </c>
      <c r="I90" s="155" t="s">
        <v>24</v>
      </c>
      <c r="J90" s="174" t="str">
        <f>E22</f>
        <v xml:space="preserve"> </v>
      </c>
    </row>
    <row r="91" spans="3:46" ht="10.35" hidden="1" customHeight="1"/>
    <row r="92" spans="3:46" ht="29.25" hidden="1" customHeight="1">
      <c r="C92" s="175" t="s">
        <v>75</v>
      </c>
      <c r="D92" s="167"/>
      <c r="E92" s="167"/>
      <c r="F92" s="167"/>
      <c r="G92" s="167"/>
      <c r="H92" s="167"/>
      <c r="I92" s="167"/>
      <c r="J92" s="176" t="s">
        <v>76</v>
      </c>
    </row>
    <row r="93" spans="3:46" ht="10.35" hidden="1" customHeight="1"/>
    <row r="94" spans="3:46" ht="23.1" hidden="1" customHeight="1">
      <c r="C94" s="177" t="s">
        <v>77</v>
      </c>
      <c r="J94" s="159">
        <f>J132</f>
        <v>0</v>
      </c>
      <c r="AT94" s="6" t="s">
        <v>78</v>
      </c>
    </row>
    <row r="95" spans="3:46" s="3" customFormat="1" ht="24.95" hidden="1" customHeight="1">
      <c r="D95" s="178" t="s">
        <v>79</v>
      </c>
      <c r="J95" s="179">
        <f>J133</f>
        <v>0</v>
      </c>
    </row>
    <row r="96" spans="3:46" s="4" customFormat="1" ht="20.100000000000001" hidden="1" customHeight="1">
      <c r="D96" s="180" t="s">
        <v>80</v>
      </c>
      <c r="J96" s="181">
        <f>J134</f>
        <v>0</v>
      </c>
    </row>
    <row r="97" spans="4:10" s="4" customFormat="1" ht="20.100000000000001" hidden="1" customHeight="1">
      <c r="D97" s="180" t="s">
        <v>81</v>
      </c>
      <c r="J97" s="181">
        <f>J136</f>
        <v>0</v>
      </c>
    </row>
    <row r="98" spans="4:10" s="4" customFormat="1" ht="20.100000000000001" hidden="1" customHeight="1">
      <c r="D98" s="180" t="s">
        <v>82</v>
      </c>
      <c r="J98" s="181">
        <f>J152</f>
        <v>0</v>
      </c>
    </row>
    <row r="99" spans="4:10" s="4" customFormat="1" ht="20.100000000000001" hidden="1" customHeight="1">
      <c r="D99" s="180" t="s">
        <v>83</v>
      </c>
      <c r="J99" s="181">
        <f>J172</f>
        <v>0</v>
      </c>
    </row>
    <row r="100" spans="4:10" s="3" customFormat="1" ht="24.95" hidden="1" customHeight="1">
      <c r="D100" s="178" t="s">
        <v>84</v>
      </c>
      <c r="J100" s="179">
        <f>J174</f>
        <v>0</v>
      </c>
    </row>
    <row r="101" spans="4:10" s="4" customFormat="1" ht="20.100000000000001" hidden="1" customHeight="1">
      <c r="D101" s="180" t="s">
        <v>85</v>
      </c>
      <c r="J101" s="181">
        <f>J175</f>
        <v>0</v>
      </c>
    </row>
    <row r="102" spans="4:10" s="4" customFormat="1" ht="20.100000000000001" hidden="1" customHeight="1">
      <c r="D102" s="180" t="s">
        <v>86</v>
      </c>
      <c r="J102" s="181">
        <f>J181</f>
        <v>0</v>
      </c>
    </row>
    <row r="103" spans="4:10" s="4" customFormat="1" ht="20.100000000000001" hidden="1" customHeight="1">
      <c r="D103" s="180" t="s">
        <v>87</v>
      </c>
      <c r="J103" s="181">
        <f>J185</f>
        <v>0</v>
      </c>
    </row>
    <row r="104" spans="4:10" s="4" customFormat="1" ht="20.100000000000001" hidden="1" customHeight="1">
      <c r="D104" s="180" t="s">
        <v>88</v>
      </c>
      <c r="J104" s="181">
        <f>J192</f>
        <v>0</v>
      </c>
    </row>
    <row r="105" spans="4:10" s="4" customFormat="1" ht="20.100000000000001" hidden="1" customHeight="1">
      <c r="D105" s="180" t="s">
        <v>89</v>
      </c>
      <c r="J105" s="181">
        <f>J197</f>
        <v>0</v>
      </c>
    </row>
    <row r="106" spans="4:10" s="4" customFormat="1" ht="20.100000000000001" hidden="1" customHeight="1">
      <c r="D106" s="180" t="s">
        <v>90</v>
      </c>
      <c r="J106" s="181">
        <f>J208</f>
        <v>0</v>
      </c>
    </row>
    <row r="107" spans="4:10" s="4" customFormat="1" ht="20.100000000000001" hidden="1" customHeight="1">
      <c r="D107" s="180" t="s">
        <v>91</v>
      </c>
      <c r="J107" s="181">
        <f>J220</f>
        <v>0</v>
      </c>
    </row>
    <row r="108" spans="4:10" s="4" customFormat="1" ht="20.100000000000001" hidden="1" customHeight="1">
      <c r="D108" s="180" t="s">
        <v>92</v>
      </c>
      <c r="J108" s="181">
        <f>J225</f>
        <v>0</v>
      </c>
    </row>
    <row r="109" spans="4:10" s="4" customFormat="1" ht="20.100000000000001" hidden="1" customHeight="1">
      <c r="D109" s="180" t="s">
        <v>93</v>
      </c>
      <c r="J109" s="181">
        <f>J247</f>
        <v>0</v>
      </c>
    </row>
    <row r="110" spans="4:10" s="4" customFormat="1" ht="20.100000000000001" hidden="1" customHeight="1">
      <c r="D110" s="180" t="s">
        <v>94</v>
      </c>
      <c r="J110" s="181">
        <f>J249</f>
        <v>0</v>
      </c>
    </row>
    <row r="111" spans="4:10" s="4" customFormat="1" ht="20.100000000000001" hidden="1" customHeight="1">
      <c r="D111" s="180" t="s">
        <v>95</v>
      </c>
      <c r="J111" s="181">
        <f>J250</f>
        <v>0</v>
      </c>
    </row>
    <row r="112" spans="4:10" s="4" customFormat="1" ht="20.100000000000001" hidden="1" customHeight="1">
      <c r="D112" s="180" t="s">
        <v>96</v>
      </c>
      <c r="J112" s="181">
        <f>J254</f>
        <v>0</v>
      </c>
    </row>
    <row r="113" spans="3:10" s="4" customFormat="1" ht="20.100000000000001" hidden="1" customHeight="1">
      <c r="D113" s="180" t="s">
        <v>97</v>
      </c>
      <c r="J113" s="181">
        <f>J259</f>
        <v>0</v>
      </c>
    </row>
    <row r="114" spans="3:10" s="4" customFormat="1" ht="20.100000000000001" hidden="1" customHeight="1">
      <c r="D114" s="180" t="s">
        <v>98</v>
      </c>
      <c r="J114" s="181">
        <f>J261</f>
        <v>0</v>
      </c>
    </row>
    <row r="115" spans="3:10" ht="21.75" hidden="1" customHeight="1"/>
    <row r="116" spans="3:10" ht="6.95" hidden="1" customHeight="1"/>
    <row r="117" spans="3:10" hidden="1"/>
    <row r="118" spans="3:10" hidden="1"/>
    <row r="119" spans="3:10" hidden="1"/>
    <row r="120" spans="3:10" ht="6.95" customHeight="1"/>
    <row r="121" spans="3:10" ht="24.95" customHeight="1">
      <c r="C121" s="153" t="s">
        <v>99</v>
      </c>
    </row>
    <row r="122" spans="3:10" ht="6.95" customHeight="1"/>
    <row r="123" spans="3:10" ht="12" customHeight="1">
      <c r="C123" s="155" t="s">
        <v>12</v>
      </c>
    </row>
    <row r="124" spans="3:10" ht="16.5" customHeight="1">
      <c r="E124" s="249" t="str">
        <f>E7</f>
        <v>Komunitné centrum Pohranice</v>
      </c>
      <c r="F124" s="272"/>
      <c r="G124" s="272"/>
      <c r="H124" s="272"/>
    </row>
    <row r="125" spans="3:10" ht="6.95" customHeight="1"/>
    <row r="126" spans="3:10" ht="12" customHeight="1">
      <c r="C126" s="155" t="s">
        <v>15</v>
      </c>
      <c r="F126" s="156" t="str">
        <f>F10</f>
        <v xml:space="preserve"> </v>
      </c>
      <c r="I126" s="155" t="s">
        <v>17</v>
      </c>
      <c r="J126" s="157" t="str">
        <f>IF(J10="","",J10)</f>
        <v/>
      </c>
    </row>
    <row r="127" spans="3:10" ht="6.95" customHeight="1"/>
    <row r="128" spans="3:10" ht="15.2" customHeight="1">
      <c r="C128" s="155" t="s">
        <v>18</v>
      </c>
      <c r="F128" s="156" t="str">
        <f>E13</f>
        <v xml:space="preserve"> </v>
      </c>
      <c r="I128" s="155" t="s">
        <v>22</v>
      </c>
      <c r="J128" s="174" t="str">
        <f>E19</f>
        <v xml:space="preserve"> </v>
      </c>
    </row>
    <row r="129" spans="2:64" ht="15.2" customHeight="1">
      <c r="C129" s="155" t="s">
        <v>21</v>
      </c>
      <c r="F129" s="156" t="str">
        <f>IF(E16="","",E16)</f>
        <v xml:space="preserve"> </v>
      </c>
      <c r="I129" s="155" t="s">
        <v>24</v>
      </c>
      <c r="J129" s="174" t="str">
        <f>E22</f>
        <v xml:space="preserve"> </v>
      </c>
    </row>
    <row r="130" spans="2:64" ht="10.35" customHeight="1"/>
    <row r="131" spans="2:64" s="5" customFormat="1" ht="29.25" customHeight="1">
      <c r="C131" s="182" t="s">
        <v>100</v>
      </c>
      <c r="D131" s="182" t="s">
        <v>51</v>
      </c>
      <c r="E131" s="183" t="s">
        <v>47</v>
      </c>
      <c r="F131" s="182" t="s">
        <v>48</v>
      </c>
      <c r="G131" s="182" t="s">
        <v>101</v>
      </c>
      <c r="H131" s="182" t="s">
        <v>102</v>
      </c>
      <c r="I131" s="182" t="s">
        <v>103</v>
      </c>
      <c r="J131" s="182" t="s">
        <v>76</v>
      </c>
      <c r="L131" s="184" t="s">
        <v>1</v>
      </c>
      <c r="M131" s="184" t="s">
        <v>30</v>
      </c>
      <c r="N131" s="184" t="s">
        <v>104</v>
      </c>
      <c r="O131" s="184" t="s">
        <v>105</v>
      </c>
      <c r="P131" s="184" t="s">
        <v>106</v>
      </c>
      <c r="Q131" s="184" t="s">
        <v>107</v>
      </c>
      <c r="R131" s="184" t="s">
        <v>108</v>
      </c>
      <c r="S131" s="184" t="s">
        <v>109</v>
      </c>
    </row>
    <row r="132" spans="2:64" ht="23.1" customHeight="1">
      <c r="C132" s="185" t="s">
        <v>77</v>
      </c>
      <c r="J132" s="159"/>
      <c r="O132" s="186">
        <f>O133+O174</f>
        <v>4210.8862131099995</v>
      </c>
      <c r="Q132" s="186">
        <f>Q133+Q174</f>
        <v>180.30305151959999</v>
      </c>
      <c r="S132" s="186">
        <f>S133+S174</f>
        <v>96.993136000000007</v>
      </c>
      <c r="AS132" s="6" t="s">
        <v>65</v>
      </c>
      <c r="AT132" s="6" t="s">
        <v>78</v>
      </c>
      <c r="BJ132" s="9">
        <f>BJ133+BJ174</f>
        <v>0</v>
      </c>
    </row>
    <row r="133" spans="2:64" s="39" customFormat="1" ht="26.1" customHeight="1">
      <c r="D133" s="40" t="s">
        <v>65</v>
      </c>
      <c r="E133" s="178" t="s">
        <v>110</v>
      </c>
      <c r="F133" s="178" t="s">
        <v>111</v>
      </c>
      <c r="J133" s="179"/>
      <c r="O133" s="41">
        <f>O134+O136+O152+O172</f>
        <v>2131.2329477200001</v>
      </c>
      <c r="Q133" s="41">
        <f>Q134+Q136+Q152+Q172</f>
        <v>64.907409889999997</v>
      </c>
      <c r="S133" s="41">
        <f>S134+S136+S152+S172</f>
        <v>73.448180000000008</v>
      </c>
      <c r="AQ133" s="40" t="s">
        <v>71</v>
      </c>
      <c r="AS133" s="42" t="s">
        <v>65</v>
      </c>
      <c r="AT133" s="42" t="s">
        <v>66</v>
      </c>
      <c r="AX133" s="40" t="s">
        <v>112</v>
      </c>
      <c r="BJ133" s="10">
        <f>BJ134+BJ136+BJ152+BJ172</f>
        <v>0</v>
      </c>
    </row>
    <row r="134" spans="2:64" s="39" customFormat="1" ht="23.1" customHeight="1">
      <c r="D134" s="40" t="s">
        <v>65</v>
      </c>
      <c r="E134" s="180" t="s">
        <v>113</v>
      </c>
      <c r="F134" s="180" t="s">
        <v>114</v>
      </c>
      <c r="J134" s="181"/>
      <c r="O134" s="41">
        <f>O135</f>
        <v>12.615959999999999</v>
      </c>
      <c r="Q134" s="41">
        <f>Q135</f>
        <v>2.369084</v>
      </c>
      <c r="S134" s="41">
        <f>S135</f>
        <v>0</v>
      </c>
      <c r="AQ134" s="40" t="s">
        <v>71</v>
      </c>
      <c r="AS134" s="42" t="s">
        <v>65</v>
      </c>
      <c r="AT134" s="42" t="s">
        <v>71</v>
      </c>
      <c r="AX134" s="40" t="s">
        <v>112</v>
      </c>
      <c r="BJ134" s="10">
        <f>BJ135</f>
        <v>0</v>
      </c>
    </row>
    <row r="135" spans="2:64" ht="38.1" customHeight="1">
      <c r="B135" s="187"/>
      <c r="C135" s="188" t="s">
        <v>115</v>
      </c>
      <c r="D135" s="188" t="s">
        <v>116</v>
      </c>
      <c r="E135" s="189" t="s">
        <v>117</v>
      </c>
      <c r="F135" s="190" t="s">
        <v>118</v>
      </c>
      <c r="G135" s="191" t="s">
        <v>119</v>
      </c>
      <c r="H135" s="192">
        <v>26.12</v>
      </c>
      <c r="I135" s="193"/>
      <c r="J135" s="193"/>
      <c r="L135" s="194" t="s">
        <v>1</v>
      </c>
      <c r="M135" s="11" t="s">
        <v>32</v>
      </c>
      <c r="N135" s="12">
        <v>0.48299999999999998</v>
      </c>
      <c r="O135" s="12">
        <f>N135*H135</f>
        <v>12.615959999999999</v>
      </c>
      <c r="P135" s="12">
        <v>9.0700000000000003E-2</v>
      </c>
      <c r="Q135" s="12">
        <f>P135*H135</f>
        <v>2.369084</v>
      </c>
      <c r="R135" s="12">
        <v>0</v>
      </c>
      <c r="S135" s="12">
        <f>R135*H135</f>
        <v>0</v>
      </c>
      <c r="AQ135" s="13" t="s">
        <v>120</v>
      </c>
      <c r="AS135" s="13" t="s">
        <v>116</v>
      </c>
      <c r="AT135" s="13" t="s">
        <v>121</v>
      </c>
      <c r="AX135" s="6" t="s">
        <v>112</v>
      </c>
      <c r="BD135" s="14">
        <f>IF(M135="základná",J135,0)</f>
        <v>0</v>
      </c>
      <c r="BE135" s="14">
        <f>IF(M135="znížená",J135,0)</f>
        <v>0</v>
      </c>
      <c r="BF135" s="14">
        <f>IF(M135="zákl. prenesená",J135,0)</f>
        <v>0</v>
      </c>
      <c r="BG135" s="14">
        <f>IF(M135="zníž. prenesená",J135,0)</f>
        <v>0</v>
      </c>
      <c r="BH135" s="14">
        <f>IF(M135="nulová",J135,0)</f>
        <v>0</v>
      </c>
      <c r="BI135" s="6" t="s">
        <v>121</v>
      </c>
      <c r="BJ135" s="14">
        <f>ROUND(I135*H135,2)</f>
        <v>0</v>
      </c>
      <c r="BK135" s="6" t="s">
        <v>120</v>
      </c>
      <c r="BL135" s="13" t="s">
        <v>122</v>
      </c>
    </row>
    <row r="136" spans="2:64" s="39" customFormat="1" ht="23.1" customHeight="1">
      <c r="D136" s="40" t="s">
        <v>65</v>
      </c>
      <c r="E136" s="180" t="s">
        <v>123</v>
      </c>
      <c r="F136" s="180" t="s">
        <v>124</v>
      </c>
      <c r="J136" s="181"/>
      <c r="O136" s="41">
        <f>SUM(O137:O151)</f>
        <v>960.21849562000011</v>
      </c>
      <c r="Q136" s="41">
        <f>SUM(Q137:Q151)</f>
        <v>51.11867539</v>
      </c>
      <c r="S136" s="41">
        <f>SUM(S137:S151)</f>
        <v>0</v>
      </c>
      <c r="AQ136" s="40" t="s">
        <v>71</v>
      </c>
      <c r="AS136" s="42" t="s">
        <v>65</v>
      </c>
      <c r="AT136" s="42" t="s">
        <v>71</v>
      </c>
      <c r="AX136" s="40" t="s">
        <v>112</v>
      </c>
      <c r="BJ136" s="10">
        <f>SUM(BJ137:BJ151)</f>
        <v>0</v>
      </c>
    </row>
    <row r="137" spans="2:64" ht="21.75" customHeight="1">
      <c r="B137" s="187"/>
      <c r="C137" s="188" t="s">
        <v>125</v>
      </c>
      <c r="D137" s="188" t="s">
        <v>116</v>
      </c>
      <c r="E137" s="189" t="s">
        <v>126</v>
      </c>
      <c r="F137" s="190" t="s">
        <v>127</v>
      </c>
      <c r="G137" s="191" t="s">
        <v>119</v>
      </c>
      <c r="H137" s="192">
        <v>186.48</v>
      </c>
      <c r="I137" s="193"/>
      <c r="J137" s="193"/>
      <c r="L137" s="194" t="s">
        <v>1</v>
      </c>
      <c r="M137" s="11" t="s">
        <v>32</v>
      </c>
      <c r="N137" s="12">
        <v>9.8000000000000004E-2</v>
      </c>
      <c r="O137" s="12">
        <f t="shared" ref="O137:O151" si="0">N137*H137</f>
        <v>18.275040000000001</v>
      </c>
      <c r="P137" s="12">
        <v>0</v>
      </c>
      <c r="Q137" s="12">
        <f t="shared" ref="Q137:Q151" si="1">P137*H137</f>
        <v>0</v>
      </c>
      <c r="R137" s="12">
        <v>0</v>
      </c>
      <c r="S137" s="12">
        <f t="shared" ref="S137:S151" si="2">R137*H137</f>
        <v>0</v>
      </c>
      <c r="AQ137" s="13" t="s">
        <v>120</v>
      </c>
      <c r="AS137" s="13" t="s">
        <v>116</v>
      </c>
      <c r="AT137" s="13" t="s">
        <v>121</v>
      </c>
      <c r="AX137" s="6" t="s">
        <v>112</v>
      </c>
      <c r="BD137" s="14">
        <f t="shared" ref="BD137:BD151" si="3">IF(M137="základná",J137,0)</f>
        <v>0</v>
      </c>
      <c r="BE137" s="14">
        <f t="shared" ref="BE137:BE151" si="4">IF(M137="znížená",J137,0)</f>
        <v>0</v>
      </c>
      <c r="BF137" s="14">
        <f t="shared" ref="BF137:BF151" si="5">IF(M137="zákl. prenesená",J137,0)</f>
        <v>0</v>
      </c>
      <c r="BG137" s="14">
        <f t="shared" ref="BG137:BG151" si="6">IF(M137="zníž. prenesená",J137,0)</f>
        <v>0</v>
      </c>
      <c r="BH137" s="14">
        <f t="shared" ref="BH137:BH151" si="7">IF(M137="nulová",J137,0)</f>
        <v>0</v>
      </c>
      <c r="BI137" s="6" t="s">
        <v>121</v>
      </c>
      <c r="BJ137" s="14">
        <f t="shared" ref="BJ137:BJ151" si="8">ROUND(I137*H137,2)</f>
        <v>0</v>
      </c>
      <c r="BK137" s="6" t="s">
        <v>120</v>
      </c>
      <c r="BL137" s="13" t="s">
        <v>128</v>
      </c>
    </row>
    <row r="138" spans="2:64" ht="38.1" customHeight="1">
      <c r="B138" s="187"/>
      <c r="C138" s="188" t="s">
        <v>129</v>
      </c>
      <c r="D138" s="188" t="s">
        <v>116</v>
      </c>
      <c r="E138" s="189" t="s">
        <v>130</v>
      </c>
      <c r="F138" s="190" t="s">
        <v>131</v>
      </c>
      <c r="G138" s="191" t="s">
        <v>119</v>
      </c>
      <c r="H138" s="192">
        <v>186.48</v>
      </c>
      <c r="I138" s="193"/>
      <c r="J138" s="193"/>
      <c r="L138" s="194" t="s">
        <v>1</v>
      </c>
      <c r="M138" s="11" t="s">
        <v>32</v>
      </c>
      <c r="N138" s="12">
        <v>0.11203</v>
      </c>
      <c r="O138" s="12">
        <f t="shared" si="0"/>
        <v>20.891354400000001</v>
      </c>
      <c r="P138" s="12">
        <v>1.4999999999999999E-4</v>
      </c>
      <c r="Q138" s="12">
        <f t="shared" si="1"/>
        <v>2.7971999999999997E-2</v>
      </c>
      <c r="R138" s="12">
        <v>0</v>
      </c>
      <c r="S138" s="12">
        <f t="shared" si="2"/>
        <v>0</v>
      </c>
      <c r="AQ138" s="13" t="s">
        <v>120</v>
      </c>
      <c r="AS138" s="13" t="s">
        <v>116</v>
      </c>
      <c r="AT138" s="13" t="s">
        <v>121</v>
      </c>
      <c r="AX138" s="6" t="s">
        <v>112</v>
      </c>
      <c r="BD138" s="14">
        <f t="shared" si="3"/>
        <v>0</v>
      </c>
      <c r="BE138" s="14">
        <f t="shared" si="4"/>
        <v>0</v>
      </c>
      <c r="BF138" s="14">
        <f t="shared" si="5"/>
        <v>0</v>
      </c>
      <c r="BG138" s="14">
        <f t="shared" si="6"/>
        <v>0</v>
      </c>
      <c r="BH138" s="14">
        <f t="shared" si="7"/>
        <v>0</v>
      </c>
      <c r="BI138" s="6" t="s">
        <v>121</v>
      </c>
      <c r="BJ138" s="14">
        <f t="shared" si="8"/>
        <v>0</v>
      </c>
      <c r="BK138" s="6" t="s">
        <v>120</v>
      </c>
      <c r="BL138" s="13" t="s">
        <v>132</v>
      </c>
    </row>
    <row r="139" spans="2:64" ht="24.2" customHeight="1">
      <c r="B139" s="187"/>
      <c r="C139" s="188" t="s">
        <v>133</v>
      </c>
      <c r="D139" s="188" t="s">
        <v>116</v>
      </c>
      <c r="E139" s="189" t="s">
        <v>134</v>
      </c>
      <c r="F139" s="190" t="s">
        <v>135</v>
      </c>
      <c r="G139" s="191" t="s">
        <v>119</v>
      </c>
      <c r="H139" s="192">
        <v>186.48</v>
      </c>
      <c r="I139" s="193"/>
      <c r="J139" s="193"/>
      <c r="L139" s="194" t="s">
        <v>1</v>
      </c>
      <c r="M139" s="11" t="s">
        <v>32</v>
      </c>
      <c r="N139" s="12">
        <v>0.11205</v>
      </c>
      <c r="O139" s="12">
        <f t="shared" si="0"/>
        <v>20.895083999999997</v>
      </c>
      <c r="P139" s="12">
        <v>2.3000000000000001E-4</v>
      </c>
      <c r="Q139" s="12">
        <f t="shared" si="1"/>
        <v>4.2890400000000002E-2</v>
      </c>
      <c r="R139" s="12">
        <v>0</v>
      </c>
      <c r="S139" s="12">
        <f t="shared" si="2"/>
        <v>0</v>
      </c>
      <c r="AQ139" s="13" t="s">
        <v>120</v>
      </c>
      <c r="AS139" s="13" t="s">
        <v>116</v>
      </c>
      <c r="AT139" s="13" t="s">
        <v>121</v>
      </c>
      <c r="AX139" s="6" t="s">
        <v>112</v>
      </c>
      <c r="BD139" s="14">
        <f t="shared" si="3"/>
        <v>0</v>
      </c>
      <c r="BE139" s="14">
        <f t="shared" si="4"/>
        <v>0</v>
      </c>
      <c r="BF139" s="14">
        <f t="shared" si="5"/>
        <v>0</v>
      </c>
      <c r="BG139" s="14">
        <f t="shared" si="6"/>
        <v>0</v>
      </c>
      <c r="BH139" s="14">
        <f t="shared" si="7"/>
        <v>0</v>
      </c>
      <c r="BI139" s="6" t="s">
        <v>121</v>
      </c>
      <c r="BJ139" s="14">
        <f t="shared" si="8"/>
        <v>0</v>
      </c>
      <c r="BK139" s="6" t="s">
        <v>120</v>
      </c>
      <c r="BL139" s="13" t="s">
        <v>136</v>
      </c>
    </row>
    <row r="140" spans="2:64" ht="24.2" customHeight="1">
      <c r="B140" s="187"/>
      <c r="C140" s="188" t="s">
        <v>137</v>
      </c>
      <c r="D140" s="188" t="s">
        <v>116</v>
      </c>
      <c r="E140" s="189" t="s">
        <v>138</v>
      </c>
      <c r="F140" s="190" t="s">
        <v>139</v>
      </c>
      <c r="G140" s="191" t="s">
        <v>119</v>
      </c>
      <c r="H140" s="192">
        <v>186.48</v>
      </c>
      <c r="I140" s="193"/>
      <c r="J140" s="193"/>
      <c r="L140" s="194" t="s">
        <v>1</v>
      </c>
      <c r="M140" s="11" t="s">
        <v>32</v>
      </c>
      <c r="N140" s="12">
        <v>0.49109000000000003</v>
      </c>
      <c r="O140" s="12">
        <f t="shared" si="0"/>
        <v>91.578463200000002</v>
      </c>
      <c r="P140" s="12">
        <v>2.4750000000000001E-2</v>
      </c>
      <c r="Q140" s="12">
        <f t="shared" si="1"/>
        <v>4.61538</v>
      </c>
      <c r="R140" s="12">
        <v>0</v>
      </c>
      <c r="S140" s="12">
        <f t="shared" si="2"/>
        <v>0</v>
      </c>
      <c r="AQ140" s="13" t="s">
        <v>120</v>
      </c>
      <c r="AS140" s="13" t="s">
        <v>116</v>
      </c>
      <c r="AT140" s="13" t="s">
        <v>121</v>
      </c>
      <c r="AX140" s="6" t="s">
        <v>112</v>
      </c>
      <c r="BD140" s="14">
        <f t="shared" si="3"/>
        <v>0</v>
      </c>
      <c r="BE140" s="14">
        <f t="shared" si="4"/>
        <v>0</v>
      </c>
      <c r="BF140" s="14">
        <f t="shared" si="5"/>
        <v>0</v>
      </c>
      <c r="BG140" s="14">
        <f t="shared" si="6"/>
        <v>0</v>
      </c>
      <c r="BH140" s="14">
        <f t="shared" si="7"/>
        <v>0</v>
      </c>
      <c r="BI140" s="6" t="s">
        <v>121</v>
      </c>
      <c r="BJ140" s="14">
        <f t="shared" si="8"/>
        <v>0</v>
      </c>
      <c r="BK140" s="6" t="s">
        <v>120</v>
      </c>
      <c r="BL140" s="13" t="s">
        <v>140</v>
      </c>
    </row>
    <row r="141" spans="2:64" ht="24.2" customHeight="1">
      <c r="B141" s="187"/>
      <c r="C141" s="188" t="s">
        <v>141</v>
      </c>
      <c r="D141" s="188" t="s">
        <v>116</v>
      </c>
      <c r="E141" s="189" t="s">
        <v>142</v>
      </c>
      <c r="F141" s="190" t="s">
        <v>143</v>
      </c>
      <c r="G141" s="191" t="s">
        <v>119</v>
      </c>
      <c r="H141" s="192">
        <v>92.15</v>
      </c>
      <c r="I141" s="193"/>
      <c r="J141" s="193"/>
      <c r="L141" s="194" t="s">
        <v>1</v>
      </c>
      <c r="M141" s="11" t="s">
        <v>32</v>
      </c>
      <c r="N141" s="12">
        <v>0.70237000000000005</v>
      </c>
      <c r="O141" s="12">
        <f t="shared" si="0"/>
        <v>64.723395500000009</v>
      </c>
      <c r="P141" s="12">
        <v>3.5869999999999999E-2</v>
      </c>
      <c r="Q141" s="12">
        <f t="shared" si="1"/>
        <v>3.3054205000000003</v>
      </c>
      <c r="R141" s="12">
        <v>0</v>
      </c>
      <c r="S141" s="12">
        <f t="shared" si="2"/>
        <v>0</v>
      </c>
      <c r="AQ141" s="13" t="s">
        <v>120</v>
      </c>
      <c r="AS141" s="13" t="s">
        <v>116</v>
      </c>
      <c r="AT141" s="13" t="s">
        <v>121</v>
      </c>
      <c r="AX141" s="6" t="s">
        <v>112</v>
      </c>
      <c r="BD141" s="14">
        <f t="shared" si="3"/>
        <v>0</v>
      </c>
      <c r="BE141" s="14">
        <f t="shared" si="4"/>
        <v>0</v>
      </c>
      <c r="BF141" s="14">
        <f t="shared" si="5"/>
        <v>0</v>
      </c>
      <c r="BG141" s="14">
        <f t="shared" si="6"/>
        <v>0</v>
      </c>
      <c r="BH141" s="14">
        <f t="shared" si="7"/>
        <v>0</v>
      </c>
      <c r="BI141" s="6" t="s">
        <v>121</v>
      </c>
      <c r="BJ141" s="14">
        <f t="shared" si="8"/>
        <v>0</v>
      </c>
      <c r="BK141" s="6" t="s">
        <v>120</v>
      </c>
      <c r="BL141" s="13" t="s">
        <v>144</v>
      </c>
    </row>
    <row r="142" spans="2:64" ht="24.2" customHeight="1">
      <c r="B142" s="187"/>
      <c r="C142" s="188" t="s">
        <v>145</v>
      </c>
      <c r="D142" s="188" t="s">
        <v>116</v>
      </c>
      <c r="E142" s="189" t="s">
        <v>146</v>
      </c>
      <c r="F142" s="190" t="s">
        <v>147</v>
      </c>
      <c r="G142" s="191" t="s">
        <v>119</v>
      </c>
      <c r="H142" s="192">
        <v>92.15</v>
      </c>
      <c r="I142" s="193"/>
      <c r="J142" s="193"/>
      <c r="L142" s="194" t="s">
        <v>1</v>
      </c>
      <c r="M142" s="11" t="s">
        <v>32</v>
      </c>
      <c r="N142" s="12">
        <v>0.70237000000000005</v>
      </c>
      <c r="O142" s="12">
        <f t="shared" si="0"/>
        <v>64.723395500000009</v>
      </c>
      <c r="P142" s="12">
        <v>3.5869999999999999E-2</v>
      </c>
      <c r="Q142" s="12">
        <f t="shared" si="1"/>
        <v>3.3054205000000003</v>
      </c>
      <c r="R142" s="12">
        <v>0</v>
      </c>
      <c r="S142" s="12">
        <f t="shared" si="2"/>
        <v>0</v>
      </c>
      <c r="AQ142" s="13" t="s">
        <v>120</v>
      </c>
      <c r="AS142" s="13" t="s">
        <v>116</v>
      </c>
      <c r="AT142" s="13" t="s">
        <v>121</v>
      </c>
      <c r="AX142" s="6" t="s">
        <v>112</v>
      </c>
      <c r="BD142" s="14">
        <f t="shared" si="3"/>
        <v>0</v>
      </c>
      <c r="BE142" s="14">
        <f t="shared" si="4"/>
        <v>0</v>
      </c>
      <c r="BF142" s="14">
        <f t="shared" si="5"/>
        <v>0</v>
      </c>
      <c r="BG142" s="14">
        <f t="shared" si="6"/>
        <v>0</v>
      </c>
      <c r="BH142" s="14">
        <f t="shared" si="7"/>
        <v>0</v>
      </c>
      <c r="BI142" s="6" t="s">
        <v>121</v>
      </c>
      <c r="BJ142" s="14">
        <f t="shared" si="8"/>
        <v>0</v>
      </c>
      <c r="BK142" s="6" t="s">
        <v>120</v>
      </c>
      <c r="BL142" s="13" t="s">
        <v>148</v>
      </c>
    </row>
    <row r="143" spans="2:64" ht="38.1" customHeight="1">
      <c r="B143" s="187"/>
      <c r="C143" s="188" t="s">
        <v>149</v>
      </c>
      <c r="D143" s="188" t="s">
        <v>116</v>
      </c>
      <c r="E143" s="189" t="s">
        <v>150</v>
      </c>
      <c r="F143" s="190" t="s">
        <v>151</v>
      </c>
      <c r="G143" s="191" t="s">
        <v>119</v>
      </c>
      <c r="H143" s="192">
        <v>464.11</v>
      </c>
      <c r="I143" s="193"/>
      <c r="J143" s="193"/>
      <c r="L143" s="194" t="s">
        <v>1</v>
      </c>
      <c r="M143" s="11" t="s">
        <v>32</v>
      </c>
      <c r="N143" s="12">
        <v>5.203E-2</v>
      </c>
      <c r="O143" s="12">
        <f t="shared" si="0"/>
        <v>24.147643300000002</v>
      </c>
      <c r="P143" s="12">
        <v>1.4999999999999999E-4</v>
      </c>
      <c r="Q143" s="12">
        <f t="shared" si="1"/>
        <v>6.9616499999999998E-2</v>
      </c>
      <c r="R143" s="12">
        <v>0</v>
      </c>
      <c r="S143" s="12">
        <f t="shared" si="2"/>
        <v>0</v>
      </c>
      <c r="AQ143" s="13" t="s">
        <v>120</v>
      </c>
      <c r="AS143" s="13" t="s">
        <v>116</v>
      </c>
      <c r="AT143" s="13" t="s">
        <v>121</v>
      </c>
      <c r="AX143" s="6" t="s">
        <v>112</v>
      </c>
      <c r="BD143" s="14">
        <f t="shared" si="3"/>
        <v>0</v>
      </c>
      <c r="BE143" s="14">
        <f t="shared" si="4"/>
        <v>0</v>
      </c>
      <c r="BF143" s="14">
        <f t="shared" si="5"/>
        <v>0</v>
      </c>
      <c r="BG143" s="14">
        <f t="shared" si="6"/>
        <v>0</v>
      </c>
      <c r="BH143" s="14">
        <f t="shared" si="7"/>
        <v>0</v>
      </c>
      <c r="BI143" s="6" t="s">
        <v>121</v>
      </c>
      <c r="BJ143" s="14">
        <f t="shared" si="8"/>
        <v>0</v>
      </c>
      <c r="BK143" s="6" t="s">
        <v>120</v>
      </c>
      <c r="BL143" s="13" t="s">
        <v>152</v>
      </c>
    </row>
    <row r="144" spans="2:64" ht="24.2" customHeight="1">
      <c r="B144" s="187"/>
      <c r="C144" s="188" t="s">
        <v>153</v>
      </c>
      <c r="D144" s="188" t="s">
        <v>116</v>
      </c>
      <c r="E144" s="189" t="s">
        <v>154</v>
      </c>
      <c r="F144" s="190" t="s">
        <v>155</v>
      </c>
      <c r="G144" s="191" t="s">
        <v>119</v>
      </c>
      <c r="H144" s="192">
        <v>464.11</v>
      </c>
      <c r="I144" s="193"/>
      <c r="J144" s="193"/>
      <c r="L144" s="194" t="s">
        <v>1</v>
      </c>
      <c r="M144" s="11" t="s">
        <v>32</v>
      </c>
      <c r="N144" s="12">
        <v>5.2049999999999999E-2</v>
      </c>
      <c r="O144" s="12">
        <f t="shared" si="0"/>
        <v>24.1569255</v>
      </c>
      <c r="P144" s="12">
        <v>2.3000000000000001E-4</v>
      </c>
      <c r="Q144" s="12">
        <f t="shared" si="1"/>
        <v>0.1067453</v>
      </c>
      <c r="R144" s="12">
        <v>0</v>
      </c>
      <c r="S144" s="12">
        <f t="shared" si="2"/>
        <v>0</v>
      </c>
      <c r="AQ144" s="13" t="s">
        <v>120</v>
      </c>
      <c r="AS144" s="13" t="s">
        <v>116</v>
      </c>
      <c r="AT144" s="13" t="s">
        <v>121</v>
      </c>
      <c r="AX144" s="6" t="s">
        <v>112</v>
      </c>
      <c r="BD144" s="14">
        <f t="shared" si="3"/>
        <v>0</v>
      </c>
      <c r="BE144" s="14">
        <f t="shared" si="4"/>
        <v>0</v>
      </c>
      <c r="BF144" s="14">
        <f t="shared" si="5"/>
        <v>0</v>
      </c>
      <c r="BG144" s="14">
        <f t="shared" si="6"/>
        <v>0</v>
      </c>
      <c r="BH144" s="14">
        <f t="shared" si="7"/>
        <v>0</v>
      </c>
      <c r="BI144" s="6" t="s">
        <v>121</v>
      </c>
      <c r="BJ144" s="14">
        <f t="shared" si="8"/>
        <v>0</v>
      </c>
      <c r="BK144" s="6" t="s">
        <v>120</v>
      </c>
      <c r="BL144" s="13" t="s">
        <v>156</v>
      </c>
    </row>
    <row r="145" spans="2:64" ht="24.2" customHeight="1">
      <c r="B145" s="187"/>
      <c r="C145" s="188" t="s">
        <v>157</v>
      </c>
      <c r="D145" s="188" t="s">
        <v>116</v>
      </c>
      <c r="E145" s="189" t="s">
        <v>158</v>
      </c>
      <c r="F145" s="190" t="s">
        <v>159</v>
      </c>
      <c r="G145" s="191" t="s">
        <v>119</v>
      </c>
      <c r="H145" s="192">
        <v>464.11</v>
      </c>
      <c r="I145" s="193"/>
      <c r="J145" s="193"/>
      <c r="L145" s="194" t="s">
        <v>1</v>
      </c>
      <c r="M145" s="11" t="s">
        <v>32</v>
      </c>
      <c r="N145" s="12">
        <v>0.40084999999999998</v>
      </c>
      <c r="O145" s="12">
        <f t="shared" si="0"/>
        <v>186.03849349999999</v>
      </c>
      <c r="P145" s="12">
        <v>2.3619999999999999E-2</v>
      </c>
      <c r="Q145" s="12">
        <f t="shared" si="1"/>
        <v>10.9622782</v>
      </c>
      <c r="R145" s="12">
        <v>0</v>
      </c>
      <c r="S145" s="12">
        <f t="shared" si="2"/>
        <v>0</v>
      </c>
      <c r="AQ145" s="13" t="s">
        <v>120</v>
      </c>
      <c r="AS145" s="13" t="s">
        <v>116</v>
      </c>
      <c r="AT145" s="13" t="s">
        <v>121</v>
      </c>
      <c r="AX145" s="6" t="s">
        <v>112</v>
      </c>
      <c r="BD145" s="14">
        <f t="shared" si="3"/>
        <v>0</v>
      </c>
      <c r="BE145" s="14">
        <f t="shared" si="4"/>
        <v>0</v>
      </c>
      <c r="BF145" s="14">
        <f t="shared" si="5"/>
        <v>0</v>
      </c>
      <c r="BG145" s="14">
        <f t="shared" si="6"/>
        <v>0</v>
      </c>
      <c r="BH145" s="14">
        <f t="shared" si="7"/>
        <v>0</v>
      </c>
      <c r="BI145" s="6" t="s">
        <v>121</v>
      </c>
      <c r="BJ145" s="14">
        <f t="shared" si="8"/>
        <v>0</v>
      </c>
      <c r="BK145" s="6" t="s">
        <v>120</v>
      </c>
      <c r="BL145" s="13" t="s">
        <v>160</v>
      </c>
    </row>
    <row r="146" spans="2:64" ht="24.2" customHeight="1">
      <c r="B146" s="187"/>
      <c r="C146" s="188" t="s">
        <v>161</v>
      </c>
      <c r="D146" s="188" t="s">
        <v>116</v>
      </c>
      <c r="E146" s="189" t="s">
        <v>162</v>
      </c>
      <c r="F146" s="190" t="s">
        <v>163</v>
      </c>
      <c r="G146" s="191" t="s">
        <v>119</v>
      </c>
      <c r="H146" s="192">
        <v>247.774</v>
      </c>
      <c r="I146" s="193"/>
      <c r="J146" s="193"/>
      <c r="L146" s="194" t="s">
        <v>1</v>
      </c>
      <c r="M146" s="11" t="s">
        <v>32</v>
      </c>
      <c r="N146" s="12">
        <v>0.35899999999999999</v>
      </c>
      <c r="O146" s="12">
        <f t="shared" si="0"/>
        <v>88.950865999999991</v>
      </c>
      <c r="P146" s="12">
        <v>3.2200000000000002E-3</v>
      </c>
      <c r="Q146" s="12">
        <f t="shared" si="1"/>
        <v>0.79783228000000006</v>
      </c>
      <c r="R146" s="12">
        <v>0</v>
      </c>
      <c r="S146" s="12">
        <f t="shared" si="2"/>
        <v>0</v>
      </c>
      <c r="AQ146" s="13" t="s">
        <v>120</v>
      </c>
      <c r="AS146" s="13" t="s">
        <v>116</v>
      </c>
      <c r="AT146" s="13" t="s">
        <v>121</v>
      </c>
      <c r="AX146" s="6" t="s">
        <v>112</v>
      </c>
      <c r="BD146" s="14">
        <f t="shared" si="3"/>
        <v>0</v>
      </c>
      <c r="BE146" s="14">
        <f t="shared" si="4"/>
        <v>0</v>
      </c>
      <c r="BF146" s="14">
        <f t="shared" si="5"/>
        <v>0</v>
      </c>
      <c r="BG146" s="14">
        <f t="shared" si="6"/>
        <v>0</v>
      </c>
      <c r="BH146" s="14">
        <f t="shared" si="7"/>
        <v>0</v>
      </c>
      <c r="BI146" s="6" t="s">
        <v>121</v>
      </c>
      <c r="BJ146" s="14">
        <f t="shared" si="8"/>
        <v>0</v>
      </c>
      <c r="BK146" s="6" t="s">
        <v>120</v>
      </c>
      <c r="BL146" s="13" t="s">
        <v>164</v>
      </c>
    </row>
    <row r="147" spans="2:64" ht="24.2" customHeight="1">
      <c r="B147" s="187"/>
      <c r="C147" s="188" t="s">
        <v>165</v>
      </c>
      <c r="D147" s="188" t="s">
        <v>116</v>
      </c>
      <c r="E147" s="189" t="s">
        <v>166</v>
      </c>
      <c r="F147" s="190" t="s">
        <v>167</v>
      </c>
      <c r="G147" s="191" t="s">
        <v>119</v>
      </c>
      <c r="H147" s="192">
        <v>247.774</v>
      </c>
      <c r="I147" s="193"/>
      <c r="J147" s="193"/>
      <c r="L147" s="194" t="s">
        <v>1</v>
      </c>
      <c r="M147" s="11" t="s">
        <v>32</v>
      </c>
      <c r="N147" s="12">
        <v>9.2079999999999995E-2</v>
      </c>
      <c r="O147" s="12">
        <f t="shared" si="0"/>
        <v>22.815029920000001</v>
      </c>
      <c r="P147" s="12">
        <v>4.0000000000000002E-4</v>
      </c>
      <c r="Q147" s="12">
        <f t="shared" si="1"/>
        <v>9.9109600000000006E-2</v>
      </c>
      <c r="R147" s="12">
        <v>0</v>
      </c>
      <c r="S147" s="12">
        <f t="shared" si="2"/>
        <v>0</v>
      </c>
      <c r="AQ147" s="13" t="s">
        <v>120</v>
      </c>
      <c r="AS147" s="13" t="s">
        <v>116</v>
      </c>
      <c r="AT147" s="13" t="s">
        <v>121</v>
      </c>
      <c r="AX147" s="6" t="s">
        <v>112</v>
      </c>
      <c r="BD147" s="14">
        <f t="shared" si="3"/>
        <v>0</v>
      </c>
      <c r="BE147" s="14">
        <f t="shared" si="4"/>
        <v>0</v>
      </c>
      <c r="BF147" s="14">
        <f t="shared" si="5"/>
        <v>0</v>
      </c>
      <c r="BG147" s="14">
        <f t="shared" si="6"/>
        <v>0</v>
      </c>
      <c r="BH147" s="14">
        <f t="shared" si="7"/>
        <v>0</v>
      </c>
      <c r="BI147" s="6" t="s">
        <v>121</v>
      </c>
      <c r="BJ147" s="14">
        <f t="shared" si="8"/>
        <v>0</v>
      </c>
      <c r="BK147" s="6" t="s">
        <v>120</v>
      </c>
      <c r="BL147" s="13" t="s">
        <v>168</v>
      </c>
    </row>
    <row r="148" spans="2:64" ht="24.2" customHeight="1">
      <c r="B148" s="187"/>
      <c r="C148" s="188" t="s">
        <v>169</v>
      </c>
      <c r="D148" s="188" t="s">
        <v>116</v>
      </c>
      <c r="E148" s="189" t="s">
        <v>170</v>
      </c>
      <c r="F148" s="190" t="s">
        <v>171</v>
      </c>
      <c r="G148" s="191" t="s">
        <v>119</v>
      </c>
      <c r="H148" s="192">
        <v>27.645</v>
      </c>
      <c r="I148" s="193"/>
      <c r="J148" s="193"/>
      <c r="L148" s="194" t="s">
        <v>1</v>
      </c>
      <c r="M148" s="11" t="s">
        <v>32</v>
      </c>
      <c r="N148" s="12">
        <v>1.1539999999999999</v>
      </c>
      <c r="O148" s="12">
        <f t="shared" si="0"/>
        <v>31.902329999999996</v>
      </c>
      <c r="P148" s="12">
        <v>1.149E-2</v>
      </c>
      <c r="Q148" s="12">
        <f t="shared" si="1"/>
        <v>0.31764104999999998</v>
      </c>
      <c r="R148" s="12">
        <v>0</v>
      </c>
      <c r="S148" s="12">
        <f t="shared" si="2"/>
        <v>0</v>
      </c>
      <c r="AQ148" s="13" t="s">
        <v>120</v>
      </c>
      <c r="AS148" s="13" t="s">
        <v>116</v>
      </c>
      <c r="AT148" s="13" t="s">
        <v>121</v>
      </c>
      <c r="AX148" s="6" t="s">
        <v>112</v>
      </c>
      <c r="BD148" s="14">
        <f t="shared" si="3"/>
        <v>0</v>
      </c>
      <c r="BE148" s="14">
        <f t="shared" si="4"/>
        <v>0</v>
      </c>
      <c r="BF148" s="14">
        <f t="shared" si="5"/>
        <v>0</v>
      </c>
      <c r="BG148" s="14">
        <f t="shared" si="6"/>
        <v>0</v>
      </c>
      <c r="BH148" s="14">
        <f t="shared" si="7"/>
        <v>0</v>
      </c>
      <c r="BI148" s="6" t="s">
        <v>121</v>
      </c>
      <c r="BJ148" s="14">
        <f t="shared" si="8"/>
        <v>0</v>
      </c>
      <c r="BK148" s="6" t="s">
        <v>120</v>
      </c>
      <c r="BL148" s="13" t="s">
        <v>172</v>
      </c>
    </row>
    <row r="149" spans="2:64" ht="33" customHeight="1">
      <c r="B149" s="187"/>
      <c r="C149" s="188" t="s">
        <v>173</v>
      </c>
      <c r="D149" s="188" t="s">
        <v>116</v>
      </c>
      <c r="E149" s="189" t="s">
        <v>174</v>
      </c>
      <c r="F149" s="190" t="s">
        <v>175</v>
      </c>
      <c r="G149" s="191" t="s">
        <v>119</v>
      </c>
      <c r="H149" s="192">
        <v>50.003999999999998</v>
      </c>
      <c r="I149" s="193"/>
      <c r="J149" s="193"/>
      <c r="L149" s="194" t="s">
        <v>1</v>
      </c>
      <c r="M149" s="11" t="s">
        <v>32</v>
      </c>
      <c r="N149" s="12">
        <v>0.79300000000000004</v>
      </c>
      <c r="O149" s="12">
        <f t="shared" si="0"/>
        <v>39.653171999999998</v>
      </c>
      <c r="P149" s="12">
        <v>1.299E-2</v>
      </c>
      <c r="Q149" s="12">
        <f t="shared" si="1"/>
        <v>0.64955195999999993</v>
      </c>
      <c r="R149" s="12">
        <v>0</v>
      </c>
      <c r="S149" s="12">
        <f t="shared" si="2"/>
        <v>0</v>
      </c>
      <c r="AQ149" s="13" t="s">
        <v>120</v>
      </c>
      <c r="AS149" s="13" t="s">
        <v>116</v>
      </c>
      <c r="AT149" s="13" t="s">
        <v>121</v>
      </c>
      <c r="AX149" s="6" t="s">
        <v>112</v>
      </c>
      <c r="BD149" s="14">
        <f t="shared" si="3"/>
        <v>0</v>
      </c>
      <c r="BE149" s="14">
        <f t="shared" si="4"/>
        <v>0</v>
      </c>
      <c r="BF149" s="14">
        <f t="shared" si="5"/>
        <v>0</v>
      </c>
      <c r="BG149" s="14">
        <f t="shared" si="6"/>
        <v>0</v>
      </c>
      <c r="BH149" s="14">
        <f t="shared" si="7"/>
        <v>0</v>
      </c>
      <c r="BI149" s="6" t="s">
        <v>121</v>
      </c>
      <c r="BJ149" s="14">
        <f t="shared" si="8"/>
        <v>0</v>
      </c>
      <c r="BK149" s="6" t="s">
        <v>120</v>
      </c>
      <c r="BL149" s="13" t="s">
        <v>176</v>
      </c>
    </row>
    <row r="150" spans="2:64" ht="24.2" customHeight="1">
      <c r="B150" s="187"/>
      <c r="C150" s="188" t="s">
        <v>177</v>
      </c>
      <c r="D150" s="188" t="s">
        <v>116</v>
      </c>
      <c r="E150" s="189" t="s">
        <v>178</v>
      </c>
      <c r="F150" s="190" t="s">
        <v>179</v>
      </c>
      <c r="G150" s="191" t="s">
        <v>119</v>
      </c>
      <c r="H150" s="192">
        <v>197.77</v>
      </c>
      <c r="I150" s="193"/>
      <c r="J150" s="193"/>
      <c r="L150" s="194" t="s">
        <v>1</v>
      </c>
      <c r="M150" s="11" t="s">
        <v>32</v>
      </c>
      <c r="N150" s="12">
        <v>0.92100000000000004</v>
      </c>
      <c r="O150" s="12">
        <f t="shared" si="0"/>
        <v>182.14617000000001</v>
      </c>
      <c r="P150" s="12">
        <v>3.363E-2</v>
      </c>
      <c r="Q150" s="12">
        <f t="shared" si="1"/>
        <v>6.6510051000000008</v>
      </c>
      <c r="R150" s="12">
        <v>0</v>
      </c>
      <c r="S150" s="12">
        <f t="shared" si="2"/>
        <v>0</v>
      </c>
      <c r="AQ150" s="13" t="s">
        <v>120</v>
      </c>
      <c r="AS150" s="13" t="s">
        <v>116</v>
      </c>
      <c r="AT150" s="13" t="s">
        <v>121</v>
      </c>
      <c r="AX150" s="6" t="s">
        <v>112</v>
      </c>
      <c r="BD150" s="14">
        <f t="shared" si="3"/>
        <v>0</v>
      </c>
      <c r="BE150" s="14">
        <f t="shared" si="4"/>
        <v>0</v>
      </c>
      <c r="BF150" s="14">
        <f t="shared" si="5"/>
        <v>0</v>
      </c>
      <c r="BG150" s="14">
        <f t="shared" si="6"/>
        <v>0</v>
      </c>
      <c r="BH150" s="14">
        <f t="shared" si="7"/>
        <v>0</v>
      </c>
      <c r="BI150" s="6" t="s">
        <v>121</v>
      </c>
      <c r="BJ150" s="14">
        <f t="shared" si="8"/>
        <v>0</v>
      </c>
      <c r="BK150" s="6" t="s">
        <v>120</v>
      </c>
      <c r="BL150" s="13" t="s">
        <v>180</v>
      </c>
    </row>
    <row r="151" spans="2:64" ht="24.2" customHeight="1">
      <c r="B151" s="187"/>
      <c r="C151" s="188" t="s">
        <v>181</v>
      </c>
      <c r="D151" s="188" t="s">
        <v>116</v>
      </c>
      <c r="E151" s="189" t="s">
        <v>182</v>
      </c>
      <c r="F151" s="190" t="s">
        <v>183</v>
      </c>
      <c r="G151" s="191" t="s">
        <v>119</v>
      </c>
      <c r="H151" s="192">
        <v>186.48</v>
      </c>
      <c r="I151" s="193"/>
      <c r="J151" s="193"/>
      <c r="L151" s="194" t="s">
        <v>1</v>
      </c>
      <c r="M151" s="11" t="s">
        <v>32</v>
      </c>
      <c r="N151" s="12">
        <v>0.42536000000000002</v>
      </c>
      <c r="O151" s="12">
        <f t="shared" si="0"/>
        <v>79.321132800000001</v>
      </c>
      <c r="P151" s="12">
        <v>0.10815</v>
      </c>
      <c r="Q151" s="12">
        <f t="shared" si="1"/>
        <v>20.167811999999998</v>
      </c>
      <c r="R151" s="12">
        <v>0</v>
      </c>
      <c r="S151" s="12">
        <f t="shared" si="2"/>
        <v>0</v>
      </c>
      <c r="AQ151" s="13" t="s">
        <v>120</v>
      </c>
      <c r="AS151" s="13" t="s">
        <v>116</v>
      </c>
      <c r="AT151" s="13" t="s">
        <v>121</v>
      </c>
      <c r="AX151" s="6" t="s">
        <v>112</v>
      </c>
      <c r="BD151" s="14">
        <f t="shared" si="3"/>
        <v>0</v>
      </c>
      <c r="BE151" s="14">
        <f t="shared" si="4"/>
        <v>0</v>
      </c>
      <c r="BF151" s="14">
        <f t="shared" si="5"/>
        <v>0</v>
      </c>
      <c r="BG151" s="14">
        <f t="shared" si="6"/>
        <v>0</v>
      </c>
      <c r="BH151" s="14">
        <f t="shared" si="7"/>
        <v>0</v>
      </c>
      <c r="BI151" s="6" t="s">
        <v>121</v>
      </c>
      <c r="BJ151" s="14">
        <f t="shared" si="8"/>
        <v>0</v>
      </c>
      <c r="BK151" s="6" t="s">
        <v>120</v>
      </c>
      <c r="BL151" s="13" t="s">
        <v>184</v>
      </c>
    </row>
    <row r="152" spans="2:64" s="39" customFormat="1" ht="23.1" customHeight="1">
      <c r="D152" s="40" t="s">
        <v>65</v>
      </c>
      <c r="E152" s="180" t="s">
        <v>185</v>
      </c>
      <c r="F152" s="180" t="s">
        <v>186</v>
      </c>
      <c r="J152" s="181"/>
      <c r="O152" s="41">
        <f>SUM(O153:O171)</f>
        <v>977.38277010000002</v>
      </c>
      <c r="Q152" s="41">
        <f>SUM(Q153:Q171)</f>
        <v>11.419650499999999</v>
      </c>
      <c r="S152" s="41">
        <f>SUM(S153:S171)</f>
        <v>73.448180000000008</v>
      </c>
      <c r="AQ152" s="40" t="s">
        <v>71</v>
      </c>
      <c r="AS152" s="42" t="s">
        <v>65</v>
      </c>
      <c r="AT152" s="42" t="s">
        <v>71</v>
      </c>
      <c r="AX152" s="40" t="s">
        <v>112</v>
      </c>
      <c r="BJ152" s="10">
        <f>SUM(BJ153:BJ171)</f>
        <v>0</v>
      </c>
    </row>
    <row r="153" spans="2:64" ht="16.5" customHeight="1">
      <c r="B153" s="187"/>
      <c r="C153" s="188" t="s">
        <v>187</v>
      </c>
      <c r="D153" s="188" t="s">
        <v>116</v>
      </c>
      <c r="E153" s="189" t="s">
        <v>188</v>
      </c>
      <c r="F153" s="190" t="s">
        <v>189</v>
      </c>
      <c r="G153" s="191" t="s">
        <v>119</v>
      </c>
      <c r="H153" s="192">
        <v>240</v>
      </c>
      <c r="I153" s="193"/>
      <c r="J153" s="193"/>
      <c r="L153" s="194" t="s">
        <v>1</v>
      </c>
      <c r="M153" s="11" t="s">
        <v>32</v>
      </c>
      <c r="N153" s="12">
        <v>6.1999999999999998E-3</v>
      </c>
      <c r="O153" s="12">
        <f t="shared" ref="O153:O171" si="9">N153*H153</f>
        <v>1.488</v>
      </c>
      <c r="P153" s="12">
        <v>0</v>
      </c>
      <c r="Q153" s="12">
        <f t="shared" ref="Q153:Q171" si="10">P153*H153</f>
        <v>0</v>
      </c>
      <c r="R153" s="12">
        <v>0</v>
      </c>
      <c r="S153" s="12">
        <f t="shared" ref="S153:S171" si="11">R153*H153</f>
        <v>0</v>
      </c>
      <c r="AQ153" s="13" t="s">
        <v>120</v>
      </c>
      <c r="AS153" s="13" t="s">
        <v>116</v>
      </c>
      <c r="AT153" s="13" t="s">
        <v>121</v>
      </c>
      <c r="AX153" s="6" t="s">
        <v>112</v>
      </c>
      <c r="BD153" s="14">
        <f t="shared" ref="BD153:BD171" si="12">IF(M153="základná",J153,0)</f>
        <v>0</v>
      </c>
      <c r="BE153" s="14">
        <f t="shared" ref="BE153:BE171" si="13">IF(M153="znížená",J153,0)</f>
        <v>0</v>
      </c>
      <c r="BF153" s="14">
        <f t="shared" ref="BF153:BF171" si="14">IF(M153="zákl. prenesená",J153,0)</f>
        <v>0</v>
      </c>
      <c r="BG153" s="14">
        <f t="shared" ref="BG153:BG171" si="15">IF(M153="zníž. prenesená",J153,0)</f>
        <v>0</v>
      </c>
      <c r="BH153" s="14">
        <f t="shared" ref="BH153:BH171" si="16">IF(M153="nulová",J153,0)</f>
        <v>0</v>
      </c>
      <c r="BI153" s="6" t="s">
        <v>121</v>
      </c>
      <c r="BJ153" s="14">
        <f t="shared" ref="BJ153:BJ171" si="17">ROUND(I153*H153,2)</f>
        <v>0</v>
      </c>
      <c r="BK153" s="6" t="s">
        <v>120</v>
      </c>
      <c r="BL153" s="13" t="s">
        <v>190</v>
      </c>
    </row>
    <row r="154" spans="2:64" ht="33" customHeight="1">
      <c r="B154" s="187"/>
      <c r="C154" s="188" t="s">
        <v>191</v>
      </c>
      <c r="D154" s="188" t="s">
        <v>116</v>
      </c>
      <c r="E154" s="189" t="s">
        <v>192</v>
      </c>
      <c r="F154" s="190" t="s">
        <v>193</v>
      </c>
      <c r="G154" s="191" t="s">
        <v>119</v>
      </c>
      <c r="H154" s="192">
        <v>240</v>
      </c>
      <c r="I154" s="193"/>
      <c r="J154" s="193"/>
      <c r="L154" s="194" t="s">
        <v>1</v>
      </c>
      <c r="M154" s="11" t="s">
        <v>32</v>
      </c>
      <c r="N154" s="12">
        <v>9.1999999999999998E-2</v>
      </c>
      <c r="O154" s="12">
        <f t="shared" si="9"/>
        <v>22.08</v>
      </c>
      <c r="P154" s="12">
        <v>2.571E-2</v>
      </c>
      <c r="Q154" s="12">
        <f t="shared" si="10"/>
        <v>6.1703999999999999</v>
      </c>
      <c r="R154" s="12">
        <v>0</v>
      </c>
      <c r="S154" s="12">
        <f t="shared" si="11"/>
        <v>0</v>
      </c>
      <c r="AQ154" s="13" t="s">
        <v>120</v>
      </c>
      <c r="AS154" s="13" t="s">
        <v>116</v>
      </c>
      <c r="AT154" s="13" t="s">
        <v>121</v>
      </c>
      <c r="AX154" s="6" t="s">
        <v>112</v>
      </c>
      <c r="BD154" s="14">
        <f t="shared" si="12"/>
        <v>0</v>
      </c>
      <c r="BE154" s="14">
        <f t="shared" si="13"/>
        <v>0</v>
      </c>
      <c r="BF154" s="14">
        <f t="shared" si="14"/>
        <v>0</v>
      </c>
      <c r="BG154" s="14">
        <f t="shared" si="15"/>
        <v>0</v>
      </c>
      <c r="BH154" s="14">
        <f t="shared" si="16"/>
        <v>0</v>
      </c>
      <c r="BI154" s="6" t="s">
        <v>121</v>
      </c>
      <c r="BJ154" s="14">
        <f t="shared" si="17"/>
        <v>0</v>
      </c>
      <c r="BK154" s="6" t="s">
        <v>120</v>
      </c>
      <c r="BL154" s="13" t="s">
        <v>194</v>
      </c>
    </row>
    <row r="155" spans="2:64" ht="33" customHeight="1">
      <c r="B155" s="187"/>
      <c r="C155" s="188" t="s">
        <v>195</v>
      </c>
      <c r="D155" s="188" t="s">
        <v>116</v>
      </c>
      <c r="E155" s="189" t="s">
        <v>196</v>
      </c>
      <c r="F155" s="190" t="s">
        <v>197</v>
      </c>
      <c r="G155" s="191" t="s">
        <v>119</v>
      </c>
      <c r="H155" s="192">
        <v>240</v>
      </c>
      <c r="I155" s="193"/>
      <c r="J155" s="193"/>
      <c r="L155" s="194" t="s">
        <v>1</v>
      </c>
      <c r="M155" s="11" t="s">
        <v>32</v>
      </c>
      <c r="N155" s="12">
        <v>0.11799999999999999</v>
      </c>
      <c r="O155" s="12">
        <f t="shared" si="9"/>
        <v>28.32</v>
      </c>
      <c r="P155" s="12">
        <v>2.1845E-2</v>
      </c>
      <c r="Q155" s="12">
        <f t="shared" si="10"/>
        <v>5.2427999999999999</v>
      </c>
      <c r="R155" s="12">
        <v>0</v>
      </c>
      <c r="S155" s="12">
        <f t="shared" si="11"/>
        <v>0</v>
      </c>
      <c r="AQ155" s="13" t="s">
        <v>120</v>
      </c>
      <c r="AS155" s="13" t="s">
        <v>116</v>
      </c>
      <c r="AT155" s="13" t="s">
        <v>121</v>
      </c>
      <c r="AX155" s="6" t="s">
        <v>112</v>
      </c>
      <c r="BD155" s="14">
        <f t="shared" si="12"/>
        <v>0</v>
      </c>
      <c r="BE155" s="14">
        <f t="shared" si="13"/>
        <v>0</v>
      </c>
      <c r="BF155" s="14">
        <f t="shared" si="14"/>
        <v>0</v>
      </c>
      <c r="BG155" s="14">
        <f t="shared" si="15"/>
        <v>0</v>
      </c>
      <c r="BH155" s="14">
        <f t="shared" si="16"/>
        <v>0</v>
      </c>
      <c r="BI155" s="6" t="s">
        <v>121</v>
      </c>
      <c r="BJ155" s="14">
        <f t="shared" si="17"/>
        <v>0</v>
      </c>
      <c r="BK155" s="6" t="s">
        <v>120</v>
      </c>
      <c r="BL155" s="13" t="s">
        <v>198</v>
      </c>
    </row>
    <row r="156" spans="2:64" ht="16.5" customHeight="1">
      <c r="B156" s="187"/>
      <c r="C156" s="188" t="s">
        <v>199</v>
      </c>
      <c r="D156" s="188" t="s">
        <v>116</v>
      </c>
      <c r="E156" s="189" t="s">
        <v>200</v>
      </c>
      <c r="F156" s="190" t="s">
        <v>201</v>
      </c>
      <c r="G156" s="191" t="s">
        <v>202</v>
      </c>
      <c r="H156" s="192">
        <v>92.15</v>
      </c>
      <c r="I156" s="193"/>
      <c r="J156" s="193"/>
      <c r="L156" s="194" t="s">
        <v>1</v>
      </c>
      <c r="M156" s="11" t="s">
        <v>32</v>
      </c>
      <c r="N156" s="12">
        <v>9.4030000000000002E-2</v>
      </c>
      <c r="O156" s="12">
        <f t="shared" si="9"/>
        <v>8.6648645000000002</v>
      </c>
      <c r="P156" s="12">
        <v>6.9999999999999994E-5</v>
      </c>
      <c r="Q156" s="12">
        <f t="shared" si="10"/>
        <v>6.4504999999999996E-3</v>
      </c>
      <c r="R156" s="12">
        <v>0</v>
      </c>
      <c r="S156" s="12">
        <f t="shared" si="11"/>
        <v>0</v>
      </c>
      <c r="AQ156" s="13" t="s">
        <v>120</v>
      </c>
      <c r="AS156" s="13" t="s">
        <v>116</v>
      </c>
      <c r="AT156" s="13" t="s">
        <v>121</v>
      </c>
      <c r="AX156" s="6" t="s">
        <v>112</v>
      </c>
      <c r="BD156" s="14">
        <f t="shared" si="12"/>
        <v>0</v>
      </c>
      <c r="BE156" s="14">
        <f t="shared" si="13"/>
        <v>0</v>
      </c>
      <c r="BF156" s="14">
        <f t="shared" si="14"/>
        <v>0</v>
      </c>
      <c r="BG156" s="14">
        <f t="shared" si="15"/>
        <v>0</v>
      </c>
      <c r="BH156" s="14">
        <f t="shared" si="16"/>
        <v>0</v>
      </c>
      <c r="BI156" s="6" t="s">
        <v>121</v>
      </c>
      <c r="BJ156" s="14">
        <f t="shared" si="17"/>
        <v>0</v>
      </c>
      <c r="BK156" s="6" t="s">
        <v>120</v>
      </c>
      <c r="BL156" s="13" t="s">
        <v>203</v>
      </c>
    </row>
    <row r="157" spans="2:64" ht="33" customHeight="1">
      <c r="B157" s="187"/>
      <c r="C157" s="188" t="s">
        <v>204</v>
      </c>
      <c r="D157" s="188" t="s">
        <v>116</v>
      </c>
      <c r="E157" s="189" t="s">
        <v>205</v>
      </c>
      <c r="F157" s="190" t="s">
        <v>206</v>
      </c>
      <c r="G157" s="191" t="s">
        <v>207</v>
      </c>
      <c r="H157" s="192">
        <v>0.8</v>
      </c>
      <c r="I157" s="193"/>
      <c r="J157" s="193"/>
      <c r="L157" s="194" t="s">
        <v>1</v>
      </c>
      <c r="M157" s="11" t="s">
        <v>32</v>
      </c>
      <c r="N157" s="12">
        <v>1.744</v>
      </c>
      <c r="O157" s="12">
        <f t="shared" si="9"/>
        <v>1.3952</v>
      </c>
      <c r="P157" s="12">
        <v>0</v>
      </c>
      <c r="Q157" s="12">
        <f t="shared" si="10"/>
        <v>0</v>
      </c>
      <c r="R157" s="12">
        <v>2.3849999999999998</v>
      </c>
      <c r="S157" s="12">
        <f t="shared" si="11"/>
        <v>1.9079999999999999</v>
      </c>
      <c r="AQ157" s="13" t="s">
        <v>120</v>
      </c>
      <c r="AS157" s="13" t="s">
        <v>116</v>
      </c>
      <c r="AT157" s="13" t="s">
        <v>121</v>
      </c>
      <c r="AX157" s="6" t="s">
        <v>112</v>
      </c>
      <c r="BD157" s="14">
        <f t="shared" si="12"/>
        <v>0</v>
      </c>
      <c r="BE157" s="14">
        <f t="shared" si="13"/>
        <v>0</v>
      </c>
      <c r="BF157" s="14">
        <f t="shared" si="14"/>
        <v>0</v>
      </c>
      <c r="BG157" s="14">
        <f t="shared" si="15"/>
        <v>0</v>
      </c>
      <c r="BH157" s="14">
        <f t="shared" si="16"/>
        <v>0</v>
      </c>
      <c r="BI157" s="6" t="s">
        <v>121</v>
      </c>
      <c r="BJ157" s="14">
        <f t="shared" si="17"/>
        <v>0</v>
      </c>
      <c r="BK157" s="6" t="s">
        <v>120</v>
      </c>
      <c r="BL157" s="13" t="s">
        <v>208</v>
      </c>
    </row>
    <row r="158" spans="2:64" ht="38.1" customHeight="1">
      <c r="B158" s="187"/>
      <c r="C158" s="188" t="s">
        <v>120</v>
      </c>
      <c r="D158" s="188" t="s">
        <v>116</v>
      </c>
      <c r="E158" s="189" t="s">
        <v>209</v>
      </c>
      <c r="F158" s="190" t="s">
        <v>210</v>
      </c>
      <c r="G158" s="191" t="s">
        <v>207</v>
      </c>
      <c r="H158" s="192">
        <v>9.3239999999999998</v>
      </c>
      <c r="I158" s="193"/>
      <c r="J158" s="193"/>
      <c r="L158" s="194" t="s">
        <v>1</v>
      </c>
      <c r="M158" s="11" t="s">
        <v>32</v>
      </c>
      <c r="N158" s="12">
        <v>5.843</v>
      </c>
      <c r="O158" s="12">
        <f t="shared" si="9"/>
        <v>54.480131999999998</v>
      </c>
      <c r="P158" s="12">
        <v>0</v>
      </c>
      <c r="Q158" s="12">
        <f t="shared" si="10"/>
        <v>0</v>
      </c>
      <c r="R158" s="12">
        <v>2.2000000000000002</v>
      </c>
      <c r="S158" s="12">
        <f t="shared" si="11"/>
        <v>20.512800000000002</v>
      </c>
      <c r="AQ158" s="13" t="s">
        <v>120</v>
      </c>
      <c r="AS158" s="13" t="s">
        <v>116</v>
      </c>
      <c r="AT158" s="13" t="s">
        <v>121</v>
      </c>
      <c r="AX158" s="6" t="s">
        <v>112</v>
      </c>
      <c r="BD158" s="14">
        <f t="shared" si="12"/>
        <v>0</v>
      </c>
      <c r="BE158" s="14">
        <f t="shared" si="13"/>
        <v>0</v>
      </c>
      <c r="BF158" s="14">
        <f t="shared" si="14"/>
        <v>0</v>
      </c>
      <c r="BG158" s="14">
        <f t="shared" si="15"/>
        <v>0</v>
      </c>
      <c r="BH158" s="14">
        <f t="shared" si="16"/>
        <v>0</v>
      </c>
      <c r="BI158" s="6" t="s">
        <v>121</v>
      </c>
      <c r="BJ158" s="14">
        <f t="shared" si="17"/>
        <v>0</v>
      </c>
      <c r="BK158" s="6" t="s">
        <v>120</v>
      </c>
      <c r="BL158" s="13" t="s">
        <v>211</v>
      </c>
    </row>
    <row r="159" spans="2:64" ht="33" customHeight="1">
      <c r="B159" s="187"/>
      <c r="C159" s="188" t="s">
        <v>113</v>
      </c>
      <c r="D159" s="188" t="s">
        <v>116</v>
      </c>
      <c r="E159" s="189" t="s">
        <v>212</v>
      </c>
      <c r="F159" s="190" t="s">
        <v>213</v>
      </c>
      <c r="G159" s="191" t="s">
        <v>119</v>
      </c>
      <c r="H159" s="192">
        <v>330.08</v>
      </c>
      <c r="I159" s="193"/>
      <c r="J159" s="193"/>
      <c r="L159" s="194" t="s">
        <v>1</v>
      </c>
      <c r="M159" s="11" t="s">
        <v>32</v>
      </c>
      <c r="N159" s="12">
        <v>0.16600000000000001</v>
      </c>
      <c r="O159" s="12">
        <f t="shared" si="9"/>
        <v>54.793280000000003</v>
      </c>
      <c r="P159" s="12">
        <v>0</v>
      </c>
      <c r="Q159" s="12">
        <f t="shared" si="10"/>
        <v>0</v>
      </c>
      <c r="R159" s="12">
        <v>0.02</v>
      </c>
      <c r="S159" s="12">
        <f t="shared" si="11"/>
        <v>6.6015999999999995</v>
      </c>
      <c r="AQ159" s="13" t="s">
        <v>120</v>
      </c>
      <c r="AS159" s="13" t="s">
        <v>116</v>
      </c>
      <c r="AT159" s="13" t="s">
        <v>121</v>
      </c>
      <c r="AX159" s="6" t="s">
        <v>112</v>
      </c>
      <c r="BD159" s="14">
        <f t="shared" si="12"/>
        <v>0</v>
      </c>
      <c r="BE159" s="14">
        <f t="shared" si="13"/>
        <v>0</v>
      </c>
      <c r="BF159" s="14">
        <f t="shared" si="14"/>
        <v>0</v>
      </c>
      <c r="BG159" s="14">
        <f t="shared" si="15"/>
        <v>0</v>
      </c>
      <c r="BH159" s="14">
        <f t="shared" si="16"/>
        <v>0</v>
      </c>
      <c r="BI159" s="6" t="s">
        <v>121</v>
      </c>
      <c r="BJ159" s="14">
        <f t="shared" si="17"/>
        <v>0</v>
      </c>
      <c r="BK159" s="6" t="s">
        <v>120</v>
      </c>
      <c r="BL159" s="13" t="s">
        <v>214</v>
      </c>
    </row>
    <row r="160" spans="2:64" ht="21.75" customHeight="1">
      <c r="B160" s="187"/>
      <c r="C160" s="188" t="s">
        <v>71</v>
      </c>
      <c r="D160" s="188" t="s">
        <v>116</v>
      </c>
      <c r="E160" s="189" t="s">
        <v>215</v>
      </c>
      <c r="F160" s="190" t="s">
        <v>216</v>
      </c>
      <c r="G160" s="191" t="s">
        <v>202</v>
      </c>
      <c r="H160" s="192">
        <v>59.1</v>
      </c>
      <c r="I160" s="193"/>
      <c r="J160" s="193"/>
      <c r="L160" s="194" t="s">
        <v>1</v>
      </c>
      <c r="M160" s="11" t="s">
        <v>32</v>
      </c>
      <c r="N160" s="12">
        <v>0.188</v>
      </c>
      <c r="O160" s="12">
        <f t="shared" si="9"/>
        <v>11.110800000000001</v>
      </c>
      <c r="P160" s="12">
        <v>0</v>
      </c>
      <c r="Q160" s="12">
        <f t="shared" si="10"/>
        <v>0</v>
      </c>
      <c r="R160" s="12">
        <v>8.0000000000000002E-3</v>
      </c>
      <c r="S160" s="12">
        <f t="shared" si="11"/>
        <v>0.4728</v>
      </c>
      <c r="AQ160" s="13" t="s">
        <v>120</v>
      </c>
      <c r="AS160" s="13" t="s">
        <v>116</v>
      </c>
      <c r="AT160" s="13" t="s">
        <v>121</v>
      </c>
      <c r="AX160" s="6" t="s">
        <v>112</v>
      </c>
      <c r="BD160" s="14">
        <f t="shared" si="12"/>
        <v>0</v>
      </c>
      <c r="BE160" s="14">
        <f t="shared" si="13"/>
        <v>0</v>
      </c>
      <c r="BF160" s="14">
        <f t="shared" si="14"/>
        <v>0</v>
      </c>
      <c r="BG160" s="14">
        <f t="shared" si="15"/>
        <v>0</v>
      </c>
      <c r="BH160" s="14">
        <f t="shared" si="16"/>
        <v>0</v>
      </c>
      <c r="BI160" s="6" t="s">
        <v>121</v>
      </c>
      <c r="BJ160" s="14">
        <f t="shared" si="17"/>
        <v>0</v>
      </c>
      <c r="BK160" s="6" t="s">
        <v>120</v>
      </c>
      <c r="BL160" s="13" t="s">
        <v>217</v>
      </c>
    </row>
    <row r="161" spans="2:64" ht="24.2" customHeight="1">
      <c r="B161" s="187"/>
      <c r="C161" s="188" t="s">
        <v>121</v>
      </c>
      <c r="D161" s="188" t="s">
        <v>116</v>
      </c>
      <c r="E161" s="189" t="s">
        <v>218</v>
      </c>
      <c r="F161" s="190" t="s">
        <v>219</v>
      </c>
      <c r="G161" s="191" t="s">
        <v>202</v>
      </c>
      <c r="H161" s="192">
        <v>112.1</v>
      </c>
      <c r="I161" s="193"/>
      <c r="J161" s="193"/>
      <c r="L161" s="194" t="s">
        <v>1</v>
      </c>
      <c r="M161" s="11" t="s">
        <v>32</v>
      </c>
      <c r="N161" s="12">
        <v>0.188</v>
      </c>
      <c r="O161" s="12">
        <f t="shared" si="9"/>
        <v>21.0748</v>
      </c>
      <c r="P161" s="12">
        <v>0</v>
      </c>
      <c r="Q161" s="12">
        <f t="shared" si="10"/>
        <v>0</v>
      </c>
      <c r="R161" s="12">
        <v>1.2E-2</v>
      </c>
      <c r="S161" s="12">
        <f t="shared" si="11"/>
        <v>1.3452</v>
      </c>
      <c r="AQ161" s="13" t="s">
        <v>120</v>
      </c>
      <c r="AS161" s="13" t="s">
        <v>116</v>
      </c>
      <c r="AT161" s="13" t="s">
        <v>121</v>
      </c>
      <c r="AX161" s="6" t="s">
        <v>112</v>
      </c>
      <c r="BD161" s="14">
        <f t="shared" si="12"/>
        <v>0</v>
      </c>
      <c r="BE161" s="14">
        <f t="shared" si="13"/>
        <v>0</v>
      </c>
      <c r="BF161" s="14">
        <f t="shared" si="14"/>
        <v>0</v>
      </c>
      <c r="BG161" s="14">
        <f t="shared" si="15"/>
        <v>0</v>
      </c>
      <c r="BH161" s="14">
        <f t="shared" si="16"/>
        <v>0</v>
      </c>
      <c r="BI161" s="6" t="s">
        <v>121</v>
      </c>
      <c r="BJ161" s="14">
        <f t="shared" si="17"/>
        <v>0</v>
      </c>
      <c r="BK161" s="6" t="s">
        <v>120</v>
      </c>
      <c r="BL161" s="13" t="s">
        <v>220</v>
      </c>
    </row>
    <row r="162" spans="2:64" ht="33" customHeight="1">
      <c r="B162" s="187"/>
      <c r="C162" s="188" t="s">
        <v>123</v>
      </c>
      <c r="D162" s="188" t="s">
        <v>116</v>
      </c>
      <c r="E162" s="189" t="s">
        <v>221</v>
      </c>
      <c r="F162" s="190" t="s">
        <v>222</v>
      </c>
      <c r="G162" s="191" t="s">
        <v>119</v>
      </c>
      <c r="H162" s="192">
        <v>186.48</v>
      </c>
      <c r="I162" s="193"/>
      <c r="J162" s="193"/>
      <c r="L162" s="194" t="s">
        <v>1</v>
      </c>
      <c r="M162" s="11" t="s">
        <v>32</v>
      </c>
      <c r="N162" s="12">
        <v>0.32217000000000001</v>
      </c>
      <c r="O162" s="12">
        <f t="shared" si="9"/>
        <v>60.078261599999998</v>
      </c>
      <c r="P162" s="12">
        <v>0</v>
      </c>
      <c r="Q162" s="12">
        <f t="shared" si="10"/>
        <v>0</v>
      </c>
      <c r="R162" s="12">
        <v>0.05</v>
      </c>
      <c r="S162" s="12">
        <f t="shared" si="11"/>
        <v>9.3239999999999998</v>
      </c>
      <c r="AQ162" s="13" t="s">
        <v>120</v>
      </c>
      <c r="AS162" s="13" t="s">
        <v>116</v>
      </c>
      <c r="AT162" s="13" t="s">
        <v>121</v>
      </c>
      <c r="AX162" s="6" t="s">
        <v>112</v>
      </c>
      <c r="BD162" s="14">
        <f t="shared" si="12"/>
        <v>0</v>
      </c>
      <c r="BE162" s="14">
        <f t="shared" si="13"/>
        <v>0</v>
      </c>
      <c r="BF162" s="14">
        <f t="shared" si="14"/>
        <v>0</v>
      </c>
      <c r="BG162" s="14">
        <f t="shared" si="15"/>
        <v>0</v>
      </c>
      <c r="BH162" s="14">
        <f t="shared" si="16"/>
        <v>0</v>
      </c>
      <c r="BI162" s="6" t="s">
        <v>121</v>
      </c>
      <c r="BJ162" s="14">
        <f t="shared" si="17"/>
        <v>0</v>
      </c>
      <c r="BK162" s="6" t="s">
        <v>120</v>
      </c>
      <c r="BL162" s="13" t="s">
        <v>223</v>
      </c>
    </row>
    <row r="163" spans="2:64" ht="33" customHeight="1">
      <c r="B163" s="187"/>
      <c r="C163" s="188" t="s">
        <v>224</v>
      </c>
      <c r="D163" s="188" t="s">
        <v>116</v>
      </c>
      <c r="E163" s="189" t="s">
        <v>225</v>
      </c>
      <c r="F163" s="190" t="s">
        <v>226</v>
      </c>
      <c r="G163" s="191" t="s">
        <v>119</v>
      </c>
      <c r="H163" s="192">
        <v>464.11</v>
      </c>
      <c r="I163" s="193"/>
      <c r="J163" s="193"/>
      <c r="L163" s="194" t="s">
        <v>1</v>
      </c>
      <c r="M163" s="11" t="s">
        <v>32</v>
      </c>
      <c r="N163" s="12">
        <v>0.254</v>
      </c>
      <c r="O163" s="12">
        <f t="shared" si="9"/>
        <v>117.88394000000001</v>
      </c>
      <c r="P163" s="12">
        <v>0</v>
      </c>
      <c r="Q163" s="12">
        <f t="shared" si="10"/>
        <v>0</v>
      </c>
      <c r="R163" s="12">
        <v>4.5999999999999999E-2</v>
      </c>
      <c r="S163" s="12">
        <f t="shared" si="11"/>
        <v>21.349060000000001</v>
      </c>
      <c r="AQ163" s="13" t="s">
        <v>120</v>
      </c>
      <c r="AS163" s="13" t="s">
        <v>116</v>
      </c>
      <c r="AT163" s="13" t="s">
        <v>121</v>
      </c>
      <c r="AX163" s="6" t="s">
        <v>112</v>
      </c>
      <c r="BD163" s="14">
        <f t="shared" si="12"/>
        <v>0</v>
      </c>
      <c r="BE163" s="14">
        <f t="shared" si="13"/>
        <v>0</v>
      </c>
      <c r="BF163" s="14">
        <f t="shared" si="14"/>
        <v>0</v>
      </c>
      <c r="BG163" s="14">
        <f t="shared" si="15"/>
        <v>0</v>
      </c>
      <c r="BH163" s="14">
        <f t="shared" si="16"/>
        <v>0</v>
      </c>
      <c r="BI163" s="6" t="s">
        <v>121</v>
      </c>
      <c r="BJ163" s="14">
        <f t="shared" si="17"/>
        <v>0</v>
      </c>
      <c r="BK163" s="6" t="s">
        <v>120</v>
      </c>
      <c r="BL163" s="13" t="s">
        <v>227</v>
      </c>
    </row>
    <row r="164" spans="2:64" ht="24.2" customHeight="1">
      <c r="B164" s="187"/>
      <c r="C164" s="188" t="s">
        <v>185</v>
      </c>
      <c r="D164" s="188" t="s">
        <v>116</v>
      </c>
      <c r="E164" s="189" t="s">
        <v>228</v>
      </c>
      <c r="F164" s="190" t="s">
        <v>229</v>
      </c>
      <c r="G164" s="191" t="s">
        <v>119</v>
      </c>
      <c r="H164" s="192">
        <v>186.48</v>
      </c>
      <c r="I164" s="193"/>
      <c r="J164" s="193"/>
      <c r="L164" s="194" t="s">
        <v>1</v>
      </c>
      <c r="M164" s="11" t="s">
        <v>32</v>
      </c>
      <c r="N164" s="12">
        <v>0.87290000000000001</v>
      </c>
      <c r="O164" s="12">
        <f t="shared" si="9"/>
        <v>162.778392</v>
      </c>
      <c r="P164" s="12">
        <v>0</v>
      </c>
      <c r="Q164" s="12">
        <f t="shared" si="10"/>
        <v>0</v>
      </c>
      <c r="R164" s="12">
        <v>6.4000000000000001E-2</v>
      </c>
      <c r="S164" s="12">
        <f t="shared" si="11"/>
        <v>11.93472</v>
      </c>
      <c r="AQ164" s="13" t="s">
        <v>120</v>
      </c>
      <c r="AS164" s="13" t="s">
        <v>116</v>
      </c>
      <c r="AT164" s="13" t="s">
        <v>121</v>
      </c>
      <c r="AX164" s="6" t="s">
        <v>112</v>
      </c>
      <c r="BD164" s="14">
        <f t="shared" si="12"/>
        <v>0</v>
      </c>
      <c r="BE164" s="14">
        <f t="shared" si="13"/>
        <v>0</v>
      </c>
      <c r="BF164" s="14">
        <f t="shared" si="14"/>
        <v>0</v>
      </c>
      <c r="BG164" s="14">
        <f t="shared" si="15"/>
        <v>0</v>
      </c>
      <c r="BH164" s="14">
        <f t="shared" si="16"/>
        <v>0</v>
      </c>
      <c r="BI164" s="6" t="s">
        <v>121</v>
      </c>
      <c r="BJ164" s="14">
        <f t="shared" si="17"/>
        <v>0</v>
      </c>
      <c r="BK164" s="6" t="s">
        <v>120</v>
      </c>
      <c r="BL164" s="13" t="s">
        <v>230</v>
      </c>
    </row>
    <row r="165" spans="2:64" ht="24.2" customHeight="1">
      <c r="B165" s="187"/>
      <c r="C165" s="188" t="s">
        <v>231</v>
      </c>
      <c r="D165" s="188" t="s">
        <v>116</v>
      </c>
      <c r="E165" s="189" t="s">
        <v>232</v>
      </c>
      <c r="F165" s="190" t="s">
        <v>233</v>
      </c>
      <c r="G165" s="191" t="s">
        <v>234</v>
      </c>
      <c r="H165" s="192">
        <v>158.11500000000001</v>
      </c>
      <c r="I165" s="193"/>
      <c r="J165" s="193"/>
      <c r="L165" s="194" t="s">
        <v>1</v>
      </c>
      <c r="M165" s="11" t="s">
        <v>32</v>
      </c>
      <c r="N165" s="12">
        <v>0.88200000000000001</v>
      </c>
      <c r="O165" s="12">
        <f t="shared" si="9"/>
        <v>139.45743000000002</v>
      </c>
      <c r="P165" s="12">
        <v>0</v>
      </c>
      <c r="Q165" s="12">
        <f t="shared" si="10"/>
        <v>0</v>
      </c>
      <c r="R165" s="12">
        <v>0</v>
      </c>
      <c r="S165" s="12">
        <f t="shared" si="11"/>
        <v>0</v>
      </c>
      <c r="AQ165" s="13" t="s">
        <v>120</v>
      </c>
      <c r="AS165" s="13" t="s">
        <v>116</v>
      </c>
      <c r="AT165" s="13" t="s">
        <v>121</v>
      </c>
      <c r="AX165" s="6" t="s">
        <v>112</v>
      </c>
      <c r="BD165" s="14">
        <f t="shared" si="12"/>
        <v>0</v>
      </c>
      <c r="BE165" s="14">
        <f t="shared" si="13"/>
        <v>0</v>
      </c>
      <c r="BF165" s="14">
        <f t="shared" si="14"/>
        <v>0</v>
      </c>
      <c r="BG165" s="14">
        <f t="shared" si="15"/>
        <v>0</v>
      </c>
      <c r="BH165" s="14">
        <f t="shared" si="16"/>
        <v>0</v>
      </c>
      <c r="BI165" s="6" t="s">
        <v>121</v>
      </c>
      <c r="BJ165" s="14">
        <f t="shared" si="17"/>
        <v>0</v>
      </c>
      <c r="BK165" s="6" t="s">
        <v>120</v>
      </c>
      <c r="BL165" s="13" t="s">
        <v>235</v>
      </c>
    </row>
    <row r="166" spans="2:64" ht="21.75" customHeight="1">
      <c r="B166" s="187"/>
      <c r="C166" s="188" t="s">
        <v>236</v>
      </c>
      <c r="D166" s="188" t="s">
        <v>116</v>
      </c>
      <c r="E166" s="189" t="s">
        <v>237</v>
      </c>
      <c r="F166" s="190" t="s">
        <v>238</v>
      </c>
      <c r="G166" s="191" t="s">
        <v>234</v>
      </c>
      <c r="H166" s="192">
        <v>158.11500000000001</v>
      </c>
      <c r="I166" s="193"/>
      <c r="J166" s="193"/>
      <c r="L166" s="194" t="s">
        <v>1</v>
      </c>
      <c r="M166" s="11" t="s">
        <v>32</v>
      </c>
      <c r="N166" s="12">
        <v>0.59799999999999998</v>
      </c>
      <c r="O166" s="12">
        <f t="shared" si="9"/>
        <v>94.552769999999995</v>
      </c>
      <c r="P166" s="12">
        <v>0</v>
      </c>
      <c r="Q166" s="12">
        <f t="shared" si="10"/>
        <v>0</v>
      </c>
      <c r="R166" s="12">
        <v>0</v>
      </c>
      <c r="S166" s="12">
        <f t="shared" si="11"/>
        <v>0</v>
      </c>
      <c r="AQ166" s="13" t="s">
        <v>120</v>
      </c>
      <c r="AS166" s="13" t="s">
        <v>116</v>
      </c>
      <c r="AT166" s="13" t="s">
        <v>121</v>
      </c>
      <c r="AX166" s="6" t="s">
        <v>112</v>
      </c>
      <c r="BD166" s="14">
        <f t="shared" si="12"/>
        <v>0</v>
      </c>
      <c r="BE166" s="14">
        <f t="shared" si="13"/>
        <v>0</v>
      </c>
      <c r="BF166" s="14">
        <f t="shared" si="14"/>
        <v>0</v>
      </c>
      <c r="BG166" s="14">
        <f t="shared" si="15"/>
        <v>0</v>
      </c>
      <c r="BH166" s="14">
        <f t="shared" si="16"/>
        <v>0</v>
      </c>
      <c r="BI166" s="6" t="s">
        <v>121</v>
      </c>
      <c r="BJ166" s="14">
        <f t="shared" si="17"/>
        <v>0</v>
      </c>
      <c r="BK166" s="6" t="s">
        <v>120</v>
      </c>
      <c r="BL166" s="13" t="s">
        <v>239</v>
      </c>
    </row>
    <row r="167" spans="2:64" ht="24.2" customHeight="1">
      <c r="B167" s="187"/>
      <c r="C167" s="188" t="s">
        <v>240</v>
      </c>
      <c r="D167" s="188" t="s">
        <v>116</v>
      </c>
      <c r="E167" s="189" t="s">
        <v>241</v>
      </c>
      <c r="F167" s="190" t="s">
        <v>242</v>
      </c>
      <c r="G167" s="191" t="s">
        <v>234</v>
      </c>
      <c r="H167" s="192">
        <v>1581.15</v>
      </c>
      <c r="I167" s="193"/>
      <c r="J167" s="193"/>
      <c r="L167" s="194" t="s">
        <v>1</v>
      </c>
      <c r="M167" s="11" t="s">
        <v>32</v>
      </c>
      <c r="N167" s="12">
        <v>7.0000000000000001E-3</v>
      </c>
      <c r="O167" s="12">
        <f t="shared" si="9"/>
        <v>11.068050000000001</v>
      </c>
      <c r="P167" s="12">
        <v>0</v>
      </c>
      <c r="Q167" s="12">
        <f t="shared" si="10"/>
        <v>0</v>
      </c>
      <c r="R167" s="12">
        <v>0</v>
      </c>
      <c r="S167" s="12">
        <f t="shared" si="11"/>
        <v>0</v>
      </c>
      <c r="AQ167" s="13" t="s">
        <v>120</v>
      </c>
      <c r="AS167" s="13" t="s">
        <v>116</v>
      </c>
      <c r="AT167" s="13" t="s">
        <v>121</v>
      </c>
      <c r="AX167" s="6" t="s">
        <v>112</v>
      </c>
      <c r="BD167" s="14">
        <f t="shared" si="12"/>
        <v>0</v>
      </c>
      <c r="BE167" s="14">
        <f t="shared" si="13"/>
        <v>0</v>
      </c>
      <c r="BF167" s="14">
        <f t="shared" si="14"/>
        <v>0</v>
      </c>
      <c r="BG167" s="14">
        <f t="shared" si="15"/>
        <v>0</v>
      </c>
      <c r="BH167" s="14">
        <f t="shared" si="16"/>
        <v>0</v>
      </c>
      <c r="BI167" s="6" t="s">
        <v>121</v>
      </c>
      <c r="BJ167" s="14">
        <f t="shared" si="17"/>
        <v>0</v>
      </c>
      <c r="BK167" s="6" t="s">
        <v>120</v>
      </c>
      <c r="BL167" s="13" t="s">
        <v>243</v>
      </c>
    </row>
    <row r="168" spans="2:64" ht="24.2" customHeight="1">
      <c r="B168" s="187"/>
      <c r="C168" s="188" t="s">
        <v>244</v>
      </c>
      <c r="D168" s="188" t="s">
        <v>116</v>
      </c>
      <c r="E168" s="189" t="s">
        <v>245</v>
      </c>
      <c r="F168" s="190" t="s">
        <v>246</v>
      </c>
      <c r="G168" s="191" t="s">
        <v>234</v>
      </c>
      <c r="H168" s="192">
        <v>158.11500000000001</v>
      </c>
      <c r="I168" s="193"/>
      <c r="J168" s="193"/>
      <c r="L168" s="194" t="s">
        <v>1</v>
      </c>
      <c r="M168" s="11" t="s">
        <v>32</v>
      </c>
      <c r="N168" s="12">
        <v>0.89</v>
      </c>
      <c r="O168" s="12">
        <f t="shared" si="9"/>
        <v>140.72235000000001</v>
      </c>
      <c r="P168" s="12">
        <v>0</v>
      </c>
      <c r="Q168" s="12">
        <f t="shared" si="10"/>
        <v>0</v>
      </c>
      <c r="R168" s="12">
        <v>0</v>
      </c>
      <c r="S168" s="12">
        <f t="shared" si="11"/>
        <v>0</v>
      </c>
      <c r="AQ168" s="13" t="s">
        <v>120</v>
      </c>
      <c r="AS168" s="13" t="s">
        <v>116</v>
      </c>
      <c r="AT168" s="13" t="s">
        <v>121</v>
      </c>
      <c r="AX168" s="6" t="s">
        <v>112</v>
      </c>
      <c r="BD168" s="14">
        <f t="shared" si="12"/>
        <v>0</v>
      </c>
      <c r="BE168" s="14">
        <f t="shared" si="13"/>
        <v>0</v>
      </c>
      <c r="BF168" s="14">
        <f t="shared" si="14"/>
        <v>0</v>
      </c>
      <c r="BG168" s="14">
        <f t="shared" si="15"/>
        <v>0</v>
      </c>
      <c r="BH168" s="14">
        <f t="shared" si="16"/>
        <v>0</v>
      </c>
      <c r="BI168" s="6" t="s">
        <v>121</v>
      </c>
      <c r="BJ168" s="14">
        <f t="shared" si="17"/>
        <v>0</v>
      </c>
      <c r="BK168" s="6" t="s">
        <v>120</v>
      </c>
      <c r="BL168" s="13" t="s">
        <v>247</v>
      </c>
    </row>
    <row r="169" spans="2:64" ht="24.2" customHeight="1">
      <c r="B169" s="187"/>
      <c r="C169" s="188" t="s">
        <v>248</v>
      </c>
      <c r="D169" s="188" t="s">
        <v>116</v>
      </c>
      <c r="E169" s="189" t="s">
        <v>249</v>
      </c>
      <c r="F169" s="190" t="s">
        <v>250</v>
      </c>
      <c r="G169" s="191" t="s">
        <v>234</v>
      </c>
      <c r="H169" s="192">
        <v>474.34500000000003</v>
      </c>
      <c r="I169" s="193"/>
      <c r="J169" s="193"/>
      <c r="L169" s="194" t="s">
        <v>1</v>
      </c>
      <c r="M169" s="11" t="s">
        <v>32</v>
      </c>
      <c r="N169" s="12">
        <v>0.1</v>
      </c>
      <c r="O169" s="12">
        <f t="shared" si="9"/>
        <v>47.434500000000007</v>
      </c>
      <c r="P169" s="12">
        <v>0</v>
      </c>
      <c r="Q169" s="12">
        <f t="shared" si="10"/>
        <v>0</v>
      </c>
      <c r="R169" s="12">
        <v>0</v>
      </c>
      <c r="S169" s="12">
        <f t="shared" si="11"/>
        <v>0</v>
      </c>
      <c r="AQ169" s="13" t="s">
        <v>120</v>
      </c>
      <c r="AS169" s="13" t="s">
        <v>116</v>
      </c>
      <c r="AT169" s="13" t="s">
        <v>121</v>
      </c>
      <c r="AX169" s="6" t="s">
        <v>112</v>
      </c>
      <c r="BD169" s="14">
        <f t="shared" si="12"/>
        <v>0</v>
      </c>
      <c r="BE169" s="14">
        <f t="shared" si="13"/>
        <v>0</v>
      </c>
      <c r="BF169" s="14">
        <f t="shared" si="14"/>
        <v>0</v>
      </c>
      <c r="BG169" s="14">
        <f t="shared" si="15"/>
        <v>0</v>
      </c>
      <c r="BH169" s="14">
        <f t="shared" si="16"/>
        <v>0</v>
      </c>
      <c r="BI169" s="6" t="s">
        <v>121</v>
      </c>
      <c r="BJ169" s="14">
        <f t="shared" si="17"/>
        <v>0</v>
      </c>
      <c r="BK169" s="6" t="s">
        <v>120</v>
      </c>
      <c r="BL169" s="13" t="s">
        <v>251</v>
      </c>
    </row>
    <row r="170" spans="2:64" ht="24.2" customHeight="1">
      <c r="B170" s="187"/>
      <c r="C170" s="188" t="s">
        <v>252</v>
      </c>
      <c r="D170" s="188" t="s">
        <v>116</v>
      </c>
      <c r="E170" s="189" t="s">
        <v>253</v>
      </c>
      <c r="F170" s="190" t="s">
        <v>598</v>
      </c>
      <c r="G170" s="191" t="s">
        <v>234</v>
      </c>
      <c r="H170" s="192">
        <v>158.11500000000001</v>
      </c>
      <c r="I170" s="193"/>
      <c r="J170" s="193"/>
      <c r="L170" s="194" t="s">
        <v>1</v>
      </c>
      <c r="M170" s="11" t="s">
        <v>32</v>
      </c>
      <c r="N170" s="12">
        <v>0</v>
      </c>
      <c r="O170" s="12">
        <f t="shared" si="9"/>
        <v>0</v>
      </c>
      <c r="P170" s="12">
        <v>0</v>
      </c>
      <c r="Q170" s="12">
        <f t="shared" si="10"/>
        <v>0</v>
      </c>
      <c r="R170" s="12">
        <v>0</v>
      </c>
      <c r="S170" s="12">
        <f t="shared" si="11"/>
        <v>0</v>
      </c>
      <c r="AQ170" s="13" t="s">
        <v>120</v>
      </c>
      <c r="AS170" s="13" t="s">
        <v>116</v>
      </c>
      <c r="AT170" s="13" t="s">
        <v>121</v>
      </c>
      <c r="AX170" s="6" t="s">
        <v>112</v>
      </c>
      <c r="BD170" s="14">
        <f t="shared" si="12"/>
        <v>0</v>
      </c>
      <c r="BE170" s="14">
        <f t="shared" si="13"/>
        <v>0</v>
      </c>
      <c r="BF170" s="14">
        <f t="shared" si="14"/>
        <v>0</v>
      </c>
      <c r="BG170" s="14">
        <f t="shared" si="15"/>
        <v>0</v>
      </c>
      <c r="BH170" s="14">
        <f t="shared" si="16"/>
        <v>0</v>
      </c>
      <c r="BI170" s="6" t="s">
        <v>121</v>
      </c>
      <c r="BJ170" s="14">
        <f t="shared" si="17"/>
        <v>0</v>
      </c>
      <c r="BK170" s="6" t="s">
        <v>120</v>
      </c>
      <c r="BL170" s="13" t="s">
        <v>254</v>
      </c>
    </row>
    <row r="171" spans="2:64" ht="16.5" customHeight="1">
      <c r="B171" s="187"/>
      <c r="C171" s="188" t="s">
        <v>255</v>
      </c>
      <c r="D171" s="188" t="s">
        <v>116</v>
      </c>
      <c r="E171" s="189" t="s">
        <v>256</v>
      </c>
      <c r="F171" s="190" t="s">
        <v>257</v>
      </c>
      <c r="G171" s="191" t="s">
        <v>258</v>
      </c>
      <c r="H171" s="192">
        <v>120</v>
      </c>
      <c r="I171" s="193"/>
      <c r="J171" s="193"/>
      <c r="L171" s="194" t="s">
        <v>1</v>
      </c>
      <c r="M171" s="11" t="s">
        <v>32</v>
      </c>
      <c r="N171" s="12">
        <v>0</v>
      </c>
      <c r="O171" s="12">
        <f t="shared" si="9"/>
        <v>0</v>
      </c>
      <c r="P171" s="12">
        <v>0</v>
      </c>
      <c r="Q171" s="12">
        <f t="shared" si="10"/>
        <v>0</v>
      </c>
      <c r="R171" s="12">
        <v>0</v>
      </c>
      <c r="S171" s="12">
        <f t="shared" si="11"/>
        <v>0</v>
      </c>
      <c r="AQ171" s="13" t="s">
        <v>120</v>
      </c>
      <c r="AS171" s="13" t="s">
        <v>116</v>
      </c>
      <c r="AT171" s="13" t="s">
        <v>121</v>
      </c>
      <c r="AX171" s="6" t="s">
        <v>112</v>
      </c>
      <c r="BD171" s="14">
        <f t="shared" si="12"/>
        <v>0</v>
      </c>
      <c r="BE171" s="14">
        <f t="shared" si="13"/>
        <v>0</v>
      </c>
      <c r="BF171" s="14">
        <f t="shared" si="14"/>
        <v>0</v>
      </c>
      <c r="BG171" s="14">
        <f t="shared" si="15"/>
        <v>0</v>
      </c>
      <c r="BH171" s="14">
        <f t="shared" si="16"/>
        <v>0</v>
      </c>
      <c r="BI171" s="6" t="s">
        <v>121</v>
      </c>
      <c r="BJ171" s="14">
        <f t="shared" si="17"/>
        <v>0</v>
      </c>
      <c r="BK171" s="6" t="s">
        <v>120</v>
      </c>
      <c r="BL171" s="13" t="s">
        <v>259</v>
      </c>
    </row>
    <row r="172" spans="2:64" s="39" customFormat="1" ht="23.1" customHeight="1">
      <c r="D172" s="40" t="s">
        <v>65</v>
      </c>
      <c r="E172" s="180" t="s">
        <v>145</v>
      </c>
      <c r="F172" s="180" t="s">
        <v>260</v>
      </c>
      <c r="J172" s="181"/>
      <c r="O172" s="41">
        <f>O173</f>
        <v>181.01572200000001</v>
      </c>
      <c r="Q172" s="41">
        <f>Q173</f>
        <v>0</v>
      </c>
      <c r="S172" s="41">
        <f>S173</f>
        <v>0</v>
      </c>
      <c r="AQ172" s="40" t="s">
        <v>71</v>
      </c>
      <c r="AS172" s="42" t="s">
        <v>65</v>
      </c>
      <c r="AT172" s="42" t="s">
        <v>71</v>
      </c>
      <c r="AX172" s="40" t="s">
        <v>112</v>
      </c>
      <c r="BJ172" s="10">
        <f>BJ173</f>
        <v>0</v>
      </c>
    </row>
    <row r="173" spans="2:64" ht="24.2" customHeight="1">
      <c r="B173" s="187"/>
      <c r="C173" s="188" t="s">
        <v>261</v>
      </c>
      <c r="D173" s="188" t="s">
        <v>116</v>
      </c>
      <c r="E173" s="189" t="s">
        <v>262</v>
      </c>
      <c r="F173" s="190" t="s">
        <v>263</v>
      </c>
      <c r="G173" s="191" t="s">
        <v>234</v>
      </c>
      <c r="H173" s="192">
        <v>73.494</v>
      </c>
      <c r="I173" s="193"/>
      <c r="J173" s="193"/>
      <c r="L173" s="194" t="s">
        <v>1</v>
      </c>
      <c r="M173" s="11" t="s">
        <v>32</v>
      </c>
      <c r="N173" s="12">
        <v>2.4630000000000001</v>
      </c>
      <c r="O173" s="12">
        <f>N173*H173</f>
        <v>181.01572200000001</v>
      </c>
      <c r="P173" s="12">
        <v>0</v>
      </c>
      <c r="Q173" s="12">
        <f>P173*H173</f>
        <v>0</v>
      </c>
      <c r="R173" s="12">
        <v>0</v>
      </c>
      <c r="S173" s="12">
        <f>R173*H173</f>
        <v>0</v>
      </c>
      <c r="AQ173" s="13" t="s">
        <v>120</v>
      </c>
      <c r="AS173" s="13" t="s">
        <v>116</v>
      </c>
      <c r="AT173" s="13" t="s">
        <v>121</v>
      </c>
      <c r="AX173" s="6" t="s">
        <v>112</v>
      </c>
      <c r="BD173" s="14">
        <f>IF(M173="základná",J173,0)</f>
        <v>0</v>
      </c>
      <c r="BE173" s="14">
        <f>IF(M173="znížená",J173,0)</f>
        <v>0</v>
      </c>
      <c r="BF173" s="14">
        <f>IF(M173="zákl. prenesená",J173,0)</f>
        <v>0</v>
      </c>
      <c r="BG173" s="14">
        <f>IF(M173="zníž. prenesená",J173,0)</f>
        <v>0</v>
      </c>
      <c r="BH173" s="14">
        <f>IF(M173="nulová",J173,0)</f>
        <v>0</v>
      </c>
      <c r="BI173" s="6" t="s">
        <v>121</v>
      </c>
      <c r="BJ173" s="14">
        <f>ROUND(I173*H173,2)</f>
        <v>0</v>
      </c>
      <c r="BK173" s="6" t="s">
        <v>120</v>
      </c>
      <c r="BL173" s="13" t="s">
        <v>264</v>
      </c>
    </row>
    <row r="174" spans="2:64" s="39" customFormat="1" ht="26.1" customHeight="1">
      <c r="D174" s="40" t="s">
        <v>65</v>
      </c>
      <c r="E174" s="178" t="s">
        <v>265</v>
      </c>
      <c r="F174" s="178" t="s">
        <v>266</v>
      </c>
      <c r="J174" s="179"/>
      <c r="O174" s="41">
        <f>O175+O181+O185+O192+O197+O208+O220+O225+O247+O249+O250+O254+O259+O261</f>
        <v>2079.6532653899999</v>
      </c>
      <c r="Q174" s="41">
        <f>Q175+Q181+Q185+Q192+Q197+Q208+Q220+Q225+Q247+Q249+Q250+Q254+Q259+Q261</f>
        <v>115.39564162960001</v>
      </c>
      <c r="S174" s="41">
        <f>S175+S181+S185+S192+S197+S208+S220+S225+S247+S249+S250+S254+S259+S261</f>
        <v>23.544955999999999</v>
      </c>
      <c r="AQ174" s="40" t="s">
        <v>121</v>
      </c>
      <c r="AS174" s="42" t="s">
        <v>65</v>
      </c>
      <c r="AT174" s="42" t="s">
        <v>66</v>
      </c>
      <c r="AX174" s="40" t="s">
        <v>112</v>
      </c>
      <c r="BJ174" s="10">
        <f>BJ175+BJ181+BJ185+BJ192+BJ197+BJ208+BJ220+BJ225+BJ247+BJ249+BJ250+BJ254+BJ259+BJ261</f>
        <v>0</v>
      </c>
    </row>
    <row r="175" spans="2:64" s="39" customFormat="1" ht="23.1" customHeight="1">
      <c r="D175" s="40" t="s">
        <v>65</v>
      </c>
      <c r="E175" s="180" t="s">
        <v>267</v>
      </c>
      <c r="F175" s="180" t="s">
        <v>268</v>
      </c>
      <c r="J175" s="181"/>
      <c r="O175" s="41">
        <f>SUM(O176:O180)</f>
        <v>89.661229199999994</v>
      </c>
      <c r="Q175" s="41">
        <f>SUM(Q176:Q180)</f>
        <v>2.0578292895999999</v>
      </c>
      <c r="S175" s="41">
        <f>SUM(S176:S180)</f>
        <v>0</v>
      </c>
      <c r="AQ175" s="40" t="s">
        <v>121</v>
      </c>
      <c r="AS175" s="42" t="s">
        <v>65</v>
      </c>
      <c r="AT175" s="42" t="s">
        <v>71</v>
      </c>
      <c r="AX175" s="40" t="s">
        <v>112</v>
      </c>
      <c r="BJ175" s="10">
        <f>SUM(BJ176:BJ180)</f>
        <v>0</v>
      </c>
    </row>
    <row r="176" spans="2:64" ht="24.2" customHeight="1">
      <c r="B176" s="187"/>
      <c r="C176" s="188" t="s">
        <v>269</v>
      </c>
      <c r="D176" s="188" t="s">
        <v>116</v>
      </c>
      <c r="E176" s="189" t="s">
        <v>270</v>
      </c>
      <c r="F176" s="190" t="s">
        <v>271</v>
      </c>
      <c r="G176" s="191" t="s">
        <v>119</v>
      </c>
      <c r="H176" s="192">
        <v>372.96</v>
      </c>
      <c r="I176" s="193"/>
      <c r="J176" s="193"/>
      <c r="L176" s="194" t="s">
        <v>1</v>
      </c>
      <c r="M176" s="11" t="s">
        <v>32</v>
      </c>
      <c r="N176" s="12">
        <v>1.303E-2</v>
      </c>
      <c r="O176" s="12">
        <f>N176*H176</f>
        <v>4.8596687999999997</v>
      </c>
      <c r="P176" s="12">
        <v>0</v>
      </c>
      <c r="Q176" s="12">
        <f>P176*H176</f>
        <v>0</v>
      </c>
      <c r="R176" s="12">
        <v>0</v>
      </c>
      <c r="S176" s="12">
        <f>R176*H176</f>
        <v>0</v>
      </c>
      <c r="AQ176" s="13" t="s">
        <v>272</v>
      </c>
      <c r="AS176" s="13" t="s">
        <v>116</v>
      </c>
      <c r="AT176" s="13" t="s">
        <v>121</v>
      </c>
      <c r="AX176" s="6" t="s">
        <v>112</v>
      </c>
      <c r="BD176" s="14">
        <f>IF(M176="základná",J176,0)</f>
        <v>0</v>
      </c>
      <c r="BE176" s="14">
        <f>IF(M176="znížená",J176,0)</f>
        <v>0</v>
      </c>
      <c r="BF176" s="14">
        <f>IF(M176="zákl. prenesená",J176,0)</f>
        <v>0</v>
      </c>
      <c r="BG176" s="14">
        <f>IF(M176="zníž. prenesená",J176,0)</f>
        <v>0</v>
      </c>
      <c r="BH176" s="14">
        <f>IF(M176="nulová",J176,0)</f>
        <v>0</v>
      </c>
      <c r="BI176" s="6" t="s">
        <v>121</v>
      </c>
      <c r="BJ176" s="14">
        <f>ROUND(I176*H176,2)</f>
        <v>0</v>
      </c>
      <c r="BK176" s="6" t="s">
        <v>272</v>
      </c>
      <c r="BL176" s="13" t="s">
        <v>273</v>
      </c>
    </row>
    <row r="177" spans="2:64" ht="16.5" customHeight="1">
      <c r="B177" s="187"/>
      <c r="C177" s="195" t="s">
        <v>274</v>
      </c>
      <c r="D177" s="195" t="s">
        <v>275</v>
      </c>
      <c r="E177" s="196" t="s">
        <v>276</v>
      </c>
      <c r="F177" s="197" t="s">
        <v>277</v>
      </c>
      <c r="G177" s="198" t="s">
        <v>234</v>
      </c>
      <c r="H177" s="199">
        <v>0.112</v>
      </c>
      <c r="I177" s="200"/>
      <c r="J177" s="200"/>
      <c r="K177" s="201"/>
      <c r="L177" s="202" t="s">
        <v>1</v>
      </c>
      <c r="M177" s="15" t="s">
        <v>32</v>
      </c>
      <c r="N177" s="12">
        <v>0</v>
      </c>
      <c r="O177" s="12">
        <f>N177*H177</f>
        <v>0</v>
      </c>
      <c r="P177" s="12">
        <v>1</v>
      </c>
      <c r="Q177" s="12">
        <f>P177*H177</f>
        <v>0.112</v>
      </c>
      <c r="R177" s="12">
        <v>0</v>
      </c>
      <c r="S177" s="12">
        <f>R177*H177</f>
        <v>0</v>
      </c>
      <c r="AQ177" s="13" t="s">
        <v>278</v>
      </c>
      <c r="AS177" s="13" t="s">
        <v>275</v>
      </c>
      <c r="AT177" s="13" t="s">
        <v>121</v>
      </c>
      <c r="AX177" s="6" t="s">
        <v>112</v>
      </c>
      <c r="BD177" s="14">
        <f>IF(M177="základná",J177,0)</f>
        <v>0</v>
      </c>
      <c r="BE177" s="14">
        <f>IF(M177="znížená",J177,0)</f>
        <v>0</v>
      </c>
      <c r="BF177" s="14">
        <f>IF(M177="zákl. prenesená",J177,0)</f>
        <v>0</v>
      </c>
      <c r="BG177" s="14">
        <f>IF(M177="zníž. prenesená",J177,0)</f>
        <v>0</v>
      </c>
      <c r="BH177" s="14">
        <f>IF(M177="nulová",J177,0)</f>
        <v>0</v>
      </c>
      <c r="BI177" s="6" t="s">
        <v>121</v>
      </c>
      <c r="BJ177" s="14">
        <f>ROUND(I177*H177,2)</f>
        <v>0</v>
      </c>
      <c r="BK177" s="6" t="s">
        <v>272</v>
      </c>
      <c r="BL177" s="13" t="s">
        <v>279</v>
      </c>
    </row>
    <row r="178" spans="2:64" ht="24.2" customHeight="1">
      <c r="B178" s="187"/>
      <c r="C178" s="188" t="s">
        <v>280</v>
      </c>
      <c r="D178" s="188" t="s">
        <v>116</v>
      </c>
      <c r="E178" s="189" t="s">
        <v>281</v>
      </c>
      <c r="F178" s="190" t="s">
        <v>282</v>
      </c>
      <c r="G178" s="191" t="s">
        <v>119</v>
      </c>
      <c r="H178" s="192">
        <v>372.96</v>
      </c>
      <c r="I178" s="193"/>
      <c r="J178" s="193"/>
      <c r="L178" s="194" t="s">
        <v>1</v>
      </c>
      <c r="M178" s="11" t="s">
        <v>32</v>
      </c>
      <c r="N178" s="12">
        <v>0.21099000000000001</v>
      </c>
      <c r="O178" s="12">
        <f>N178*H178</f>
        <v>78.690830399999996</v>
      </c>
      <c r="P178" s="12">
        <v>5.4226000000000003E-4</v>
      </c>
      <c r="Q178" s="12">
        <f>P178*H178</f>
        <v>0.20224128960000001</v>
      </c>
      <c r="R178" s="12">
        <v>0</v>
      </c>
      <c r="S178" s="12">
        <f>R178*H178</f>
        <v>0</v>
      </c>
      <c r="AQ178" s="13" t="s">
        <v>272</v>
      </c>
      <c r="AS178" s="13" t="s">
        <v>116</v>
      </c>
      <c r="AT178" s="13" t="s">
        <v>121</v>
      </c>
      <c r="AX178" s="6" t="s">
        <v>112</v>
      </c>
      <c r="BD178" s="14">
        <f>IF(M178="základná",J178,0)</f>
        <v>0</v>
      </c>
      <c r="BE178" s="14">
        <f>IF(M178="znížená",J178,0)</f>
        <v>0</v>
      </c>
      <c r="BF178" s="14">
        <f>IF(M178="zákl. prenesená",J178,0)</f>
        <v>0</v>
      </c>
      <c r="BG178" s="14">
        <f>IF(M178="zníž. prenesená",J178,0)</f>
        <v>0</v>
      </c>
      <c r="BH178" s="14">
        <f>IF(M178="nulová",J178,0)</f>
        <v>0</v>
      </c>
      <c r="BI178" s="6" t="s">
        <v>121</v>
      </c>
      <c r="BJ178" s="14">
        <f>ROUND(I178*H178,2)</f>
        <v>0</v>
      </c>
      <c r="BK178" s="6" t="s">
        <v>272</v>
      </c>
      <c r="BL178" s="13" t="s">
        <v>283</v>
      </c>
    </row>
    <row r="179" spans="2:64" ht="24.2" customHeight="1">
      <c r="B179" s="187"/>
      <c r="C179" s="195" t="s">
        <v>284</v>
      </c>
      <c r="D179" s="195" t="s">
        <v>275</v>
      </c>
      <c r="E179" s="196" t="s">
        <v>285</v>
      </c>
      <c r="F179" s="197" t="s">
        <v>286</v>
      </c>
      <c r="G179" s="198" t="s">
        <v>119</v>
      </c>
      <c r="H179" s="199">
        <v>410.25599999999997</v>
      </c>
      <c r="I179" s="200"/>
      <c r="J179" s="200"/>
      <c r="K179" s="201"/>
      <c r="L179" s="202" t="s">
        <v>1</v>
      </c>
      <c r="M179" s="15" t="s">
        <v>32</v>
      </c>
      <c r="N179" s="12">
        <v>0</v>
      </c>
      <c r="O179" s="12">
        <f>N179*H179</f>
        <v>0</v>
      </c>
      <c r="P179" s="12">
        <v>4.2500000000000003E-3</v>
      </c>
      <c r="Q179" s="12">
        <f>P179*H179</f>
        <v>1.7435879999999999</v>
      </c>
      <c r="R179" s="12">
        <v>0</v>
      </c>
      <c r="S179" s="12">
        <f>R179*H179</f>
        <v>0</v>
      </c>
      <c r="AQ179" s="13" t="s">
        <v>278</v>
      </c>
      <c r="AS179" s="13" t="s">
        <v>275</v>
      </c>
      <c r="AT179" s="13" t="s">
        <v>121</v>
      </c>
      <c r="AX179" s="6" t="s">
        <v>112</v>
      </c>
      <c r="BD179" s="14">
        <f>IF(M179="základná",J179,0)</f>
        <v>0</v>
      </c>
      <c r="BE179" s="14">
        <f>IF(M179="znížená",J179,0)</f>
        <v>0</v>
      </c>
      <c r="BF179" s="14">
        <f>IF(M179="zákl. prenesená",J179,0)</f>
        <v>0</v>
      </c>
      <c r="BG179" s="14">
        <f>IF(M179="zníž. prenesená",J179,0)</f>
        <v>0</v>
      </c>
      <c r="BH179" s="14">
        <f>IF(M179="nulová",J179,0)</f>
        <v>0</v>
      </c>
      <c r="BI179" s="6" t="s">
        <v>121</v>
      </c>
      <c r="BJ179" s="14">
        <f>ROUND(I179*H179,2)</f>
        <v>0</v>
      </c>
      <c r="BK179" s="6" t="s">
        <v>272</v>
      </c>
      <c r="BL179" s="13" t="s">
        <v>287</v>
      </c>
    </row>
    <row r="180" spans="2:64" ht="24.2" customHeight="1">
      <c r="B180" s="187"/>
      <c r="C180" s="188" t="s">
        <v>288</v>
      </c>
      <c r="D180" s="188" t="s">
        <v>116</v>
      </c>
      <c r="E180" s="189" t="s">
        <v>289</v>
      </c>
      <c r="F180" s="190" t="s">
        <v>290</v>
      </c>
      <c r="G180" s="191" t="s">
        <v>234</v>
      </c>
      <c r="H180" s="192">
        <v>3.87</v>
      </c>
      <c r="I180" s="193"/>
      <c r="J180" s="193"/>
      <c r="L180" s="194" t="s">
        <v>1</v>
      </c>
      <c r="M180" s="11" t="s">
        <v>32</v>
      </c>
      <c r="N180" s="12">
        <v>1.579</v>
      </c>
      <c r="O180" s="12">
        <f>N180*H180</f>
        <v>6.1107300000000002</v>
      </c>
      <c r="P180" s="12">
        <v>0</v>
      </c>
      <c r="Q180" s="12">
        <f>P180*H180</f>
        <v>0</v>
      </c>
      <c r="R180" s="12">
        <v>0</v>
      </c>
      <c r="S180" s="12">
        <f>R180*H180</f>
        <v>0</v>
      </c>
      <c r="AQ180" s="13" t="s">
        <v>272</v>
      </c>
      <c r="AS180" s="13" t="s">
        <v>116</v>
      </c>
      <c r="AT180" s="13" t="s">
        <v>121</v>
      </c>
      <c r="AX180" s="6" t="s">
        <v>112</v>
      </c>
      <c r="BD180" s="14">
        <f>IF(M180="základná",J180,0)</f>
        <v>0</v>
      </c>
      <c r="BE180" s="14">
        <f>IF(M180="znížená",J180,0)</f>
        <v>0</v>
      </c>
      <c r="BF180" s="14">
        <f>IF(M180="zákl. prenesená",J180,0)</f>
        <v>0</v>
      </c>
      <c r="BG180" s="14">
        <f>IF(M180="zníž. prenesená",J180,0)</f>
        <v>0</v>
      </c>
      <c r="BH180" s="14">
        <f>IF(M180="nulová",J180,0)</f>
        <v>0</v>
      </c>
      <c r="BI180" s="6" t="s">
        <v>121</v>
      </c>
      <c r="BJ180" s="14">
        <f>ROUND(I180*H180,2)</f>
        <v>0</v>
      </c>
      <c r="BK180" s="6" t="s">
        <v>272</v>
      </c>
      <c r="BL180" s="13" t="s">
        <v>291</v>
      </c>
    </row>
    <row r="181" spans="2:64" s="39" customFormat="1" ht="23.1" customHeight="1">
      <c r="D181" s="40" t="s">
        <v>65</v>
      </c>
      <c r="E181" s="180" t="s">
        <v>292</v>
      </c>
      <c r="F181" s="180" t="s">
        <v>293</v>
      </c>
      <c r="J181" s="181"/>
      <c r="O181" s="41">
        <f>SUM(O182:O184)</f>
        <v>46.453803000000001</v>
      </c>
      <c r="Q181" s="41">
        <f>SUM(Q182:Q184)</f>
        <v>0.29424546000000001</v>
      </c>
      <c r="S181" s="41">
        <f>SUM(S182:S184)</f>
        <v>0</v>
      </c>
      <c r="AQ181" s="40" t="s">
        <v>121</v>
      </c>
      <c r="AS181" s="42" t="s">
        <v>65</v>
      </c>
      <c r="AT181" s="42" t="s">
        <v>71</v>
      </c>
      <c r="AX181" s="40" t="s">
        <v>112</v>
      </c>
      <c r="BJ181" s="10">
        <f>SUM(BJ182:BJ184)</f>
        <v>0</v>
      </c>
    </row>
    <row r="182" spans="2:64" ht="21.75" customHeight="1">
      <c r="B182" s="187"/>
      <c r="C182" s="188" t="s">
        <v>294</v>
      </c>
      <c r="D182" s="188" t="s">
        <v>116</v>
      </c>
      <c r="E182" s="189" t="s">
        <v>295</v>
      </c>
      <c r="F182" s="190" t="s">
        <v>296</v>
      </c>
      <c r="G182" s="191" t="s">
        <v>119</v>
      </c>
      <c r="H182" s="192">
        <v>947.65</v>
      </c>
      <c r="I182" s="193"/>
      <c r="J182" s="193"/>
      <c r="L182" s="194" t="s">
        <v>1</v>
      </c>
      <c r="M182" s="11" t="s">
        <v>32</v>
      </c>
      <c r="N182" s="12">
        <v>4.9020000000000001E-2</v>
      </c>
      <c r="O182" s="12">
        <f>N182*H182</f>
        <v>46.453803000000001</v>
      </c>
      <c r="P182" s="12">
        <v>0</v>
      </c>
      <c r="Q182" s="12">
        <f>P182*H182</f>
        <v>0</v>
      </c>
      <c r="R182" s="12">
        <v>0</v>
      </c>
      <c r="S182" s="12">
        <f>R182*H182</f>
        <v>0</v>
      </c>
      <c r="AQ182" s="13" t="s">
        <v>272</v>
      </c>
      <c r="AS182" s="13" t="s">
        <v>116</v>
      </c>
      <c r="AT182" s="13" t="s">
        <v>121</v>
      </c>
      <c r="AX182" s="6" t="s">
        <v>112</v>
      </c>
      <c r="BD182" s="14">
        <f>IF(M182="základná",J182,0)</f>
        <v>0</v>
      </c>
      <c r="BE182" s="14">
        <f>IF(M182="znížená",J182,0)</f>
        <v>0</v>
      </c>
      <c r="BF182" s="14">
        <f>IF(M182="zákl. prenesená",J182,0)</f>
        <v>0</v>
      </c>
      <c r="BG182" s="14">
        <f>IF(M182="zníž. prenesená",J182,0)</f>
        <v>0</v>
      </c>
      <c r="BH182" s="14">
        <f>IF(M182="nulová",J182,0)</f>
        <v>0</v>
      </c>
      <c r="BI182" s="6" t="s">
        <v>121</v>
      </c>
      <c r="BJ182" s="14">
        <f>ROUND(I182*H182,2)</f>
        <v>0</v>
      </c>
      <c r="BK182" s="6" t="s">
        <v>272</v>
      </c>
      <c r="BL182" s="13" t="s">
        <v>297</v>
      </c>
    </row>
    <row r="183" spans="2:64" ht="49.35" customHeight="1">
      <c r="B183" s="187"/>
      <c r="C183" s="195" t="s">
        <v>298</v>
      </c>
      <c r="D183" s="195" t="s">
        <v>275</v>
      </c>
      <c r="E183" s="196" t="s">
        <v>299</v>
      </c>
      <c r="F183" s="197" t="s">
        <v>300</v>
      </c>
      <c r="G183" s="198" t="s">
        <v>119</v>
      </c>
      <c r="H183" s="199">
        <v>1089.798</v>
      </c>
      <c r="I183" s="200"/>
      <c r="J183" s="200"/>
      <c r="K183" s="201"/>
      <c r="L183" s="202" t="s">
        <v>1</v>
      </c>
      <c r="M183" s="15" t="s">
        <v>32</v>
      </c>
      <c r="N183" s="12">
        <v>0</v>
      </c>
      <c r="O183" s="12">
        <f>N183*H183</f>
        <v>0</v>
      </c>
      <c r="P183" s="12">
        <v>2.7E-4</v>
      </c>
      <c r="Q183" s="12">
        <f>P183*H183</f>
        <v>0.29424546000000001</v>
      </c>
      <c r="R183" s="12">
        <v>0</v>
      </c>
      <c r="S183" s="12">
        <f>R183*H183</f>
        <v>0</v>
      </c>
      <c r="AQ183" s="13" t="s">
        <v>278</v>
      </c>
      <c r="AS183" s="13" t="s">
        <v>275</v>
      </c>
      <c r="AT183" s="13" t="s">
        <v>121</v>
      </c>
      <c r="AX183" s="6" t="s">
        <v>112</v>
      </c>
      <c r="BD183" s="14">
        <f>IF(M183="základná",J183,0)</f>
        <v>0</v>
      </c>
      <c r="BE183" s="14">
        <f>IF(M183="znížená",J183,0)</f>
        <v>0</v>
      </c>
      <c r="BF183" s="14">
        <f>IF(M183="zákl. prenesená",J183,0)</f>
        <v>0</v>
      </c>
      <c r="BG183" s="14">
        <f>IF(M183="zníž. prenesená",J183,0)</f>
        <v>0</v>
      </c>
      <c r="BH183" s="14">
        <f>IF(M183="nulová",J183,0)</f>
        <v>0</v>
      </c>
      <c r="BI183" s="6" t="s">
        <v>121</v>
      </c>
      <c r="BJ183" s="14">
        <f>ROUND(I183*H183,2)</f>
        <v>0</v>
      </c>
      <c r="BK183" s="6" t="s">
        <v>272</v>
      </c>
      <c r="BL183" s="13" t="s">
        <v>301</v>
      </c>
    </row>
    <row r="184" spans="2:64" ht="24.2" customHeight="1">
      <c r="B184" s="187"/>
      <c r="C184" s="188" t="s">
        <v>302</v>
      </c>
      <c r="D184" s="188" t="s">
        <v>116</v>
      </c>
      <c r="E184" s="189" t="s">
        <v>303</v>
      </c>
      <c r="F184" s="190" t="s">
        <v>304</v>
      </c>
      <c r="G184" s="191" t="s">
        <v>305</v>
      </c>
      <c r="H184" s="192"/>
      <c r="I184" s="193"/>
      <c r="J184" s="193"/>
      <c r="L184" s="194" t="s">
        <v>1</v>
      </c>
      <c r="M184" s="11" t="s">
        <v>32</v>
      </c>
      <c r="N184" s="12">
        <v>0</v>
      </c>
      <c r="O184" s="12">
        <f>N184*H184</f>
        <v>0</v>
      </c>
      <c r="P184" s="12">
        <v>0</v>
      </c>
      <c r="Q184" s="12">
        <f>P184*H184</f>
        <v>0</v>
      </c>
      <c r="R184" s="12">
        <v>0</v>
      </c>
      <c r="S184" s="12">
        <f>R184*H184</f>
        <v>0</v>
      </c>
      <c r="AQ184" s="13" t="s">
        <v>272</v>
      </c>
      <c r="AS184" s="13" t="s">
        <v>116</v>
      </c>
      <c r="AT184" s="13" t="s">
        <v>121</v>
      </c>
      <c r="AX184" s="6" t="s">
        <v>112</v>
      </c>
      <c r="BD184" s="14">
        <f>IF(M184="základná",J184,0)</f>
        <v>0</v>
      </c>
      <c r="BE184" s="14">
        <f>IF(M184="znížená",J184,0)</f>
        <v>0</v>
      </c>
      <c r="BF184" s="14">
        <f>IF(M184="zákl. prenesená",J184,0)</f>
        <v>0</v>
      </c>
      <c r="BG184" s="14">
        <f>IF(M184="zníž. prenesená",J184,0)</f>
        <v>0</v>
      </c>
      <c r="BH184" s="14">
        <f>IF(M184="nulová",J184,0)</f>
        <v>0</v>
      </c>
      <c r="BI184" s="6" t="s">
        <v>121</v>
      </c>
      <c r="BJ184" s="14">
        <f>ROUND(I184*H184,2)</f>
        <v>0</v>
      </c>
      <c r="BK184" s="6" t="s">
        <v>272</v>
      </c>
      <c r="BL184" s="13" t="s">
        <v>306</v>
      </c>
    </row>
    <row r="185" spans="2:64" s="39" customFormat="1" ht="23.1" customHeight="1">
      <c r="D185" s="40" t="s">
        <v>65</v>
      </c>
      <c r="E185" s="180" t="s">
        <v>307</v>
      </c>
      <c r="F185" s="180" t="s">
        <v>308</v>
      </c>
      <c r="J185" s="181"/>
      <c r="O185" s="41">
        <f>SUM(O186:O191)</f>
        <v>53.276300739999996</v>
      </c>
      <c r="Q185" s="41">
        <f>SUM(Q186:Q191)</f>
        <v>3.1007777399999998</v>
      </c>
      <c r="S185" s="41">
        <f>SUM(S186:S191)</f>
        <v>1.6783199999999998</v>
      </c>
      <c r="AQ185" s="40" t="s">
        <v>121</v>
      </c>
      <c r="AS185" s="42" t="s">
        <v>65</v>
      </c>
      <c r="AT185" s="42" t="s">
        <v>71</v>
      </c>
      <c r="AX185" s="40" t="s">
        <v>112</v>
      </c>
      <c r="BJ185" s="10">
        <f>SUM(BJ186:BJ191)</f>
        <v>0</v>
      </c>
    </row>
    <row r="186" spans="2:64" ht="24.2" customHeight="1">
      <c r="B186" s="187"/>
      <c r="C186" s="188" t="s">
        <v>309</v>
      </c>
      <c r="D186" s="188" t="s">
        <v>116</v>
      </c>
      <c r="E186" s="189" t="s">
        <v>310</v>
      </c>
      <c r="F186" s="190" t="s">
        <v>311</v>
      </c>
      <c r="G186" s="191" t="s">
        <v>119</v>
      </c>
      <c r="H186" s="192">
        <v>186.48</v>
      </c>
      <c r="I186" s="193"/>
      <c r="J186" s="193"/>
      <c r="L186" s="194" t="s">
        <v>1</v>
      </c>
      <c r="M186" s="11" t="s">
        <v>32</v>
      </c>
      <c r="N186" s="12">
        <v>3.5000000000000003E-2</v>
      </c>
      <c r="O186" s="12">
        <f t="shared" ref="O186:O191" si="18">N186*H186</f>
        <v>6.5268000000000006</v>
      </c>
      <c r="P186" s="12">
        <v>0</v>
      </c>
      <c r="Q186" s="12">
        <f t="shared" ref="Q186:Q191" si="19">P186*H186</f>
        <v>0</v>
      </c>
      <c r="R186" s="12">
        <v>8.9999999999999993E-3</v>
      </c>
      <c r="S186" s="12">
        <f t="shared" ref="S186:S191" si="20">R186*H186</f>
        <v>1.6783199999999998</v>
      </c>
      <c r="AQ186" s="13" t="s">
        <v>272</v>
      </c>
      <c r="AS186" s="13" t="s">
        <v>116</v>
      </c>
      <c r="AT186" s="13" t="s">
        <v>121</v>
      </c>
      <c r="AX186" s="6" t="s">
        <v>112</v>
      </c>
      <c r="BD186" s="14">
        <f t="shared" ref="BD186:BD191" si="21">IF(M186="základná",J186,0)</f>
        <v>0</v>
      </c>
      <c r="BE186" s="14">
        <f t="shared" ref="BE186:BE191" si="22">IF(M186="znížená",J186,0)</f>
        <v>0</v>
      </c>
      <c r="BF186" s="14">
        <f t="shared" ref="BF186:BF191" si="23">IF(M186="zákl. prenesená",J186,0)</f>
        <v>0</v>
      </c>
      <c r="BG186" s="14">
        <f t="shared" ref="BG186:BG191" si="24">IF(M186="zníž. prenesená",J186,0)</f>
        <v>0</v>
      </c>
      <c r="BH186" s="14">
        <f t="shared" ref="BH186:BH191" si="25">IF(M186="nulová",J186,0)</f>
        <v>0</v>
      </c>
      <c r="BI186" s="6" t="s">
        <v>121</v>
      </c>
      <c r="BJ186" s="14">
        <f t="shared" ref="BJ186:BJ191" si="26">ROUND(I186*H186,2)</f>
        <v>0</v>
      </c>
      <c r="BK186" s="6" t="s">
        <v>272</v>
      </c>
      <c r="BL186" s="13" t="s">
        <v>312</v>
      </c>
    </row>
    <row r="187" spans="2:64" ht="24.2" customHeight="1">
      <c r="B187" s="187"/>
      <c r="C187" s="188" t="s">
        <v>313</v>
      </c>
      <c r="D187" s="188" t="s">
        <v>116</v>
      </c>
      <c r="E187" s="189" t="s">
        <v>314</v>
      </c>
      <c r="F187" s="190" t="s">
        <v>315</v>
      </c>
      <c r="G187" s="191" t="s">
        <v>119</v>
      </c>
      <c r="H187" s="192">
        <v>283.27</v>
      </c>
      <c r="I187" s="193"/>
      <c r="J187" s="193"/>
      <c r="L187" s="194" t="s">
        <v>1</v>
      </c>
      <c r="M187" s="11" t="s">
        <v>32</v>
      </c>
      <c r="N187" s="12">
        <v>0.12247</v>
      </c>
      <c r="O187" s="12">
        <f t="shared" si="18"/>
        <v>34.692076899999996</v>
      </c>
      <c r="P187" s="12">
        <v>0</v>
      </c>
      <c r="Q187" s="12">
        <f t="shared" si="19"/>
        <v>0</v>
      </c>
      <c r="R187" s="12">
        <v>0</v>
      </c>
      <c r="S187" s="12">
        <f t="shared" si="20"/>
        <v>0</v>
      </c>
      <c r="AQ187" s="13" t="s">
        <v>272</v>
      </c>
      <c r="AS187" s="13" t="s">
        <v>116</v>
      </c>
      <c r="AT187" s="13" t="s">
        <v>121</v>
      </c>
      <c r="AX187" s="6" t="s">
        <v>112</v>
      </c>
      <c r="BD187" s="14">
        <f t="shared" si="21"/>
        <v>0</v>
      </c>
      <c r="BE187" s="14">
        <f t="shared" si="22"/>
        <v>0</v>
      </c>
      <c r="BF187" s="14">
        <f t="shared" si="23"/>
        <v>0</v>
      </c>
      <c r="BG187" s="14">
        <f t="shared" si="24"/>
        <v>0</v>
      </c>
      <c r="BH187" s="14">
        <f t="shared" si="25"/>
        <v>0</v>
      </c>
      <c r="BI187" s="6" t="s">
        <v>121</v>
      </c>
      <c r="BJ187" s="14">
        <f t="shared" si="26"/>
        <v>0</v>
      </c>
      <c r="BK187" s="6" t="s">
        <v>272</v>
      </c>
      <c r="BL187" s="13" t="s">
        <v>316</v>
      </c>
    </row>
    <row r="188" spans="2:64" ht="24.2" customHeight="1">
      <c r="B188" s="187"/>
      <c r="C188" s="195" t="s">
        <v>317</v>
      </c>
      <c r="D188" s="195" t="s">
        <v>275</v>
      </c>
      <c r="E188" s="196" t="s">
        <v>318</v>
      </c>
      <c r="F188" s="197" t="s">
        <v>319</v>
      </c>
      <c r="G188" s="198" t="s">
        <v>119</v>
      </c>
      <c r="H188" s="199">
        <v>577.87099999999998</v>
      </c>
      <c r="I188" s="200"/>
      <c r="J188" s="200"/>
      <c r="K188" s="201"/>
      <c r="L188" s="202" t="s">
        <v>1</v>
      </c>
      <c r="M188" s="15" t="s">
        <v>32</v>
      </c>
      <c r="N188" s="12">
        <v>0</v>
      </c>
      <c r="O188" s="12">
        <f t="shared" si="18"/>
        <v>0</v>
      </c>
      <c r="P188" s="12">
        <v>5.0400000000000002E-3</v>
      </c>
      <c r="Q188" s="12">
        <f t="shared" si="19"/>
        <v>2.91246984</v>
      </c>
      <c r="R188" s="12">
        <v>0</v>
      </c>
      <c r="S188" s="12">
        <f t="shared" si="20"/>
        <v>0</v>
      </c>
      <c r="AQ188" s="13" t="s">
        <v>278</v>
      </c>
      <c r="AS188" s="13" t="s">
        <v>275</v>
      </c>
      <c r="AT188" s="13" t="s">
        <v>121</v>
      </c>
      <c r="AX188" s="6" t="s">
        <v>112</v>
      </c>
      <c r="BD188" s="14">
        <f t="shared" si="21"/>
        <v>0</v>
      </c>
      <c r="BE188" s="14">
        <f t="shared" si="22"/>
        <v>0</v>
      </c>
      <c r="BF188" s="14">
        <f t="shared" si="23"/>
        <v>0</v>
      </c>
      <c r="BG188" s="14">
        <f t="shared" si="24"/>
        <v>0</v>
      </c>
      <c r="BH188" s="14">
        <f t="shared" si="25"/>
        <v>0</v>
      </c>
      <c r="BI188" s="6" t="s">
        <v>121</v>
      </c>
      <c r="BJ188" s="14">
        <f t="shared" si="26"/>
        <v>0</v>
      </c>
      <c r="BK188" s="6" t="s">
        <v>272</v>
      </c>
      <c r="BL188" s="13" t="s">
        <v>320</v>
      </c>
    </row>
    <row r="189" spans="2:64" ht="24.2" customHeight="1">
      <c r="B189" s="187"/>
      <c r="C189" s="188" t="s">
        <v>321</v>
      </c>
      <c r="D189" s="188" t="s">
        <v>116</v>
      </c>
      <c r="E189" s="189" t="s">
        <v>322</v>
      </c>
      <c r="F189" s="190" t="s">
        <v>323</v>
      </c>
      <c r="G189" s="191" t="s">
        <v>119</v>
      </c>
      <c r="H189" s="192">
        <v>186.48</v>
      </c>
      <c r="I189" s="193"/>
      <c r="J189" s="193"/>
      <c r="L189" s="194" t="s">
        <v>1</v>
      </c>
      <c r="M189" s="11" t="s">
        <v>32</v>
      </c>
      <c r="N189" s="12">
        <v>6.4657999999999993E-2</v>
      </c>
      <c r="O189" s="12">
        <f t="shared" si="18"/>
        <v>12.057423839999998</v>
      </c>
      <c r="P189" s="12">
        <v>0</v>
      </c>
      <c r="Q189" s="12">
        <f t="shared" si="19"/>
        <v>0</v>
      </c>
      <c r="R189" s="12">
        <v>0</v>
      </c>
      <c r="S189" s="12">
        <f t="shared" si="20"/>
        <v>0</v>
      </c>
      <c r="AQ189" s="13" t="s">
        <v>272</v>
      </c>
      <c r="AS189" s="13" t="s">
        <v>116</v>
      </c>
      <c r="AT189" s="13" t="s">
        <v>121</v>
      </c>
      <c r="AX189" s="6" t="s">
        <v>112</v>
      </c>
      <c r="BD189" s="14">
        <f t="shared" si="21"/>
        <v>0</v>
      </c>
      <c r="BE189" s="14">
        <f t="shared" si="22"/>
        <v>0</v>
      </c>
      <c r="BF189" s="14">
        <f t="shared" si="23"/>
        <v>0</v>
      </c>
      <c r="BG189" s="14">
        <f t="shared" si="24"/>
        <v>0</v>
      </c>
      <c r="BH189" s="14">
        <f t="shared" si="25"/>
        <v>0</v>
      </c>
      <c r="BI189" s="6" t="s">
        <v>121</v>
      </c>
      <c r="BJ189" s="14">
        <f t="shared" si="26"/>
        <v>0</v>
      </c>
      <c r="BK189" s="6" t="s">
        <v>272</v>
      </c>
      <c r="BL189" s="13" t="s">
        <v>324</v>
      </c>
    </row>
    <row r="190" spans="2:64" ht="24.2" customHeight="1">
      <c r="B190" s="187"/>
      <c r="C190" s="195" t="s">
        <v>325</v>
      </c>
      <c r="D190" s="195" t="s">
        <v>275</v>
      </c>
      <c r="E190" s="196" t="s">
        <v>326</v>
      </c>
      <c r="F190" s="197" t="s">
        <v>327</v>
      </c>
      <c r="G190" s="198" t="s">
        <v>119</v>
      </c>
      <c r="H190" s="199">
        <v>190.21</v>
      </c>
      <c r="I190" s="200"/>
      <c r="J190" s="200"/>
      <c r="K190" s="201"/>
      <c r="L190" s="202" t="s">
        <v>1</v>
      </c>
      <c r="M190" s="15" t="s">
        <v>32</v>
      </c>
      <c r="N190" s="12">
        <v>0</v>
      </c>
      <c r="O190" s="12">
        <f t="shared" si="18"/>
        <v>0</v>
      </c>
      <c r="P190" s="12">
        <v>9.8999999999999999E-4</v>
      </c>
      <c r="Q190" s="12">
        <f t="shared" si="19"/>
        <v>0.1883079</v>
      </c>
      <c r="R190" s="12">
        <v>0</v>
      </c>
      <c r="S190" s="12">
        <f t="shared" si="20"/>
        <v>0</v>
      </c>
      <c r="AQ190" s="13" t="s">
        <v>278</v>
      </c>
      <c r="AS190" s="13" t="s">
        <v>275</v>
      </c>
      <c r="AT190" s="13" t="s">
        <v>121</v>
      </c>
      <c r="AX190" s="6" t="s">
        <v>112</v>
      </c>
      <c r="BD190" s="14">
        <f t="shared" si="21"/>
        <v>0</v>
      </c>
      <c r="BE190" s="14">
        <f t="shared" si="22"/>
        <v>0</v>
      </c>
      <c r="BF190" s="14">
        <f t="shared" si="23"/>
        <v>0</v>
      </c>
      <c r="BG190" s="14">
        <f t="shared" si="24"/>
        <v>0</v>
      </c>
      <c r="BH190" s="14">
        <f t="shared" si="25"/>
        <v>0</v>
      </c>
      <c r="BI190" s="6" t="s">
        <v>121</v>
      </c>
      <c r="BJ190" s="14">
        <f t="shared" si="26"/>
        <v>0</v>
      </c>
      <c r="BK190" s="6" t="s">
        <v>272</v>
      </c>
      <c r="BL190" s="13" t="s">
        <v>328</v>
      </c>
    </row>
    <row r="191" spans="2:64" ht="24.2" customHeight="1">
      <c r="B191" s="187"/>
      <c r="C191" s="188" t="s">
        <v>329</v>
      </c>
      <c r="D191" s="188" t="s">
        <v>116</v>
      </c>
      <c r="E191" s="189" t="s">
        <v>330</v>
      </c>
      <c r="F191" s="190" t="s">
        <v>331</v>
      </c>
      <c r="G191" s="191" t="s">
        <v>305</v>
      </c>
      <c r="H191" s="192"/>
      <c r="I191" s="193"/>
      <c r="J191" s="193"/>
      <c r="L191" s="194" t="s">
        <v>1</v>
      </c>
      <c r="M191" s="11" t="s">
        <v>32</v>
      </c>
      <c r="N191" s="12">
        <v>0</v>
      </c>
      <c r="O191" s="12">
        <f t="shared" si="18"/>
        <v>0</v>
      </c>
      <c r="P191" s="12">
        <v>0</v>
      </c>
      <c r="Q191" s="12">
        <f t="shared" si="19"/>
        <v>0</v>
      </c>
      <c r="R191" s="12">
        <v>0</v>
      </c>
      <c r="S191" s="12">
        <f t="shared" si="20"/>
        <v>0</v>
      </c>
      <c r="AQ191" s="13" t="s">
        <v>272</v>
      </c>
      <c r="AS191" s="13" t="s">
        <v>116</v>
      </c>
      <c r="AT191" s="13" t="s">
        <v>121</v>
      </c>
      <c r="AX191" s="6" t="s">
        <v>112</v>
      </c>
      <c r="BD191" s="14">
        <f t="shared" si="21"/>
        <v>0</v>
      </c>
      <c r="BE191" s="14">
        <f t="shared" si="22"/>
        <v>0</v>
      </c>
      <c r="BF191" s="14">
        <f t="shared" si="23"/>
        <v>0</v>
      </c>
      <c r="BG191" s="14">
        <f t="shared" si="24"/>
        <v>0</v>
      </c>
      <c r="BH191" s="14">
        <f t="shared" si="25"/>
        <v>0</v>
      </c>
      <c r="BI191" s="6" t="s">
        <v>121</v>
      </c>
      <c r="BJ191" s="14">
        <f t="shared" si="26"/>
        <v>0</v>
      </c>
      <c r="BK191" s="6" t="s">
        <v>272</v>
      </c>
      <c r="BL191" s="13" t="s">
        <v>332</v>
      </c>
    </row>
    <row r="192" spans="2:64" s="39" customFormat="1" ht="23.1" customHeight="1">
      <c r="D192" s="40" t="s">
        <v>65</v>
      </c>
      <c r="E192" s="180" t="s">
        <v>333</v>
      </c>
      <c r="F192" s="180" t="s">
        <v>334</v>
      </c>
      <c r="J192" s="181"/>
      <c r="O192" s="41">
        <f>SUM(O193:O196)</f>
        <v>1.02057</v>
      </c>
      <c r="Q192" s="41">
        <f>SUM(Q193:Q196)</f>
        <v>0</v>
      </c>
      <c r="S192" s="41">
        <f>SUM(S193:S196)</f>
        <v>0</v>
      </c>
      <c r="AQ192" s="40" t="s">
        <v>121</v>
      </c>
      <c r="AS192" s="42" t="s">
        <v>65</v>
      </c>
      <c r="AT192" s="42" t="s">
        <v>71</v>
      </c>
      <c r="AX192" s="40" t="s">
        <v>112</v>
      </c>
      <c r="BJ192" s="10">
        <f>SUM(BJ193:BJ196)</f>
        <v>0</v>
      </c>
    </row>
    <row r="193" spans="2:64" ht="16.5" customHeight="1">
      <c r="B193" s="187"/>
      <c r="C193" s="188" t="s">
        <v>335</v>
      </c>
      <c r="D193" s="188" t="s">
        <v>116</v>
      </c>
      <c r="E193" s="189" t="s">
        <v>336</v>
      </c>
      <c r="F193" s="190" t="s">
        <v>337</v>
      </c>
      <c r="G193" s="191" t="s">
        <v>338</v>
      </c>
      <c r="H193" s="192">
        <v>1</v>
      </c>
      <c r="I193" s="193"/>
      <c r="J193" s="193"/>
      <c r="L193" s="194" t="s">
        <v>1</v>
      </c>
      <c r="M193" s="11" t="s">
        <v>32</v>
      </c>
      <c r="N193" s="12">
        <v>0.27511999999999998</v>
      </c>
      <c r="O193" s="12">
        <f>N193*H193</f>
        <v>0.27511999999999998</v>
      </c>
      <c r="P193" s="12">
        <v>0</v>
      </c>
      <c r="Q193" s="12">
        <f>P193*H193</f>
        <v>0</v>
      </c>
      <c r="R193" s="12">
        <v>0</v>
      </c>
      <c r="S193" s="12">
        <f>R193*H193</f>
        <v>0</v>
      </c>
      <c r="AQ193" s="13" t="s">
        <v>272</v>
      </c>
      <c r="AS193" s="13" t="s">
        <v>116</v>
      </c>
      <c r="AT193" s="13" t="s">
        <v>121</v>
      </c>
      <c r="AX193" s="6" t="s">
        <v>112</v>
      </c>
      <c r="BD193" s="14">
        <f>IF(M193="základná",J193,0)</f>
        <v>0</v>
      </c>
      <c r="BE193" s="14">
        <f>IF(M193="znížená",J193,0)</f>
        <v>0</v>
      </c>
      <c r="BF193" s="14">
        <f>IF(M193="zákl. prenesená",J193,0)</f>
        <v>0</v>
      </c>
      <c r="BG193" s="14">
        <f>IF(M193="zníž. prenesená",J193,0)</f>
        <v>0</v>
      </c>
      <c r="BH193" s="14">
        <f>IF(M193="nulová",J193,0)</f>
        <v>0</v>
      </c>
      <c r="BI193" s="6" t="s">
        <v>121</v>
      </c>
      <c r="BJ193" s="14">
        <f>ROUND(I193*H193,2)</f>
        <v>0</v>
      </c>
      <c r="BK193" s="6" t="s">
        <v>272</v>
      </c>
      <c r="BL193" s="13" t="s">
        <v>339</v>
      </c>
    </row>
    <row r="194" spans="2:64" ht="16.5" customHeight="1">
      <c r="B194" s="187"/>
      <c r="C194" s="188" t="s">
        <v>340</v>
      </c>
      <c r="D194" s="188" t="s">
        <v>116</v>
      </c>
      <c r="E194" s="189" t="s">
        <v>341</v>
      </c>
      <c r="F194" s="190" t="s">
        <v>342</v>
      </c>
      <c r="G194" s="191" t="s">
        <v>338</v>
      </c>
      <c r="H194" s="192">
        <v>1</v>
      </c>
      <c r="I194" s="193"/>
      <c r="J194" s="193"/>
      <c r="L194" s="194" t="s">
        <v>1</v>
      </c>
      <c r="M194" s="11" t="s">
        <v>32</v>
      </c>
      <c r="N194" s="12">
        <v>0.18037</v>
      </c>
      <c r="O194" s="12">
        <f>N194*H194</f>
        <v>0.18037</v>
      </c>
      <c r="P194" s="12">
        <v>0</v>
      </c>
      <c r="Q194" s="12">
        <f>P194*H194</f>
        <v>0</v>
      </c>
      <c r="R194" s="12">
        <v>0</v>
      </c>
      <c r="S194" s="12">
        <f>R194*H194</f>
        <v>0</v>
      </c>
      <c r="AQ194" s="13" t="s">
        <v>272</v>
      </c>
      <c r="AS194" s="13" t="s">
        <v>116</v>
      </c>
      <c r="AT194" s="13" t="s">
        <v>121</v>
      </c>
      <c r="AX194" s="6" t="s">
        <v>112</v>
      </c>
      <c r="BD194" s="14">
        <f>IF(M194="základná",J194,0)</f>
        <v>0</v>
      </c>
      <c r="BE194" s="14">
        <f>IF(M194="znížená",J194,0)</f>
        <v>0</v>
      </c>
      <c r="BF194" s="14">
        <f>IF(M194="zákl. prenesená",J194,0)</f>
        <v>0</v>
      </c>
      <c r="BG194" s="14">
        <f>IF(M194="zníž. prenesená",J194,0)</f>
        <v>0</v>
      </c>
      <c r="BH194" s="14">
        <f>IF(M194="nulová",J194,0)</f>
        <v>0</v>
      </c>
      <c r="BI194" s="6" t="s">
        <v>121</v>
      </c>
      <c r="BJ194" s="14">
        <f>ROUND(I194*H194,2)</f>
        <v>0</v>
      </c>
      <c r="BK194" s="6" t="s">
        <v>272</v>
      </c>
      <c r="BL194" s="13" t="s">
        <v>343</v>
      </c>
    </row>
    <row r="195" spans="2:64" ht="16.5" customHeight="1">
      <c r="B195" s="187"/>
      <c r="C195" s="188" t="s">
        <v>344</v>
      </c>
      <c r="D195" s="188" t="s">
        <v>116</v>
      </c>
      <c r="E195" s="189" t="s">
        <v>345</v>
      </c>
      <c r="F195" s="190" t="s">
        <v>346</v>
      </c>
      <c r="G195" s="191" t="s">
        <v>338</v>
      </c>
      <c r="H195" s="192">
        <v>1</v>
      </c>
      <c r="I195" s="193"/>
      <c r="J195" s="193"/>
      <c r="L195" s="194" t="s">
        <v>1</v>
      </c>
      <c r="M195" s="11" t="s">
        <v>32</v>
      </c>
      <c r="N195" s="12">
        <v>0.13408</v>
      </c>
      <c r="O195" s="12">
        <f>N195*H195</f>
        <v>0.13408</v>
      </c>
      <c r="P195" s="12">
        <v>0</v>
      </c>
      <c r="Q195" s="12">
        <f>P195*H195</f>
        <v>0</v>
      </c>
      <c r="R195" s="12">
        <v>0</v>
      </c>
      <c r="S195" s="12">
        <f>R195*H195</f>
        <v>0</v>
      </c>
      <c r="AQ195" s="13" t="s">
        <v>272</v>
      </c>
      <c r="AS195" s="13" t="s">
        <v>116</v>
      </c>
      <c r="AT195" s="13" t="s">
        <v>121</v>
      </c>
      <c r="AX195" s="6" t="s">
        <v>112</v>
      </c>
      <c r="BD195" s="14">
        <f>IF(M195="základná",J195,0)</f>
        <v>0</v>
      </c>
      <c r="BE195" s="14">
        <f>IF(M195="znížená",J195,0)</f>
        <v>0</v>
      </c>
      <c r="BF195" s="14">
        <f>IF(M195="zákl. prenesená",J195,0)</f>
        <v>0</v>
      </c>
      <c r="BG195" s="14">
        <f>IF(M195="zníž. prenesená",J195,0)</f>
        <v>0</v>
      </c>
      <c r="BH195" s="14">
        <f>IF(M195="nulová",J195,0)</f>
        <v>0</v>
      </c>
      <c r="BI195" s="6" t="s">
        <v>121</v>
      </c>
      <c r="BJ195" s="14">
        <f>ROUND(I195*H195,2)</f>
        <v>0</v>
      </c>
      <c r="BK195" s="6" t="s">
        <v>272</v>
      </c>
      <c r="BL195" s="13" t="s">
        <v>347</v>
      </c>
    </row>
    <row r="196" spans="2:64" ht="16.5" customHeight="1">
      <c r="B196" s="187"/>
      <c r="C196" s="188" t="s">
        <v>348</v>
      </c>
      <c r="D196" s="188" t="s">
        <v>116</v>
      </c>
      <c r="E196" s="189" t="s">
        <v>349</v>
      </c>
      <c r="F196" s="190" t="s">
        <v>350</v>
      </c>
      <c r="G196" s="191" t="s">
        <v>338</v>
      </c>
      <c r="H196" s="192">
        <v>1</v>
      </c>
      <c r="I196" s="193"/>
      <c r="J196" s="193"/>
      <c r="L196" s="194" t="s">
        <v>1</v>
      </c>
      <c r="M196" s="11" t="s">
        <v>32</v>
      </c>
      <c r="N196" s="12">
        <v>0.43099999999999999</v>
      </c>
      <c r="O196" s="12">
        <f>N196*H196</f>
        <v>0.43099999999999999</v>
      </c>
      <c r="P196" s="12">
        <v>0</v>
      </c>
      <c r="Q196" s="12">
        <f>P196*H196</f>
        <v>0</v>
      </c>
      <c r="R196" s="12">
        <v>0</v>
      </c>
      <c r="S196" s="12">
        <f>R196*H196</f>
        <v>0</v>
      </c>
      <c r="AQ196" s="13" t="s">
        <v>272</v>
      </c>
      <c r="AS196" s="13" t="s">
        <v>116</v>
      </c>
      <c r="AT196" s="13" t="s">
        <v>121</v>
      </c>
      <c r="AX196" s="6" t="s">
        <v>112</v>
      </c>
      <c r="BD196" s="14">
        <f>IF(M196="základná",J196,0)</f>
        <v>0</v>
      </c>
      <c r="BE196" s="14">
        <f>IF(M196="znížená",J196,0)</f>
        <v>0</v>
      </c>
      <c r="BF196" s="14">
        <f>IF(M196="zákl. prenesená",J196,0)</f>
        <v>0</v>
      </c>
      <c r="BG196" s="14">
        <f>IF(M196="zníž. prenesená",J196,0)</f>
        <v>0</v>
      </c>
      <c r="BH196" s="14">
        <f>IF(M196="nulová",J196,0)</f>
        <v>0</v>
      </c>
      <c r="BI196" s="6" t="s">
        <v>121</v>
      </c>
      <c r="BJ196" s="14">
        <f>ROUND(I196*H196,2)</f>
        <v>0</v>
      </c>
      <c r="BK196" s="6" t="s">
        <v>272</v>
      </c>
      <c r="BL196" s="13" t="s">
        <v>351</v>
      </c>
    </row>
    <row r="197" spans="2:64" s="39" customFormat="1" ht="23.1" customHeight="1">
      <c r="D197" s="40" t="s">
        <v>65</v>
      </c>
      <c r="E197" s="180" t="s">
        <v>352</v>
      </c>
      <c r="F197" s="180" t="s">
        <v>353</v>
      </c>
      <c r="J197" s="181"/>
      <c r="O197" s="41">
        <f>SUM(O198:O207)</f>
        <v>317.09184774999994</v>
      </c>
      <c r="Q197" s="41">
        <f>SUM(Q198:Q207)</f>
        <v>38.046695499999998</v>
      </c>
      <c r="S197" s="41">
        <f>SUM(S198:S207)</f>
        <v>8.2863499999999988</v>
      </c>
      <c r="AQ197" s="40" t="s">
        <v>121</v>
      </c>
      <c r="AS197" s="42" t="s">
        <v>65</v>
      </c>
      <c r="AT197" s="42" t="s">
        <v>71</v>
      </c>
      <c r="AX197" s="40" t="s">
        <v>112</v>
      </c>
      <c r="BJ197" s="10">
        <f>SUM(BJ198:BJ207)</f>
        <v>0</v>
      </c>
    </row>
    <row r="198" spans="2:64" ht="38.1" customHeight="1">
      <c r="B198" s="187"/>
      <c r="C198" s="188" t="s">
        <v>354</v>
      </c>
      <c r="D198" s="188" t="s">
        <v>116</v>
      </c>
      <c r="E198" s="189" t="s">
        <v>355</v>
      </c>
      <c r="F198" s="190" t="s">
        <v>356</v>
      </c>
      <c r="G198" s="191" t="s">
        <v>207</v>
      </c>
      <c r="H198" s="192">
        <v>51.65</v>
      </c>
      <c r="I198" s="193"/>
      <c r="J198" s="193"/>
      <c r="L198" s="194" t="s">
        <v>1</v>
      </c>
      <c r="M198" s="11" t="s">
        <v>32</v>
      </c>
      <c r="N198" s="12">
        <v>0.17</v>
      </c>
      <c r="O198" s="12">
        <f t="shared" ref="O198:O207" si="27">N198*H198</f>
        <v>8.7805</v>
      </c>
      <c r="P198" s="12">
        <v>0</v>
      </c>
      <c r="Q198" s="12">
        <f t="shared" ref="Q198:Q207" si="28">P198*H198</f>
        <v>0</v>
      </c>
      <c r="R198" s="12">
        <v>3.2000000000000001E-2</v>
      </c>
      <c r="S198" s="12">
        <f t="shared" ref="S198:S207" si="29">R198*H198</f>
        <v>1.6528</v>
      </c>
      <c r="AQ198" s="13" t="s">
        <v>272</v>
      </c>
      <c r="AS198" s="13" t="s">
        <v>116</v>
      </c>
      <c r="AT198" s="13" t="s">
        <v>121</v>
      </c>
      <c r="AX198" s="6" t="s">
        <v>112</v>
      </c>
      <c r="BD198" s="14">
        <f t="shared" ref="BD198:BD207" si="30">IF(M198="základná",J198,0)</f>
        <v>0</v>
      </c>
      <c r="BE198" s="14">
        <f t="shared" ref="BE198:BE207" si="31">IF(M198="znížená",J198,0)</f>
        <v>0</v>
      </c>
      <c r="BF198" s="14">
        <f t="shared" ref="BF198:BF207" si="32">IF(M198="zákl. prenesená",J198,0)</f>
        <v>0</v>
      </c>
      <c r="BG198" s="14">
        <f t="shared" ref="BG198:BG207" si="33">IF(M198="zníž. prenesená",J198,0)</f>
        <v>0</v>
      </c>
      <c r="BH198" s="14">
        <f t="shared" ref="BH198:BH207" si="34">IF(M198="nulová",J198,0)</f>
        <v>0</v>
      </c>
      <c r="BI198" s="6" t="s">
        <v>121</v>
      </c>
      <c r="BJ198" s="14">
        <f t="shared" ref="BJ198:BJ207" si="35">ROUND(I198*H198,2)</f>
        <v>0</v>
      </c>
      <c r="BK198" s="6" t="s">
        <v>272</v>
      </c>
      <c r="BL198" s="13" t="s">
        <v>357</v>
      </c>
    </row>
    <row r="199" spans="2:64" ht="24.2" customHeight="1">
      <c r="B199" s="187"/>
      <c r="C199" s="188" t="s">
        <v>358</v>
      </c>
      <c r="D199" s="188" t="s">
        <v>116</v>
      </c>
      <c r="E199" s="189" t="s">
        <v>359</v>
      </c>
      <c r="F199" s="190" t="s">
        <v>360</v>
      </c>
      <c r="G199" s="191" t="s">
        <v>207</v>
      </c>
      <c r="H199" s="192">
        <v>51.65</v>
      </c>
      <c r="I199" s="193"/>
      <c r="J199" s="193"/>
      <c r="L199" s="194" t="s">
        <v>1</v>
      </c>
      <c r="M199" s="11" t="s">
        <v>32</v>
      </c>
      <c r="N199" s="12">
        <v>0.35299999999999998</v>
      </c>
      <c r="O199" s="12">
        <f t="shared" si="27"/>
        <v>18.23245</v>
      </c>
      <c r="P199" s="12">
        <v>2.5999999999999998E-4</v>
      </c>
      <c r="Q199" s="12">
        <f t="shared" si="28"/>
        <v>1.3428999999999998E-2</v>
      </c>
      <c r="R199" s="12">
        <v>0</v>
      </c>
      <c r="S199" s="12">
        <f t="shared" si="29"/>
        <v>0</v>
      </c>
      <c r="AQ199" s="13" t="s">
        <v>272</v>
      </c>
      <c r="AS199" s="13" t="s">
        <v>116</v>
      </c>
      <c r="AT199" s="13" t="s">
        <v>121</v>
      </c>
      <c r="AX199" s="6" t="s">
        <v>112</v>
      </c>
      <c r="BD199" s="14">
        <f t="shared" si="30"/>
        <v>0</v>
      </c>
      <c r="BE199" s="14">
        <f t="shared" si="31"/>
        <v>0</v>
      </c>
      <c r="BF199" s="14">
        <f t="shared" si="32"/>
        <v>0</v>
      </c>
      <c r="BG199" s="14">
        <f t="shared" si="33"/>
        <v>0</v>
      </c>
      <c r="BH199" s="14">
        <f t="shared" si="34"/>
        <v>0</v>
      </c>
      <c r="BI199" s="6" t="s">
        <v>121</v>
      </c>
      <c r="BJ199" s="14">
        <f t="shared" si="35"/>
        <v>0</v>
      </c>
      <c r="BK199" s="6" t="s">
        <v>272</v>
      </c>
      <c r="BL199" s="13" t="s">
        <v>361</v>
      </c>
    </row>
    <row r="200" spans="2:64" ht="16.5" customHeight="1">
      <c r="B200" s="187"/>
      <c r="C200" s="195" t="s">
        <v>362</v>
      </c>
      <c r="D200" s="195" t="s">
        <v>275</v>
      </c>
      <c r="E200" s="196" t="s">
        <v>363</v>
      </c>
      <c r="F200" s="197" t="s">
        <v>364</v>
      </c>
      <c r="G200" s="198" t="s">
        <v>207</v>
      </c>
      <c r="H200" s="199">
        <v>56.814999999999998</v>
      </c>
      <c r="I200" s="200"/>
      <c r="J200" s="200"/>
      <c r="K200" s="201"/>
      <c r="L200" s="202" t="s">
        <v>1</v>
      </c>
      <c r="M200" s="15" t="s">
        <v>32</v>
      </c>
      <c r="N200" s="12">
        <v>0</v>
      </c>
      <c r="O200" s="12">
        <f t="shared" si="27"/>
        <v>0</v>
      </c>
      <c r="P200" s="12">
        <v>0.55000000000000004</v>
      </c>
      <c r="Q200" s="12">
        <f t="shared" si="28"/>
        <v>31.248250000000002</v>
      </c>
      <c r="R200" s="12">
        <v>0</v>
      </c>
      <c r="S200" s="12">
        <f t="shared" si="29"/>
        <v>0</v>
      </c>
      <c r="AQ200" s="13" t="s">
        <v>278</v>
      </c>
      <c r="AS200" s="13" t="s">
        <v>275</v>
      </c>
      <c r="AT200" s="13" t="s">
        <v>121</v>
      </c>
      <c r="AX200" s="6" t="s">
        <v>112</v>
      </c>
      <c r="BD200" s="14">
        <f t="shared" si="30"/>
        <v>0</v>
      </c>
      <c r="BE200" s="14">
        <f t="shared" si="31"/>
        <v>0</v>
      </c>
      <c r="BF200" s="14">
        <f t="shared" si="32"/>
        <v>0</v>
      </c>
      <c r="BG200" s="14">
        <f t="shared" si="33"/>
        <v>0</v>
      </c>
      <c r="BH200" s="14">
        <f t="shared" si="34"/>
        <v>0</v>
      </c>
      <c r="BI200" s="6" t="s">
        <v>121</v>
      </c>
      <c r="BJ200" s="14">
        <f t="shared" si="35"/>
        <v>0</v>
      </c>
      <c r="BK200" s="6" t="s">
        <v>272</v>
      </c>
      <c r="BL200" s="13" t="s">
        <v>365</v>
      </c>
    </row>
    <row r="201" spans="2:64" ht="24.2" customHeight="1">
      <c r="B201" s="187"/>
      <c r="C201" s="188" t="s">
        <v>366</v>
      </c>
      <c r="D201" s="188" t="s">
        <v>116</v>
      </c>
      <c r="E201" s="189" t="s">
        <v>367</v>
      </c>
      <c r="F201" s="190" t="s">
        <v>368</v>
      </c>
      <c r="G201" s="191" t="s">
        <v>202</v>
      </c>
      <c r="H201" s="192">
        <v>3790.6</v>
      </c>
      <c r="I201" s="193"/>
      <c r="J201" s="193"/>
      <c r="L201" s="194" t="s">
        <v>1</v>
      </c>
      <c r="M201" s="11" t="s">
        <v>32</v>
      </c>
      <c r="N201" s="12">
        <v>4.5999999999999999E-2</v>
      </c>
      <c r="O201" s="12">
        <f t="shared" si="27"/>
        <v>174.36759999999998</v>
      </c>
      <c r="P201" s="12">
        <v>0</v>
      </c>
      <c r="Q201" s="12">
        <f t="shared" si="28"/>
        <v>0</v>
      </c>
      <c r="R201" s="12">
        <v>0</v>
      </c>
      <c r="S201" s="12">
        <f t="shared" si="29"/>
        <v>0</v>
      </c>
      <c r="AQ201" s="13" t="s">
        <v>272</v>
      </c>
      <c r="AS201" s="13" t="s">
        <v>116</v>
      </c>
      <c r="AT201" s="13" t="s">
        <v>121</v>
      </c>
      <c r="AX201" s="6" t="s">
        <v>112</v>
      </c>
      <c r="BD201" s="14">
        <f t="shared" si="30"/>
        <v>0</v>
      </c>
      <c r="BE201" s="14">
        <f t="shared" si="31"/>
        <v>0</v>
      </c>
      <c r="BF201" s="14">
        <f t="shared" si="32"/>
        <v>0</v>
      </c>
      <c r="BG201" s="14">
        <f t="shared" si="33"/>
        <v>0</v>
      </c>
      <c r="BH201" s="14">
        <f t="shared" si="34"/>
        <v>0</v>
      </c>
      <c r="BI201" s="6" t="s">
        <v>121</v>
      </c>
      <c r="BJ201" s="14">
        <f t="shared" si="35"/>
        <v>0</v>
      </c>
      <c r="BK201" s="6" t="s">
        <v>272</v>
      </c>
      <c r="BL201" s="13" t="s">
        <v>369</v>
      </c>
    </row>
    <row r="202" spans="2:64" ht="24.2" customHeight="1">
      <c r="B202" s="187"/>
      <c r="C202" s="195" t="s">
        <v>370</v>
      </c>
      <c r="D202" s="195" t="s">
        <v>275</v>
      </c>
      <c r="E202" s="196" t="s">
        <v>371</v>
      </c>
      <c r="F202" s="197" t="s">
        <v>372</v>
      </c>
      <c r="G202" s="198" t="s">
        <v>207</v>
      </c>
      <c r="H202" s="199">
        <v>8.3390000000000004</v>
      </c>
      <c r="I202" s="200"/>
      <c r="J202" s="200"/>
      <c r="K202" s="201"/>
      <c r="L202" s="202" t="s">
        <v>1</v>
      </c>
      <c r="M202" s="15" t="s">
        <v>32</v>
      </c>
      <c r="N202" s="12">
        <v>0</v>
      </c>
      <c r="O202" s="12">
        <f t="shared" si="27"/>
        <v>0</v>
      </c>
      <c r="P202" s="12">
        <v>0.55000000000000004</v>
      </c>
      <c r="Q202" s="12">
        <f t="shared" si="28"/>
        <v>4.586450000000001</v>
      </c>
      <c r="R202" s="12">
        <v>0</v>
      </c>
      <c r="S202" s="12">
        <f t="shared" si="29"/>
        <v>0</v>
      </c>
      <c r="AQ202" s="13" t="s">
        <v>278</v>
      </c>
      <c r="AS202" s="13" t="s">
        <v>275</v>
      </c>
      <c r="AT202" s="13" t="s">
        <v>121</v>
      </c>
      <c r="AX202" s="6" t="s">
        <v>112</v>
      </c>
      <c r="BD202" s="14">
        <f t="shared" si="30"/>
        <v>0</v>
      </c>
      <c r="BE202" s="14">
        <f t="shared" si="31"/>
        <v>0</v>
      </c>
      <c r="BF202" s="14">
        <f t="shared" si="32"/>
        <v>0</v>
      </c>
      <c r="BG202" s="14">
        <f t="shared" si="33"/>
        <v>0</v>
      </c>
      <c r="BH202" s="14">
        <f t="shared" si="34"/>
        <v>0</v>
      </c>
      <c r="BI202" s="6" t="s">
        <v>121</v>
      </c>
      <c r="BJ202" s="14">
        <f t="shared" si="35"/>
        <v>0</v>
      </c>
      <c r="BK202" s="6" t="s">
        <v>272</v>
      </c>
      <c r="BL202" s="13" t="s">
        <v>373</v>
      </c>
    </row>
    <row r="203" spans="2:64" ht="33" customHeight="1">
      <c r="B203" s="187"/>
      <c r="C203" s="188" t="s">
        <v>374</v>
      </c>
      <c r="D203" s="188" t="s">
        <v>116</v>
      </c>
      <c r="E203" s="189" t="s">
        <v>375</v>
      </c>
      <c r="F203" s="190" t="s">
        <v>376</v>
      </c>
      <c r="G203" s="191" t="s">
        <v>119</v>
      </c>
      <c r="H203" s="192">
        <v>947.65</v>
      </c>
      <c r="I203" s="193"/>
      <c r="J203" s="193"/>
      <c r="L203" s="194" t="s">
        <v>1</v>
      </c>
      <c r="M203" s="11" t="s">
        <v>32</v>
      </c>
      <c r="N203" s="12">
        <v>5.6000000000000001E-2</v>
      </c>
      <c r="O203" s="12">
        <f t="shared" si="27"/>
        <v>53.068399999999997</v>
      </c>
      <c r="P203" s="12">
        <v>0</v>
      </c>
      <c r="Q203" s="12">
        <f t="shared" si="28"/>
        <v>0</v>
      </c>
      <c r="R203" s="12">
        <v>7.0000000000000001E-3</v>
      </c>
      <c r="S203" s="12">
        <f t="shared" si="29"/>
        <v>6.6335499999999996</v>
      </c>
      <c r="AQ203" s="13" t="s">
        <v>272</v>
      </c>
      <c r="AS203" s="13" t="s">
        <v>116</v>
      </c>
      <c r="AT203" s="13" t="s">
        <v>121</v>
      </c>
      <c r="AX203" s="6" t="s">
        <v>112</v>
      </c>
      <c r="BD203" s="14">
        <f t="shared" si="30"/>
        <v>0</v>
      </c>
      <c r="BE203" s="14">
        <f t="shared" si="31"/>
        <v>0</v>
      </c>
      <c r="BF203" s="14">
        <f t="shared" si="32"/>
        <v>0</v>
      </c>
      <c r="BG203" s="14">
        <f t="shared" si="33"/>
        <v>0</v>
      </c>
      <c r="BH203" s="14">
        <f t="shared" si="34"/>
        <v>0</v>
      </c>
      <c r="BI203" s="6" t="s">
        <v>121</v>
      </c>
      <c r="BJ203" s="14">
        <f t="shared" si="35"/>
        <v>0</v>
      </c>
      <c r="BK203" s="6" t="s">
        <v>272</v>
      </c>
      <c r="BL203" s="13" t="s">
        <v>377</v>
      </c>
    </row>
    <row r="204" spans="2:64" ht="44.25" customHeight="1">
      <c r="B204" s="187"/>
      <c r="C204" s="188" t="s">
        <v>378</v>
      </c>
      <c r="D204" s="188" t="s">
        <v>116</v>
      </c>
      <c r="E204" s="189" t="s">
        <v>379</v>
      </c>
      <c r="F204" s="190" t="s">
        <v>380</v>
      </c>
      <c r="G204" s="191" t="s">
        <v>207</v>
      </c>
      <c r="H204" s="192">
        <v>56.814999999999998</v>
      </c>
      <c r="I204" s="193"/>
      <c r="J204" s="193"/>
      <c r="L204" s="194" t="s">
        <v>1</v>
      </c>
      <c r="M204" s="11" t="s">
        <v>32</v>
      </c>
      <c r="N204" s="12">
        <v>1.025E-2</v>
      </c>
      <c r="O204" s="12">
        <f t="shared" si="27"/>
        <v>0.58235375</v>
      </c>
      <c r="P204" s="12">
        <v>2.3099999999999999E-2</v>
      </c>
      <c r="Q204" s="12">
        <f t="shared" si="28"/>
        <v>1.3124264999999999</v>
      </c>
      <c r="R204" s="12">
        <v>0</v>
      </c>
      <c r="S204" s="12">
        <f t="shared" si="29"/>
        <v>0</v>
      </c>
      <c r="AQ204" s="13" t="s">
        <v>272</v>
      </c>
      <c r="AS204" s="13" t="s">
        <v>116</v>
      </c>
      <c r="AT204" s="13" t="s">
        <v>121</v>
      </c>
      <c r="AX204" s="6" t="s">
        <v>112</v>
      </c>
      <c r="BD204" s="14">
        <f t="shared" si="30"/>
        <v>0</v>
      </c>
      <c r="BE204" s="14">
        <f t="shared" si="31"/>
        <v>0</v>
      </c>
      <c r="BF204" s="14">
        <f t="shared" si="32"/>
        <v>0</v>
      </c>
      <c r="BG204" s="14">
        <f t="shared" si="33"/>
        <v>0</v>
      </c>
      <c r="BH204" s="14">
        <f t="shared" si="34"/>
        <v>0</v>
      </c>
      <c r="BI204" s="6" t="s">
        <v>121</v>
      </c>
      <c r="BJ204" s="14">
        <f t="shared" si="35"/>
        <v>0</v>
      </c>
      <c r="BK204" s="6" t="s">
        <v>272</v>
      </c>
      <c r="BL204" s="13" t="s">
        <v>381</v>
      </c>
    </row>
    <row r="205" spans="2:64" ht="24.2" customHeight="1">
      <c r="B205" s="187"/>
      <c r="C205" s="188" t="s">
        <v>382</v>
      </c>
      <c r="D205" s="188" t="s">
        <v>116</v>
      </c>
      <c r="E205" s="189" t="s">
        <v>383</v>
      </c>
      <c r="F205" s="190" t="s">
        <v>384</v>
      </c>
      <c r="G205" s="191" t="s">
        <v>202</v>
      </c>
      <c r="H205" s="192">
        <v>596.73599999999999</v>
      </c>
      <c r="I205" s="193"/>
      <c r="J205" s="193"/>
      <c r="L205" s="194" t="s">
        <v>1</v>
      </c>
      <c r="M205" s="11" t="s">
        <v>32</v>
      </c>
      <c r="N205" s="12">
        <v>0.104</v>
      </c>
      <c r="O205" s="12">
        <f t="shared" si="27"/>
        <v>62.060543999999993</v>
      </c>
      <c r="P205" s="12">
        <v>0</v>
      </c>
      <c r="Q205" s="12">
        <f t="shared" si="28"/>
        <v>0</v>
      </c>
      <c r="R205" s="12">
        <v>0</v>
      </c>
      <c r="S205" s="12">
        <f t="shared" si="29"/>
        <v>0</v>
      </c>
      <c r="AQ205" s="13" t="s">
        <v>272</v>
      </c>
      <c r="AS205" s="13" t="s">
        <v>116</v>
      </c>
      <c r="AT205" s="13" t="s">
        <v>121</v>
      </c>
      <c r="AX205" s="6" t="s">
        <v>112</v>
      </c>
      <c r="BD205" s="14">
        <f t="shared" si="30"/>
        <v>0</v>
      </c>
      <c r="BE205" s="14">
        <f t="shared" si="31"/>
        <v>0</v>
      </c>
      <c r="BF205" s="14">
        <f t="shared" si="32"/>
        <v>0</v>
      </c>
      <c r="BG205" s="14">
        <f t="shared" si="33"/>
        <v>0</v>
      </c>
      <c r="BH205" s="14">
        <f t="shared" si="34"/>
        <v>0</v>
      </c>
      <c r="BI205" s="6" t="s">
        <v>121</v>
      </c>
      <c r="BJ205" s="14">
        <f t="shared" si="35"/>
        <v>0</v>
      </c>
      <c r="BK205" s="6" t="s">
        <v>272</v>
      </c>
      <c r="BL205" s="13" t="s">
        <v>385</v>
      </c>
    </row>
    <row r="206" spans="2:64" ht="33" customHeight="1">
      <c r="B206" s="187"/>
      <c r="C206" s="195" t="s">
        <v>386</v>
      </c>
      <c r="D206" s="195" t="s">
        <v>275</v>
      </c>
      <c r="E206" s="196" t="s">
        <v>387</v>
      </c>
      <c r="F206" s="197" t="s">
        <v>388</v>
      </c>
      <c r="G206" s="198" t="s">
        <v>207</v>
      </c>
      <c r="H206" s="199">
        <v>1.641</v>
      </c>
      <c r="I206" s="200"/>
      <c r="J206" s="200"/>
      <c r="K206" s="201"/>
      <c r="L206" s="202" t="s">
        <v>1</v>
      </c>
      <c r="M206" s="15" t="s">
        <v>32</v>
      </c>
      <c r="N206" s="12">
        <v>0</v>
      </c>
      <c r="O206" s="12">
        <f t="shared" si="27"/>
        <v>0</v>
      </c>
      <c r="P206" s="12">
        <v>0.54</v>
      </c>
      <c r="Q206" s="12">
        <f t="shared" si="28"/>
        <v>0.88614000000000004</v>
      </c>
      <c r="R206" s="12">
        <v>0</v>
      </c>
      <c r="S206" s="12">
        <f t="shared" si="29"/>
        <v>0</v>
      </c>
      <c r="AQ206" s="13" t="s">
        <v>278</v>
      </c>
      <c r="AS206" s="13" t="s">
        <v>275</v>
      </c>
      <c r="AT206" s="13" t="s">
        <v>121</v>
      </c>
      <c r="AX206" s="6" t="s">
        <v>112</v>
      </c>
      <c r="BD206" s="14">
        <f t="shared" si="30"/>
        <v>0</v>
      </c>
      <c r="BE206" s="14">
        <f t="shared" si="31"/>
        <v>0</v>
      </c>
      <c r="BF206" s="14">
        <f t="shared" si="32"/>
        <v>0</v>
      </c>
      <c r="BG206" s="14">
        <f t="shared" si="33"/>
        <v>0</v>
      </c>
      <c r="BH206" s="14">
        <f t="shared" si="34"/>
        <v>0</v>
      </c>
      <c r="BI206" s="6" t="s">
        <v>121</v>
      </c>
      <c r="BJ206" s="14">
        <f t="shared" si="35"/>
        <v>0</v>
      </c>
      <c r="BK206" s="6" t="s">
        <v>272</v>
      </c>
      <c r="BL206" s="13" t="s">
        <v>389</v>
      </c>
    </row>
    <row r="207" spans="2:64" ht="24.2" customHeight="1">
      <c r="B207" s="187"/>
      <c r="C207" s="188" t="s">
        <v>390</v>
      </c>
      <c r="D207" s="188" t="s">
        <v>116</v>
      </c>
      <c r="E207" s="189" t="s">
        <v>391</v>
      </c>
      <c r="F207" s="190" t="s">
        <v>392</v>
      </c>
      <c r="G207" s="191" t="s">
        <v>305</v>
      </c>
      <c r="H207" s="192"/>
      <c r="I207" s="193"/>
      <c r="J207" s="193"/>
      <c r="L207" s="194" t="s">
        <v>1</v>
      </c>
      <c r="M207" s="11" t="s">
        <v>32</v>
      </c>
      <c r="N207" s="12">
        <v>0</v>
      </c>
      <c r="O207" s="12">
        <f t="shared" si="27"/>
        <v>0</v>
      </c>
      <c r="P207" s="12">
        <v>0</v>
      </c>
      <c r="Q207" s="12">
        <f t="shared" si="28"/>
        <v>0</v>
      </c>
      <c r="R207" s="12">
        <v>0</v>
      </c>
      <c r="S207" s="12">
        <f t="shared" si="29"/>
        <v>0</v>
      </c>
      <c r="AQ207" s="13" t="s">
        <v>272</v>
      </c>
      <c r="AS207" s="13" t="s">
        <v>116</v>
      </c>
      <c r="AT207" s="13" t="s">
        <v>121</v>
      </c>
      <c r="AX207" s="6" t="s">
        <v>112</v>
      </c>
      <c r="BD207" s="14">
        <f t="shared" si="30"/>
        <v>0</v>
      </c>
      <c r="BE207" s="14">
        <f t="shared" si="31"/>
        <v>0</v>
      </c>
      <c r="BF207" s="14">
        <f t="shared" si="32"/>
        <v>0</v>
      </c>
      <c r="BG207" s="14">
        <f t="shared" si="33"/>
        <v>0</v>
      </c>
      <c r="BH207" s="14">
        <f t="shared" si="34"/>
        <v>0</v>
      </c>
      <c r="BI207" s="6" t="s">
        <v>121</v>
      </c>
      <c r="BJ207" s="14">
        <f t="shared" si="35"/>
        <v>0</v>
      </c>
      <c r="BK207" s="6" t="s">
        <v>272</v>
      </c>
      <c r="BL207" s="13" t="s">
        <v>393</v>
      </c>
    </row>
    <row r="208" spans="2:64" s="39" customFormat="1" ht="23.1" customHeight="1">
      <c r="D208" s="40" t="s">
        <v>65</v>
      </c>
      <c r="E208" s="180" t="s">
        <v>394</v>
      </c>
      <c r="F208" s="180" t="s">
        <v>395</v>
      </c>
      <c r="J208" s="181"/>
      <c r="O208" s="41">
        <f>SUM(O209:O219)</f>
        <v>103.67085100000001</v>
      </c>
      <c r="Q208" s="41">
        <f>SUM(Q209:Q219)</f>
        <v>0.23652700000000002</v>
      </c>
      <c r="S208" s="41">
        <f>SUM(S209:S219)</f>
        <v>0.31318599999999996</v>
      </c>
      <c r="AQ208" s="40" t="s">
        <v>121</v>
      </c>
      <c r="AS208" s="42" t="s">
        <v>65</v>
      </c>
      <c r="AT208" s="42" t="s">
        <v>71</v>
      </c>
      <c r="AX208" s="40" t="s">
        <v>112</v>
      </c>
      <c r="BJ208" s="10">
        <f>SUM(BJ209:BJ219)</f>
        <v>0</v>
      </c>
    </row>
    <row r="209" spans="2:64" ht="38.1" customHeight="1">
      <c r="B209" s="187"/>
      <c r="C209" s="188" t="s">
        <v>396</v>
      </c>
      <c r="D209" s="188" t="s">
        <v>116</v>
      </c>
      <c r="E209" s="189" t="s">
        <v>397</v>
      </c>
      <c r="F209" s="190" t="s">
        <v>398</v>
      </c>
      <c r="G209" s="191" t="s">
        <v>202</v>
      </c>
      <c r="H209" s="192">
        <v>7.2</v>
      </c>
      <c r="I209" s="193"/>
      <c r="J209" s="193"/>
      <c r="L209" s="194" t="s">
        <v>1</v>
      </c>
      <c r="M209" s="11" t="s">
        <v>32</v>
      </c>
      <c r="N209" s="12">
        <v>3.30138</v>
      </c>
      <c r="O209" s="12">
        <f t="shared" ref="O209:O219" si="36">N209*H209</f>
        <v>23.769936000000001</v>
      </c>
      <c r="P209" s="12">
        <v>4.7499999999999999E-3</v>
      </c>
      <c r="Q209" s="12">
        <f t="shared" ref="Q209:Q219" si="37">P209*H209</f>
        <v>3.4200000000000001E-2</v>
      </c>
      <c r="R209" s="12">
        <v>0</v>
      </c>
      <c r="S209" s="12">
        <f t="shared" ref="S209:S219" si="38">R209*H209</f>
        <v>0</v>
      </c>
      <c r="AQ209" s="13" t="s">
        <v>272</v>
      </c>
      <c r="AS209" s="13" t="s">
        <v>116</v>
      </c>
      <c r="AT209" s="13" t="s">
        <v>121</v>
      </c>
      <c r="AX209" s="6" t="s">
        <v>112</v>
      </c>
      <c r="BD209" s="14">
        <f t="shared" ref="BD209:BD219" si="39">IF(M209="základná",J209,0)</f>
        <v>0</v>
      </c>
      <c r="BE209" s="14">
        <f t="shared" ref="BE209:BE219" si="40">IF(M209="znížená",J209,0)</f>
        <v>0</v>
      </c>
      <c r="BF209" s="14">
        <f t="shared" ref="BF209:BF219" si="41">IF(M209="zákl. prenesená",J209,0)</f>
        <v>0</v>
      </c>
      <c r="BG209" s="14">
        <f t="shared" ref="BG209:BG219" si="42">IF(M209="zníž. prenesená",J209,0)</f>
        <v>0</v>
      </c>
      <c r="BH209" s="14">
        <f t="shared" ref="BH209:BH219" si="43">IF(M209="nulová",J209,0)</f>
        <v>0</v>
      </c>
      <c r="BI209" s="6" t="s">
        <v>121</v>
      </c>
      <c r="BJ209" s="14">
        <f t="shared" ref="BJ209:BJ219" si="44">ROUND(I209*H209,2)</f>
        <v>0</v>
      </c>
      <c r="BK209" s="6" t="s">
        <v>272</v>
      </c>
      <c r="BL209" s="13" t="s">
        <v>399</v>
      </c>
    </row>
    <row r="210" spans="2:64" ht="33" customHeight="1">
      <c r="B210" s="187"/>
      <c r="C210" s="188" t="s">
        <v>400</v>
      </c>
      <c r="D210" s="188" t="s">
        <v>116</v>
      </c>
      <c r="E210" s="189" t="s">
        <v>401</v>
      </c>
      <c r="F210" s="190" t="s">
        <v>402</v>
      </c>
      <c r="G210" s="191" t="s">
        <v>119</v>
      </c>
      <c r="H210" s="192">
        <v>3.84</v>
      </c>
      <c r="I210" s="193"/>
      <c r="J210" s="193"/>
      <c r="L210" s="194" t="s">
        <v>1</v>
      </c>
      <c r="M210" s="11" t="s">
        <v>32</v>
      </c>
      <c r="N210" s="12">
        <v>0.11600000000000001</v>
      </c>
      <c r="O210" s="12">
        <f t="shared" si="36"/>
        <v>0.44544</v>
      </c>
      <c r="P210" s="12">
        <v>0</v>
      </c>
      <c r="Q210" s="12">
        <f t="shared" si="37"/>
        <v>0</v>
      </c>
      <c r="R210" s="12">
        <v>7.1999999999999998E-3</v>
      </c>
      <c r="S210" s="12">
        <f t="shared" si="38"/>
        <v>2.7647999999999999E-2</v>
      </c>
      <c r="AQ210" s="13" t="s">
        <v>272</v>
      </c>
      <c r="AS210" s="13" t="s">
        <v>116</v>
      </c>
      <c r="AT210" s="13" t="s">
        <v>121</v>
      </c>
      <c r="AX210" s="6" t="s">
        <v>112</v>
      </c>
      <c r="BD210" s="14">
        <f t="shared" si="39"/>
        <v>0</v>
      </c>
      <c r="BE210" s="14">
        <f t="shared" si="40"/>
        <v>0</v>
      </c>
      <c r="BF210" s="14">
        <f t="shared" si="41"/>
        <v>0</v>
      </c>
      <c r="BG210" s="14">
        <f t="shared" si="42"/>
        <v>0</v>
      </c>
      <c r="BH210" s="14">
        <f t="shared" si="43"/>
        <v>0</v>
      </c>
      <c r="BI210" s="6" t="s">
        <v>121</v>
      </c>
      <c r="BJ210" s="14">
        <f t="shared" si="44"/>
        <v>0</v>
      </c>
      <c r="BK210" s="6" t="s">
        <v>272</v>
      </c>
      <c r="BL210" s="13" t="s">
        <v>403</v>
      </c>
    </row>
    <row r="211" spans="2:64" ht="24.2" customHeight="1">
      <c r="B211" s="187"/>
      <c r="C211" s="188" t="s">
        <v>404</v>
      </c>
      <c r="D211" s="188" t="s">
        <v>116</v>
      </c>
      <c r="E211" s="189" t="s">
        <v>405</v>
      </c>
      <c r="F211" s="190" t="s">
        <v>406</v>
      </c>
      <c r="G211" s="191" t="s">
        <v>119</v>
      </c>
      <c r="H211" s="192">
        <v>3.84</v>
      </c>
      <c r="I211" s="193"/>
      <c r="J211" s="193"/>
      <c r="L211" s="194" t="s">
        <v>1</v>
      </c>
      <c r="M211" s="11" t="s">
        <v>32</v>
      </c>
      <c r="N211" s="12">
        <v>3.1E-2</v>
      </c>
      <c r="O211" s="12">
        <f t="shared" si="36"/>
        <v>0.11903999999999999</v>
      </c>
      <c r="P211" s="12">
        <v>0</v>
      </c>
      <c r="Q211" s="12">
        <f t="shared" si="37"/>
        <v>0</v>
      </c>
      <c r="R211" s="12">
        <v>0</v>
      </c>
      <c r="S211" s="12">
        <f t="shared" si="38"/>
        <v>0</v>
      </c>
      <c r="AQ211" s="13" t="s">
        <v>272</v>
      </c>
      <c r="AS211" s="13" t="s">
        <v>116</v>
      </c>
      <c r="AT211" s="13" t="s">
        <v>121</v>
      </c>
      <c r="AX211" s="6" t="s">
        <v>112</v>
      </c>
      <c r="BD211" s="14">
        <f t="shared" si="39"/>
        <v>0</v>
      </c>
      <c r="BE211" s="14">
        <f t="shared" si="40"/>
        <v>0</v>
      </c>
      <c r="BF211" s="14">
        <f t="shared" si="41"/>
        <v>0</v>
      </c>
      <c r="BG211" s="14">
        <f t="shared" si="42"/>
        <v>0</v>
      </c>
      <c r="BH211" s="14">
        <f t="shared" si="43"/>
        <v>0</v>
      </c>
      <c r="BI211" s="6" t="s">
        <v>121</v>
      </c>
      <c r="BJ211" s="14">
        <f t="shared" si="44"/>
        <v>0</v>
      </c>
      <c r="BK211" s="6" t="s">
        <v>272</v>
      </c>
      <c r="BL211" s="13" t="s">
        <v>407</v>
      </c>
    </row>
    <row r="212" spans="2:64" ht="24.2" customHeight="1">
      <c r="B212" s="187"/>
      <c r="C212" s="188" t="s">
        <v>408</v>
      </c>
      <c r="D212" s="188" t="s">
        <v>116</v>
      </c>
      <c r="E212" s="189" t="s">
        <v>409</v>
      </c>
      <c r="F212" s="190" t="s">
        <v>410</v>
      </c>
      <c r="G212" s="191" t="s">
        <v>202</v>
      </c>
      <c r="H212" s="192">
        <v>62.9</v>
      </c>
      <c r="I212" s="193"/>
      <c r="J212" s="193"/>
      <c r="L212" s="194" t="s">
        <v>1</v>
      </c>
      <c r="M212" s="11" t="s">
        <v>32</v>
      </c>
      <c r="N212" s="12">
        <v>0.89559</v>
      </c>
      <c r="O212" s="12">
        <f t="shared" si="36"/>
        <v>56.332611</v>
      </c>
      <c r="P212" s="12">
        <v>2.47E-3</v>
      </c>
      <c r="Q212" s="12">
        <f t="shared" si="37"/>
        <v>0.155363</v>
      </c>
      <c r="R212" s="12">
        <v>0</v>
      </c>
      <c r="S212" s="12">
        <f t="shared" si="38"/>
        <v>0</v>
      </c>
      <c r="AQ212" s="13" t="s">
        <v>272</v>
      </c>
      <c r="AS212" s="13" t="s">
        <v>116</v>
      </c>
      <c r="AT212" s="13" t="s">
        <v>121</v>
      </c>
      <c r="AX212" s="6" t="s">
        <v>112</v>
      </c>
      <c r="BD212" s="14">
        <f t="shared" si="39"/>
        <v>0</v>
      </c>
      <c r="BE212" s="14">
        <f t="shared" si="40"/>
        <v>0</v>
      </c>
      <c r="BF212" s="14">
        <f t="shared" si="41"/>
        <v>0</v>
      </c>
      <c r="BG212" s="14">
        <f t="shared" si="42"/>
        <v>0</v>
      </c>
      <c r="BH212" s="14">
        <f t="shared" si="43"/>
        <v>0</v>
      </c>
      <c r="BI212" s="6" t="s">
        <v>121</v>
      </c>
      <c r="BJ212" s="14">
        <f t="shared" si="44"/>
        <v>0</v>
      </c>
      <c r="BK212" s="6" t="s">
        <v>272</v>
      </c>
      <c r="BL212" s="13" t="s">
        <v>411</v>
      </c>
    </row>
    <row r="213" spans="2:64" ht="24.2" customHeight="1">
      <c r="B213" s="187"/>
      <c r="C213" s="188" t="s">
        <v>412</v>
      </c>
      <c r="D213" s="188" t="s">
        <v>116</v>
      </c>
      <c r="E213" s="189" t="s">
        <v>413</v>
      </c>
      <c r="F213" s="190" t="s">
        <v>414</v>
      </c>
      <c r="G213" s="191" t="s">
        <v>202</v>
      </c>
      <c r="H213" s="192">
        <v>62.9</v>
      </c>
      <c r="I213" s="193"/>
      <c r="J213" s="193"/>
      <c r="L213" s="194" t="s">
        <v>1</v>
      </c>
      <c r="M213" s="11" t="s">
        <v>32</v>
      </c>
      <c r="N213" s="12">
        <v>5.6000000000000001E-2</v>
      </c>
      <c r="O213" s="12">
        <f t="shared" si="36"/>
        <v>3.5224000000000002</v>
      </c>
      <c r="P213" s="12">
        <v>0</v>
      </c>
      <c r="Q213" s="12">
        <f t="shared" si="37"/>
        <v>0</v>
      </c>
      <c r="R213" s="12">
        <v>3.3E-3</v>
      </c>
      <c r="S213" s="12">
        <f t="shared" si="38"/>
        <v>0.20757</v>
      </c>
      <c r="AQ213" s="13" t="s">
        <v>272</v>
      </c>
      <c r="AS213" s="13" t="s">
        <v>116</v>
      </c>
      <c r="AT213" s="13" t="s">
        <v>121</v>
      </c>
      <c r="AX213" s="6" t="s">
        <v>112</v>
      </c>
      <c r="BD213" s="14">
        <f t="shared" si="39"/>
        <v>0</v>
      </c>
      <c r="BE213" s="14">
        <f t="shared" si="40"/>
        <v>0</v>
      </c>
      <c r="BF213" s="14">
        <f t="shared" si="41"/>
        <v>0</v>
      </c>
      <c r="BG213" s="14">
        <f t="shared" si="42"/>
        <v>0</v>
      </c>
      <c r="BH213" s="14">
        <f t="shared" si="43"/>
        <v>0</v>
      </c>
      <c r="BI213" s="6" t="s">
        <v>121</v>
      </c>
      <c r="BJ213" s="14">
        <f t="shared" si="44"/>
        <v>0</v>
      </c>
      <c r="BK213" s="6" t="s">
        <v>272</v>
      </c>
      <c r="BL213" s="13" t="s">
        <v>415</v>
      </c>
    </row>
    <row r="214" spans="2:64" ht="24.2" customHeight="1">
      <c r="B214" s="187"/>
      <c r="C214" s="188" t="s">
        <v>416</v>
      </c>
      <c r="D214" s="188" t="s">
        <v>116</v>
      </c>
      <c r="E214" s="189" t="s">
        <v>417</v>
      </c>
      <c r="F214" s="190" t="s">
        <v>418</v>
      </c>
      <c r="G214" s="191" t="s">
        <v>258</v>
      </c>
      <c r="H214" s="192">
        <v>4</v>
      </c>
      <c r="I214" s="193"/>
      <c r="J214" s="193"/>
      <c r="L214" s="194" t="s">
        <v>1</v>
      </c>
      <c r="M214" s="11" t="s">
        <v>32</v>
      </c>
      <c r="N214" s="12">
        <v>1.23525</v>
      </c>
      <c r="O214" s="12">
        <f t="shared" si="36"/>
        <v>4.9409999999999998</v>
      </c>
      <c r="P214" s="12">
        <v>1.06E-3</v>
      </c>
      <c r="Q214" s="12">
        <f t="shared" si="37"/>
        <v>4.2399999999999998E-3</v>
      </c>
      <c r="R214" s="12">
        <v>0</v>
      </c>
      <c r="S214" s="12">
        <f t="shared" si="38"/>
        <v>0</v>
      </c>
      <c r="AQ214" s="13" t="s">
        <v>272</v>
      </c>
      <c r="AS214" s="13" t="s">
        <v>116</v>
      </c>
      <c r="AT214" s="13" t="s">
        <v>121</v>
      </c>
      <c r="AX214" s="6" t="s">
        <v>112</v>
      </c>
      <c r="BD214" s="14">
        <f t="shared" si="39"/>
        <v>0</v>
      </c>
      <c r="BE214" s="14">
        <f t="shared" si="40"/>
        <v>0</v>
      </c>
      <c r="BF214" s="14">
        <f t="shared" si="41"/>
        <v>0</v>
      </c>
      <c r="BG214" s="14">
        <f t="shared" si="42"/>
        <v>0</v>
      </c>
      <c r="BH214" s="14">
        <f t="shared" si="43"/>
        <v>0</v>
      </c>
      <c r="BI214" s="6" t="s">
        <v>121</v>
      </c>
      <c r="BJ214" s="14">
        <f t="shared" si="44"/>
        <v>0</v>
      </c>
      <c r="BK214" s="6" t="s">
        <v>272</v>
      </c>
      <c r="BL214" s="13" t="s">
        <v>419</v>
      </c>
    </row>
    <row r="215" spans="2:64" ht="24.2" customHeight="1">
      <c r="B215" s="187"/>
      <c r="C215" s="188" t="s">
        <v>420</v>
      </c>
      <c r="D215" s="188" t="s">
        <v>116</v>
      </c>
      <c r="E215" s="189" t="s">
        <v>421</v>
      </c>
      <c r="F215" s="190" t="s">
        <v>422</v>
      </c>
      <c r="G215" s="191" t="s">
        <v>258</v>
      </c>
      <c r="H215" s="192">
        <v>4</v>
      </c>
      <c r="I215" s="193"/>
      <c r="J215" s="193"/>
      <c r="L215" s="194" t="s">
        <v>1</v>
      </c>
      <c r="M215" s="11" t="s">
        <v>32</v>
      </c>
      <c r="N215" s="12">
        <v>7.4999999999999997E-2</v>
      </c>
      <c r="O215" s="12">
        <f t="shared" si="36"/>
        <v>0.3</v>
      </c>
      <c r="P215" s="12">
        <v>0</v>
      </c>
      <c r="Q215" s="12">
        <f t="shared" si="37"/>
        <v>0</v>
      </c>
      <c r="R215" s="12">
        <v>1.1000000000000001E-3</v>
      </c>
      <c r="S215" s="12">
        <f t="shared" si="38"/>
        <v>4.4000000000000003E-3</v>
      </c>
      <c r="AQ215" s="13" t="s">
        <v>272</v>
      </c>
      <c r="AS215" s="13" t="s">
        <v>116</v>
      </c>
      <c r="AT215" s="13" t="s">
        <v>121</v>
      </c>
      <c r="AX215" s="6" t="s">
        <v>112</v>
      </c>
      <c r="BD215" s="14">
        <f t="shared" si="39"/>
        <v>0</v>
      </c>
      <c r="BE215" s="14">
        <f t="shared" si="40"/>
        <v>0</v>
      </c>
      <c r="BF215" s="14">
        <f t="shared" si="41"/>
        <v>0</v>
      </c>
      <c r="BG215" s="14">
        <f t="shared" si="42"/>
        <v>0</v>
      </c>
      <c r="BH215" s="14">
        <f t="shared" si="43"/>
        <v>0</v>
      </c>
      <c r="BI215" s="6" t="s">
        <v>121</v>
      </c>
      <c r="BJ215" s="14">
        <f t="shared" si="44"/>
        <v>0</v>
      </c>
      <c r="BK215" s="6" t="s">
        <v>272</v>
      </c>
      <c r="BL215" s="13" t="s">
        <v>423</v>
      </c>
    </row>
    <row r="216" spans="2:64" ht="24.2" customHeight="1">
      <c r="B216" s="187"/>
      <c r="C216" s="188" t="s">
        <v>424</v>
      </c>
      <c r="D216" s="188" t="s">
        <v>116</v>
      </c>
      <c r="E216" s="189" t="s">
        <v>425</v>
      </c>
      <c r="F216" s="190" t="s">
        <v>426</v>
      </c>
      <c r="G216" s="191" t="s">
        <v>202</v>
      </c>
      <c r="H216" s="192">
        <v>13.2</v>
      </c>
      <c r="I216" s="193"/>
      <c r="J216" s="193"/>
      <c r="L216" s="194" t="s">
        <v>1</v>
      </c>
      <c r="M216" s="11" t="s">
        <v>32</v>
      </c>
      <c r="N216" s="12">
        <v>0.56433999999999995</v>
      </c>
      <c r="O216" s="12">
        <f t="shared" si="36"/>
        <v>7.4492879999999992</v>
      </c>
      <c r="P216" s="12">
        <v>3.6999999999999999E-4</v>
      </c>
      <c r="Q216" s="12">
        <f t="shared" si="37"/>
        <v>4.8839999999999995E-3</v>
      </c>
      <c r="R216" s="12">
        <v>0</v>
      </c>
      <c r="S216" s="12">
        <f t="shared" si="38"/>
        <v>0</v>
      </c>
      <c r="AQ216" s="13" t="s">
        <v>272</v>
      </c>
      <c r="AS216" s="13" t="s">
        <v>116</v>
      </c>
      <c r="AT216" s="13" t="s">
        <v>121</v>
      </c>
      <c r="AX216" s="6" t="s">
        <v>112</v>
      </c>
      <c r="BD216" s="14">
        <f t="shared" si="39"/>
        <v>0</v>
      </c>
      <c r="BE216" s="14">
        <f t="shared" si="40"/>
        <v>0</v>
      </c>
      <c r="BF216" s="14">
        <f t="shared" si="41"/>
        <v>0</v>
      </c>
      <c r="BG216" s="14">
        <f t="shared" si="42"/>
        <v>0</v>
      </c>
      <c r="BH216" s="14">
        <f t="shared" si="43"/>
        <v>0</v>
      </c>
      <c r="BI216" s="6" t="s">
        <v>121</v>
      </c>
      <c r="BJ216" s="14">
        <f t="shared" si="44"/>
        <v>0</v>
      </c>
      <c r="BK216" s="6" t="s">
        <v>272</v>
      </c>
      <c r="BL216" s="13" t="s">
        <v>427</v>
      </c>
    </row>
    <row r="217" spans="2:64" ht="24.2" customHeight="1">
      <c r="B217" s="187"/>
      <c r="C217" s="188" t="s">
        <v>428</v>
      </c>
      <c r="D217" s="188" t="s">
        <v>116</v>
      </c>
      <c r="E217" s="189" t="s">
        <v>429</v>
      </c>
      <c r="F217" s="190" t="s">
        <v>430</v>
      </c>
      <c r="G217" s="191" t="s">
        <v>202</v>
      </c>
      <c r="H217" s="192">
        <v>17.600000000000001</v>
      </c>
      <c r="I217" s="193"/>
      <c r="J217" s="193"/>
      <c r="L217" s="194" t="s">
        <v>1</v>
      </c>
      <c r="M217" s="11" t="s">
        <v>32</v>
      </c>
      <c r="N217" s="12">
        <v>5.6000000000000001E-2</v>
      </c>
      <c r="O217" s="12">
        <f t="shared" si="36"/>
        <v>0.98560000000000014</v>
      </c>
      <c r="P217" s="12">
        <v>0</v>
      </c>
      <c r="Q217" s="12">
        <f t="shared" si="37"/>
        <v>0</v>
      </c>
      <c r="R217" s="12">
        <v>4.1799999999999997E-3</v>
      </c>
      <c r="S217" s="12">
        <f t="shared" si="38"/>
        <v>7.3567999999999995E-2</v>
      </c>
      <c r="AQ217" s="13" t="s">
        <v>272</v>
      </c>
      <c r="AS217" s="13" t="s">
        <v>116</v>
      </c>
      <c r="AT217" s="13" t="s">
        <v>121</v>
      </c>
      <c r="AX217" s="6" t="s">
        <v>112</v>
      </c>
      <c r="BD217" s="14">
        <f t="shared" si="39"/>
        <v>0</v>
      </c>
      <c r="BE217" s="14">
        <f t="shared" si="40"/>
        <v>0</v>
      </c>
      <c r="BF217" s="14">
        <f t="shared" si="41"/>
        <v>0</v>
      </c>
      <c r="BG217" s="14">
        <f t="shared" si="42"/>
        <v>0</v>
      </c>
      <c r="BH217" s="14">
        <f t="shared" si="43"/>
        <v>0</v>
      </c>
      <c r="BI217" s="6" t="s">
        <v>121</v>
      </c>
      <c r="BJ217" s="14">
        <f t="shared" si="44"/>
        <v>0</v>
      </c>
      <c r="BK217" s="6" t="s">
        <v>272</v>
      </c>
      <c r="BL217" s="13" t="s">
        <v>431</v>
      </c>
    </row>
    <row r="218" spans="2:64" ht="24.2" customHeight="1">
      <c r="B218" s="187"/>
      <c r="C218" s="188" t="s">
        <v>432</v>
      </c>
      <c r="D218" s="188" t="s">
        <v>116</v>
      </c>
      <c r="E218" s="189" t="s">
        <v>433</v>
      </c>
      <c r="F218" s="190" t="s">
        <v>434</v>
      </c>
      <c r="G218" s="191" t="s">
        <v>202</v>
      </c>
      <c r="H218" s="192">
        <v>17.600000000000001</v>
      </c>
      <c r="I218" s="193"/>
      <c r="J218" s="193"/>
      <c r="L218" s="194" t="s">
        <v>1</v>
      </c>
      <c r="M218" s="11" t="s">
        <v>32</v>
      </c>
      <c r="N218" s="12">
        <v>0.32985999999999999</v>
      </c>
      <c r="O218" s="12">
        <f t="shared" si="36"/>
        <v>5.805536</v>
      </c>
      <c r="P218" s="12">
        <v>2.15E-3</v>
      </c>
      <c r="Q218" s="12">
        <f t="shared" si="37"/>
        <v>3.7840000000000006E-2</v>
      </c>
      <c r="R218" s="12">
        <v>0</v>
      </c>
      <c r="S218" s="12">
        <f t="shared" si="38"/>
        <v>0</v>
      </c>
      <c r="AQ218" s="13" t="s">
        <v>272</v>
      </c>
      <c r="AS218" s="13" t="s">
        <v>116</v>
      </c>
      <c r="AT218" s="13" t="s">
        <v>121</v>
      </c>
      <c r="AX218" s="6" t="s">
        <v>112</v>
      </c>
      <c r="BD218" s="14">
        <f t="shared" si="39"/>
        <v>0</v>
      </c>
      <c r="BE218" s="14">
        <f t="shared" si="40"/>
        <v>0</v>
      </c>
      <c r="BF218" s="14">
        <f t="shared" si="41"/>
        <v>0</v>
      </c>
      <c r="BG218" s="14">
        <f t="shared" si="42"/>
        <v>0</v>
      </c>
      <c r="BH218" s="14">
        <f t="shared" si="43"/>
        <v>0</v>
      </c>
      <c r="BI218" s="6" t="s">
        <v>121</v>
      </c>
      <c r="BJ218" s="14">
        <f t="shared" si="44"/>
        <v>0</v>
      </c>
      <c r="BK218" s="6" t="s">
        <v>272</v>
      </c>
      <c r="BL218" s="13" t="s">
        <v>435</v>
      </c>
    </row>
    <row r="219" spans="2:64" ht="24.2" customHeight="1">
      <c r="B219" s="187"/>
      <c r="C219" s="188" t="s">
        <v>436</v>
      </c>
      <c r="D219" s="188" t="s">
        <v>116</v>
      </c>
      <c r="E219" s="189" t="s">
        <v>437</v>
      </c>
      <c r="F219" s="190" t="s">
        <v>438</v>
      </c>
      <c r="G219" s="191" t="s">
        <v>305</v>
      </c>
      <c r="H219" s="192"/>
      <c r="I219" s="193"/>
      <c r="J219" s="193"/>
      <c r="L219" s="194" t="s">
        <v>1</v>
      </c>
      <c r="M219" s="11" t="s">
        <v>32</v>
      </c>
      <c r="N219" s="12">
        <v>0</v>
      </c>
      <c r="O219" s="12">
        <f t="shared" si="36"/>
        <v>0</v>
      </c>
      <c r="P219" s="12">
        <v>0</v>
      </c>
      <c r="Q219" s="12">
        <f t="shared" si="37"/>
        <v>0</v>
      </c>
      <c r="R219" s="12">
        <v>0</v>
      </c>
      <c r="S219" s="12">
        <f t="shared" si="38"/>
        <v>0</v>
      </c>
      <c r="AQ219" s="13" t="s">
        <v>272</v>
      </c>
      <c r="AS219" s="13" t="s">
        <v>116</v>
      </c>
      <c r="AT219" s="13" t="s">
        <v>121</v>
      </c>
      <c r="AX219" s="6" t="s">
        <v>112</v>
      </c>
      <c r="BD219" s="14">
        <f t="shared" si="39"/>
        <v>0</v>
      </c>
      <c r="BE219" s="14">
        <f t="shared" si="40"/>
        <v>0</v>
      </c>
      <c r="BF219" s="14">
        <f t="shared" si="41"/>
        <v>0</v>
      </c>
      <c r="BG219" s="14">
        <f t="shared" si="42"/>
        <v>0</v>
      </c>
      <c r="BH219" s="14">
        <f t="shared" si="43"/>
        <v>0</v>
      </c>
      <c r="BI219" s="6" t="s">
        <v>121</v>
      </c>
      <c r="BJ219" s="14">
        <f t="shared" si="44"/>
        <v>0</v>
      </c>
      <c r="BK219" s="6" t="s">
        <v>272</v>
      </c>
      <c r="BL219" s="13" t="s">
        <v>439</v>
      </c>
    </row>
    <row r="220" spans="2:64" s="39" customFormat="1" ht="23.1" customHeight="1">
      <c r="D220" s="40" t="s">
        <v>65</v>
      </c>
      <c r="E220" s="180" t="s">
        <v>440</v>
      </c>
      <c r="F220" s="180" t="s">
        <v>441</v>
      </c>
      <c r="J220" s="181"/>
      <c r="O220" s="41">
        <f>SUM(O221:O224)</f>
        <v>890.77775599999995</v>
      </c>
      <c r="Q220" s="41">
        <f>SUM(Q221:Q224)</f>
        <v>47.914668499999998</v>
      </c>
      <c r="S220" s="41">
        <f>SUM(S221:S224)</f>
        <v>13.267099999999999</v>
      </c>
      <c r="AQ220" s="40" t="s">
        <v>121</v>
      </c>
      <c r="AS220" s="42" t="s">
        <v>65</v>
      </c>
      <c r="AT220" s="42" t="s">
        <v>71</v>
      </c>
      <c r="AX220" s="40" t="s">
        <v>112</v>
      </c>
      <c r="BJ220" s="10">
        <f>SUM(BJ221:BJ224)</f>
        <v>0</v>
      </c>
    </row>
    <row r="221" spans="2:64" ht="24.2" customHeight="1">
      <c r="B221" s="187"/>
      <c r="C221" s="188" t="s">
        <v>442</v>
      </c>
      <c r="D221" s="188" t="s">
        <v>116</v>
      </c>
      <c r="E221" s="189" t="s">
        <v>443</v>
      </c>
      <c r="F221" s="190" t="s">
        <v>444</v>
      </c>
      <c r="G221" s="191" t="s">
        <v>119</v>
      </c>
      <c r="H221" s="192">
        <v>947.65</v>
      </c>
      <c r="I221" s="193"/>
      <c r="J221" s="193"/>
      <c r="L221" s="194" t="s">
        <v>1</v>
      </c>
      <c r="M221" s="11" t="s">
        <v>32</v>
      </c>
      <c r="N221" s="12">
        <v>0.80703999999999998</v>
      </c>
      <c r="O221" s="12">
        <f>N221*H221</f>
        <v>764.79145599999993</v>
      </c>
      <c r="P221" s="12">
        <v>4.9970000000000001E-2</v>
      </c>
      <c r="Q221" s="12">
        <f>P221*H221</f>
        <v>47.354070499999999</v>
      </c>
      <c r="R221" s="12">
        <v>0</v>
      </c>
      <c r="S221" s="12">
        <f>R221*H221</f>
        <v>0</v>
      </c>
      <c r="AQ221" s="13" t="s">
        <v>272</v>
      </c>
      <c r="AS221" s="13" t="s">
        <v>116</v>
      </c>
      <c r="AT221" s="13" t="s">
        <v>121</v>
      </c>
      <c r="AX221" s="6" t="s">
        <v>112</v>
      </c>
      <c r="BD221" s="14">
        <f>IF(M221="základná",J221,0)</f>
        <v>0</v>
      </c>
      <c r="BE221" s="14">
        <f>IF(M221="znížená",J221,0)</f>
        <v>0</v>
      </c>
      <c r="BF221" s="14">
        <f>IF(M221="zákl. prenesená",J221,0)</f>
        <v>0</v>
      </c>
      <c r="BG221" s="14">
        <f>IF(M221="zníž. prenesená",J221,0)</f>
        <v>0</v>
      </c>
      <c r="BH221" s="14">
        <f>IF(M221="nulová",J221,0)</f>
        <v>0</v>
      </c>
      <c r="BI221" s="6" t="s">
        <v>121</v>
      </c>
      <c r="BJ221" s="14">
        <f>ROUND(I221*H221,2)</f>
        <v>0</v>
      </c>
      <c r="BK221" s="6" t="s">
        <v>272</v>
      </c>
      <c r="BL221" s="13" t="s">
        <v>445</v>
      </c>
    </row>
    <row r="222" spans="2:64" ht="24.2" customHeight="1">
      <c r="B222" s="187"/>
      <c r="C222" s="188" t="s">
        <v>446</v>
      </c>
      <c r="D222" s="188" t="s">
        <v>116</v>
      </c>
      <c r="E222" s="189" t="s">
        <v>447</v>
      </c>
      <c r="F222" s="190" t="s">
        <v>448</v>
      </c>
      <c r="G222" s="191" t="s">
        <v>202</v>
      </c>
      <c r="H222" s="192">
        <v>46.6</v>
      </c>
      <c r="I222" s="193"/>
      <c r="J222" s="193"/>
      <c r="L222" s="194" t="s">
        <v>1</v>
      </c>
      <c r="M222" s="11" t="s">
        <v>32</v>
      </c>
      <c r="N222" s="12">
        <v>0.79200000000000004</v>
      </c>
      <c r="O222" s="12">
        <f>N222*H222</f>
        <v>36.907200000000003</v>
      </c>
      <c r="P222" s="12">
        <v>1.2030000000000001E-2</v>
      </c>
      <c r="Q222" s="12">
        <f>P222*H222</f>
        <v>0.56059800000000004</v>
      </c>
      <c r="R222" s="12">
        <v>0</v>
      </c>
      <c r="S222" s="12">
        <f>R222*H222</f>
        <v>0</v>
      </c>
      <c r="AQ222" s="13" t="s">
        <v>272</v>
      </c>
      <c r="AS222" s="13" t="s">
        <v>116</v>
      </c>
      <c r="AT222" s="13" t="s">
        <v>121</v>
      </c>
      <c r="AX222" s="6" t="s">
        <v>112</v>
      </c>
      <c r="BD222" s="14">
        <f>IF(M222="základná",J222,0)</f>
        <v>0</v>
      </c>
      <c r="BE222" s="14">
        <f>IF(M222="znížená",J222,0)</f>
        <v>0</v>
      </c>
      <c r="BF222" s="14">
        <f>IF(M222="zákl. prenesená",J222,0)</f>
        <v>0</v>
      </c>
      <c r="BG222" s="14">
        <f>IF(M222="zníž. prenesená",J222,0)</f>
        <v>0</v>
      </c>
      <c r="BH222" s="14">
        <f>IF(M222="nulová",J222,0)</f>
        <v>0</v>
      </c>
      <c r="BI222" s="6" t="s">
        <v>121</v>
      </c>
      <c r="BJ222" s="14">
        <f>ROUND(I222*H222,2)</f>
        <v>0</v>
      </c>
      <c r="BK222" s="6" t="s">
        <v>272</v>
      </c>
      <c r="BL222" s="13" t="s">
        <v>449</v>
      </c>
    </row>
    <row r="223" spans="2:64" ht="33" customHeight="1">
      <c r="B223" s="187"/>
      <c r="C223" s="188" t="s">
        <v>272</v>
      </c>
      <c r="D223" s="188" t="s">
        <v>116</v>
      </c>
      <c r="E223" s="189" t="s">
        <v>450</v>
      </c>
      <c r="F223" s="190" t="s">
        <v>451</v>
      </c>
      <c r="G223" s="191" t="s">
        <v>119</v>
      </c>
      <c r="H223" s="192">
        <v>947.65</v>
      </c>
      <c r="I223" s="193"/>
      <c r="J223" s="193"/>
      <c r="L223" s="194" t="s">
        <v>1</v>
      </c>
      <c r="M223" s="11" t="s">
        <v>32</v>
      </c>
      <c r="N223" s="12">
        <v>9.4E-2</v>
      </c>
      <c r="O223" s="12">
        <f>N223*H223</f>
        <v>89.079099999999997</v>
      </c>
      <c r="P223" s="12">
        <v>0</v>
      </c>
      <c r="Q223" s="12">
        <f>P223*H223</f>
        <v>0</v>
      </c>
      <c r="R223" s="12">
        <v>1.4E-2</v>
      </c>
      <c r="S223" s="12">
        <f>R223*H223</f>
        <v>13.267099999999999</v>
      </c>
      <c r="AQ223" s="13" t="s">
        <v>272</v>
      </c>
      <c r="AS223" s="13" t="s">
        <v>116</v>
      </c>
      <c r="AT223" s="13" t="s">
        <v>121</v>
      </c>
      <c r="AX223" s="6" t="s">
        <v>112</v>
      </c>
      <c r="BD223" s="14">
        <f>IF(M223="základná",J223,0)</f>
        <v>0</v>
      </c>
      <c r="BE223" s="14">
        <f>IF(M223="znížená",J223,0)</f>
        <v>0</v>
      </c>
      <c r="BF223" s="14">
        <f>IF(M223="zákl. prenesená",J223,0)</f>
        <v>0</v>
      </c>
      <c r="BG223" s="14">
        <f>IF(M223="zníž. prenesená",J223,0)</f>
        <v>0</v>
      </c>
      <c r="BH223" s="14">
        <f>IF(M223="nulová",J223,0)</f>
        <v>0</v>
      </c>
      <c r="BI223" s="6" t="s">
        <v>121</v>
      </c>
      <c r="BJ223" s="14">
        <f>ROUND(I223*H223,2)</f>
        <v>0</v>
      </c>
      <c r="BK223" s="6" t="s">
        <v>272</v>
      </c>
      <c r="BL223" s="13" t="s">
        <v>452</v>
      </c>
    </row>
    <row r="224" spans="2:64" ht="24.2" customHeight="1">
      <c r="B224" s="187"/>
      <c r="C224" s="188" t="s">
        <v>453</v>
      </c>
      <c r="D224" s="188" t="s">
        <v>116</v>
      </c>
      <c r="E224" s="189" t="s">
        <v>454</v>
      </c>
      <c r="F224" s="190" t="s">
        <v>455</v>
      </c>
      <c r="G224" s="191" t="s">
        <v>305</v>
      </c>
      <c r="H224" s="192"/>
      <c r="I224" s="193"/>
      <c r="J224" s="193"/>
      <c r="L224" s="194" t="s">
        <v>1</v>
      </c>
      <c r="M224" s="11" t="s">
        <v>32</v>
      </c>
      <c r="N224" s="12">
        <v>0</v>
      </c>
      <c r="O224" s="12">
        <f>N224*H224</f>
        <v>0</v>
      </c>
      <c r="P224" s="12">
        <v>0</v>
      </c>
      <c r="Q224" s="12">
        <f>P224*H224</f>
        <v>0</v>
      </c>
      <c r="R224" s="12">
        <v>0</v>
      </c>
      <c r="S224" s="12">
        <f>R224*H224</f>
        <v>0</v>
      </c>
      <c r="AQ224" s="13" t="s">
        <v>272</v>
      </c>
      <c r="AS224" s="13" t="s">
        <v>116</v>
      </c>
      <c r="AT224" s="13" t="s">
        <v>121</v>
      </c>
      <c r="AX224" s="6" t="s">
        <v>112</v>
      </c>
      <c r="BD224" s="14">
        <f>IF(M224="základná",J224,0)</f>
        <v>0</v>
      </c>
      <c r="BE224" s="14">
        <f>IF(M224="znížená",J224,0)</f>
        <v>0</v>
      </c>
      <c r="BF224" s="14">
        <f>IF(M224="zákl. prenesená",J224,0)</f>
        <v>0</v>
      </c>
      <c r="BG224" s="14">
        <f>IF(M224="zníž. prenesená",J224,0)</f>
        <v>0</v>
      </c>
      <c r="BH224" s="14">
        <f>IF(M224="nulová",J224,0)</f>
        <v>0</v>
      </c>
      <c r="BI224" s="6" t="s">
        <v>121</v>
      </c>
      <c r="BJ224" s="14">
        <f>ROUND(I224*H224,2)</f>
        <v>0</v>
      </c>
      <c r="BK224" s="6" t="s">
        <v>272</v>
      </c>
      <c r="BL224" s="13" t="s">
        <v>456</v>
      </c>
    </row>
    <row r="225" spans="2:64" s="39" customFormat="1" ht="23.1" customHeight="1">
      <c r="D225" s="40" t="s">
        <v>65</v>
      </c>
      <c r="E225" s="180" t="s">
        <v>457</v>
      </c>
      <c r="F225" s="180" t="s">
        <v>458</v>
      </c>
      <c r="J225" s="181"/>
      <c r="O225" s="41">
        <f>SUM(O226:O246)</f>
        <v>78.11215</v>
      </c>
      <c r="Q225" s="41">
        <f>SUM(Q226:Q246)</f>
        <v>1.8172768000000001</v>
      </c>
      <c r="S225" s="41">
        <f>SUM(S226:S246)</f>
        <v>0</v>
      </c>
      <c r="AQ225" s="40" t="s">
        <v>121</v>
      </c>
      <c r="AS225" s="42" t="s">
        <v>65</v>
      </c>
      <c r="AT225" s="42" t="s">
        <v>71</v>
      </c>
      <c r="AX225" s="40" t="s">
        <v>112</v>
      </c>
      <c r="BJ225" s="10">
        <f>SUM(BJ226:BJ246)</f>
        <v>0</v>
      </c>
    </row>
    <row r="226" spans="2:64" ht="16.5" customHeight="1">
      <c r="B226" s="187"/>
      <c r="C226" s="188" t="s">
        <v>459</v>
      </c>
      <c r="D226" s="188" t="s">
        <v>116</v>
      </c>
      <c r="E226" s="189" t="s">
        <v>460</v>
      </c>
      <c r="F226" s="190" t="s">
        <v>461</v>
      </c>
      <c r="G226" s="191" t="s">
        <v>202</v>
      </c>
      <c r="H226" s="192">
        <v>55.5</v>
      </c>
      <c r="I226" s="193"/>
      <c r="J226" s="193"/>
      <c r="L226" s="194" t="s">
        <v>1</v>
      </c>
      <c r="M226" s="11" t="s">
        <v>32</v>
      </c>
      <c r="N226" s="12">
        <v>0.36499999999999999</v>
      </c>
      <c r="O226" s="12">
        <f t="shared" ref="O226:O246" si="45">N226*H226</f>
        <v>20.2575</v>
      </c>
      <c r="P226" s="12">
        <v>1.8000000000000001E-4</v>
      </c>
      <c r="Q226" s="12">
        <f t="shared" ref="Q226:Q246" si="46">P226*H226</f>
        <v>9.9900000000000006E-3</v>
      </c>
      <c r="R226" s="12">
        <v>0</v>
      </c>
      <c r="S226" s="12">
        <f t="shared" ref="S226:S246" si="47">R226*H226</f>
        <v>0</v>
      </c>
      <c r="AQ226" s="13" t="s">
        <v>272</v>
      </c>
      <c r="AS226" s="13" t="s">
        <v>116</v>
      </c>
      <c r="AT226" s="13" t="s">
        <v>121</v>
      </c>
      <c r="AX226" s="6" t="s">
        <v>112</v>
      </c>
      <c r="BD226" s="14">
        <f t="shared" ref="BD226:BD246" si="48">IF(M226="základná",J226,0)</f>
        <v>0</v>
      </c>
      <c r="BE226" s="14">
        <f t="shared" ref="BE226:BE246" si="49">IF(M226="znížená",J226,0)</f>
        <v>0</v>
      </c>
      <c r="BF226" s="14">
        <f t="shared" ref="BF226:BF246" si="50">IF(M226="zákl. prenesená",J226,0)</f>
        <v>0</v>
      </c>
      <c r="BG226" s="14">
        <f t="shared" ref="BG226:BG246" si="51">IF(M226="zníž. prenesená",J226,0)</f>
        <v>0</v>
      </c>
      <c r="BH226" s="14">
        <f t="shared" ref="BH226:BH246" si="52">IF(M226="nulová",J226,0)</f>
        <v>0</v>
      </c>
      <c r="BI226" s="6" t="s">
        <v>121</v>
      </c>
      <c r="BJ226" s="14">
        <f t="shared" ref="BJ226:BJ246" si="53">ROUND(I226*H226,2)</f>
        <v>0</v>
      </c>
      <c r="BK226" s="6" t="s">
        <v>272</v>
      </c>
      <c r="BL226" s="13" t="s">
        <v>462</v>
      </c>
    </row>
    <row r="227" spans="2:64" ht="24.2" customHeight="1">
      <c r="B227" s="187"/>
      <c r="C227" s="195" t="s">
        <v>7</v>
      </c>
      <c r="D227" s="195" t="s">
        <v>275</v>
      </c>
      <c r="E227" s="196" t="s">
        <v>463</v>
      </c>
      <c r="F227" s="197" t="s">
        <v>464</v>
      </c>
      <c r="G227" s="198" t="s">
        <v>258</v>
      </c>
      <c r="H227" s="199">
        <v>7</v>
      </c>
      <c r="I227" s="200"/>
      <c r="J227" s="200"/>
      <c r="K227" s="201"/>
      <c r="L227" s="202" t="s">
        <v>1</v>
      </c>
      <c r="M227" s="15" t="s">
        <v>32</v>
      </c>
      <c r="N227" s="12">
        <v>0</v>
      </c>
      <c r="O227" s="12">
        <f t="shared" si="45"/>
        <v>0</v>
      </c>
      <c r="P227" s="12">
        <v>6.8000000000000005E-2</v>
      </c>
      <c r="Q227" s="12">
        <f t="shared" si="46"/>
        <v>0.47600000000000003</v>
      </c>
      <c r="R227" s="12">
        <v>0</v>
      </c>
      <c r="S227" s="12">
        <f t="shared" si="47"/>
        <v>0</v>
      </c>
      <c r="AQ227" s="13" t="s">
        <v>278</v>
      </c>
      <c r="AS227" s="13" t="s">
        <v>275</v>
      </c>
      <c r="AT227" s="13" t="s">
        <v>121</v>
      </c>
      <c r="AX227" s="6" t="s">
        <v>112</v>
      </c>
      <c r="BD227" s="14">
        <f t="shared" si="48"/>
        <v>0</v>
      </c>
      <c r="BE227" s="14">
        <f t="shared" si="49"/>
        <v>0</v>
      </c>
      <c r="BF227" s="14">
        <f t="shared" si="50"/>
        <v>0</v>
      </c>
      <c r="BG227" s="14">
        <f t="shared" si="51"/>
        <v>0</v>
      </c>
      <c r="BH227" s="14">
        <f t="shared" si="52"/>
        <v>0</v>
      </c>
      <c r="BI227" s="6" t="s">
        <v>121</v>
      </c>
      <c r="BJ227" s="14">
        <f t="shared" si="53"/>
        <v>0</v>
      </c>
      <c r="BK227" s="6" t="s">
        <v>272</v>
      </c>
      <c r="BL227" s="13" t="s">
        <v>465</v>
      </c>
    </row>
    <row r="228" spans="2:64" ht="24.2" customHeight="1">
      <c r="B228" s="187"/>
      <c r="C228" s="195" t="s">
        <v>466</v>
      </c>
      <c r="D228" s="195" t="s">
        <v>275</v>
      </c>
      <c r="E228" s="196" t="s">
        <v>467</v>
      </c>
      <c r="F228" s="197" t="s">
        <v>468</v>
      </c>
      <c r="G228" s="198" t="s">
        <v>258</v>
      </c>
      <c r="H228" s="199">
        <v>2</v>
      </c>
      <c r="I228" s="200"/>
      <c r="J228" s="200"/>
      <c r="K228" s="201"/>
      <c r="L228" s="202" t="s">
        <v>1</v>
      </c>
      <c r="M228" s="15" t="s">
        <v>32</v>
      </c>
      <c r="N228" s="12">
        <v>0</v>
      </c>
      <c r="O228" s="12">
        <f t="shared" si="45"/>
        <v>0</v>
      </c>
      <c r="P228" s="12">
        <v>0.14299999999999999</v>
      </c>
      <c r="Q228" s="12">
        <f t="shared" si="46"/>
        <v>0.28599999999999998</v>
      </c>
      <c r="R228" s="12">
        <v>0</v>
      </c>
      <c r="S228" s="12">
        <f t="shared" si="47"/>
        <v>0</v>
      </c>
      <c r="AQ228" s="13" t="s">
        <v>278</v>
      </c>
      <c r="AS228" s="13" t="s">
        <v>275</v>
      </c>
      <c r="AT228" s="13" t="s">
        <v>121</v>
      </c>
      <c r="AX228" s="6" t="s">
        <v>112</v>
      </c>
      <c r="BD228" s="14">
        <f t="shared" si="48"/>
        <v>0</v>
      </c>
      <c r="BE228" s="14">
        <f t="shared" si="49"/>
        <v>0</v>
      </c>
      <c r="BF228" s="14">
        <f t="shared" si="50"/>
        <v>0</v>
      </c>
      <c r="BG228" s="14">
        <f t="shared" si="51"/>
        <v>0</v>
      </c>
      <c r="BH228" s="14">
        <f t="shared" si="52"/>
        <v>0</v>
      </c>
      <c r="BI228" s="6" t="s">
        <v>121</v>
      </c>
      <c r="BJ228" s="14">
        <f t="shared" si="53"/>
        <v>0</v>
      </c>
      <c r="BK228" s="6" t="s">
        <v>272</v>
      </c>
      <c r="BL228" s="13" t="s">
        <v>469</v>
      </c>
    </row>
    <row r="229" spans="2:64" ht="24.2" customHeight="1">
      <c r="B229" s="187"/>
      <c r="C229" s="195" t="s">
        <v>470</v>
      </c>
      <c r="D229" s="195" t="s">
        <v>275</v>
      </c>
      <c r="E229" s="196" t="s">
        <v>471</v>
      </c>
      <c r="F229" s="197" t="s">
        <v>472</v>
      </c>
      <c r="G229" s="198" t="s">
        <v>258</v>
      </c>
      <c r="H229" s="199">
        <v>1</v>
      </c>
      <c r="I229" s="200"/>
      <c r="J229" s="200"/>
      <c r="K229" s="201"/>
      <c r="L229" s="202" t="s">
        <v>1</v>
      </c>
      <c r="M229" s="15" t="s">
        <v>32</v>
      </c>
      <c r="N229" s="12">
        <v>0</v>
      </c>
      <c r="O229" s="12">
        <f t="shared" si="45"/>
        <v>0</v>
      </c>
      <c r="P229" s="12">
        <v>3.5999999999999997E-2</v>
      </c>
      <c r="Q229" s="12">
        <f t="shared" si="46"/>
        <v>3.5999999999999997E-2</v>
      </c>
      <c r="R229" s="12">
        <v>0</v>
      </c>
      <c r="S229" s="12">
        <f t="shared" si="47"/>
        <v>0</v>
      </c>
      <c r="AQ229" s="13" t="s">
        <v>278</v>
      </c>
      <c r="AS229" s="13" t="s">
        <v>275</v>
      </c>
      <c r="AT229" s="13" t="s">
        <v>121</v>
      </c>
      <c r="AX229" s="6" t="s">
        <v>112</v>
      </c>
      <c r="BD229" s="14">
        <f t="shared" si="48"/>
        <v>0</v>
      </c>
      <c r="BE229" s="14">
        <f t="shared" si="49"/>
        <v>0</v>
      </c>
      <c r="BF229" s="14">
        <f t="shared" si="50"/>
        <v>0</v>
      </c>
      <c r="BG229" s="14">
        <f t="shared" si="51"/>
        <v>0</v>
      </c>
      <c r="BH229" s="14">
        <f t="shared" si="52"/>
        <v>0</v>
      </c>
      <c r="BI229" s="6" t="s">
        <v>121</v>
      </c>
      <c r="BJ229" s="14">
        <f t="shared" si="53"/>
        <v>0</v>
      </c>
      <c r="BK229" s="6" t="s">
        <v>272</v>
      </c>
      <c r="BL229" s="13" t="s">
        <v>473</v>
      </c>
    </row>
    <row r="230" spans="2:64" ht="21.75" customHeight="1">
      <c r="B230" s="187"/>
      <c r="C230" s="188" t="s">
        <v>474</v>
      </c>
      <c r="D230" s="188" t="s">
        <v>116</v>
      </c>
      <c r="E230" s="189" t="s">
        <v>475</v>
      </c>
      <c r="F230" s="190" t="s">
        <v>476</v>
      </c>
      <c r="G230" s="191" t="s">
        <v>202</v>
      </c>
      <c r="H230" s="192">
        <v>67.040000000000006</v>
      </c>
      <c r="I230" s="193"/>
      <c r="J230" s="193"/>
      <c r="L230" s="194" t="s">
        <v>1</v>
      </c>
      <c r="M230" s="11" t="s">
        <v>32</v>
      </c>
      <c r="N230" s="12">
        <v>0.28100000000000003</v>
      </c>
      <c r="O230" s="12">
        <f t="shared" si="45"/>
        <v>18.838240000000003</v>
      </c>
      <c r="P230" s="12">
        <v>4.2000000000000002E-4</v>
      </c>
      <c r="Q230" s="12">
        <f t="shared" si="46"/>
        <v>2.8156800000000003E-2</v>
      </c>
      <c r="R230" s="12">
        <v>0</v>
      </c>
      <c r="S230" s="12">
        <f t="shared" si="47"/>
        <v>0</v>
      </c>
      <c r="AQ230" s="13" t="s">
        <v>272</v>
      </c>
      <c r="AS230" s="13" t="s">
        <v>116</v>
      </c>
      <c r="AT230" s="13" t="s">
        <v>121</v>
      </c>
      <c r="AX230" s="6" t="s">
        <v>112</v>
      </c>
      <c r="BD230" s="14">
        <f t="shared" si="48"/>
        <v>0</v>
      </c>
      <c r="BE230" s="14">
        <f t="shared" si="49"/>
        <v>0</v>
      </c>
      <c r="BF230" s="14">
        <f t="shared" si="50"/>
        <v>0</v>
      </c>
      <c r="BG230" s="14">
        <f t="shared" si="51"/>
        <v>0</v>
      </c>
      <c r="BH230" s="14">
        <f t="shared" si="52"/>
        <v>0</v>
      </c>
      <c r="BI230" s="6" t="s">
        <v>121</v>
      </c>
      <c r="BJ230" s="14">
        <f t="shared" si="53"/>
        <v>0</v>
      </c>
      <c r="BK230" s="6" t="s">
        <v>272</v>
      </c>
      <c r="BL230" s="13" t="s">
        <v>477</v>
      </c>
    </row>
    <row r="231" spans="2:64" ht="24.2" customHeight="1">
      <c r="B231" s="187"/>
      <c r="C231" s="195" t="s">
        <v>478</v>
      </c>
      <c r="D231" s="195" t="s">
        <v>275</v>
      </c>
      <c r="E231" s="196" t="s">
        <v>479</v>
      </c>
      <c r="F231" s="197" t="s">
        <v>480</v>
      </c>
      <c r="G231" s="198" t="s">
        <v>258</v>
      </c>
      <c r="H231" s="199">
        <v>1</v>
      </c>
      <c r="I231" s="200"/>
      <c r="J231" s="200"/>
      <c r="K231" s="201"/>
      <c r="L231" s="202" t="s">
        <v>1</v>
      </c>
      <c r="M231" s="15" t="s">
        <v>32</v>
      </c>
      <c r="N231" s="12">
        <v>0</v>
      </c>
      <c r="O231" s="12">
        <f t="shared" si="45"/>
        <v>0</v>
      </c>
      <c r="P231" s="12">
        <v>3.7999999999999999E-2</v>
      </c>
      <c r="Q231" s="12">
        <f t="shared" si="46"/>
        <v>3.7999999999999999E-2</v>
      </c>
      <c r="R231" s="12">
        <v>0</v>
      </c>
      <c r="S231" s="12">
        <f t="shared" si="47"/>
        <v>0</v>
      </c>
      <c r="AQ231" s="13" t="s">
        <v>278</v>
      </c>
      <c r="AS231" s="13" t="s">
        <v>275</v>
      </c>
      <c r="AT231" s="13" t="s">
        <v>121</v>
      </c>
      <c r="AX231" s="6" t="s">
        <v>112</v>
      </c>
      <c r="BD231" s="14">
        <f t="shared" si="48"/>
        <v>0</v>
      </c>
      <c r="BE231" s="14">
        <f t="shared" si="49"/>
        <v>0</v>
      </c>
      <c r="BF231" s="14">
        <f t="shared" si="50"/>
        <v>0</v>
      </c>
      <c r="BG231" s="14">
        <f t="shared" si="51"/>
        <v>0</v>
      </c>
      <c r="BH231" s="14">
        <f t="shared" si="52"/>
        <v>0</v>
      </c>
      <c r="BI231" s="6" t="s">
        <v>121</v>
      </c>
      <c r="BJ231" s="14">
        <f t="shared" si="53"/>
        <v>0</v>
      </c>
      <c r="BK231" s="6" t="s">
        <v>272</v>
      </c>
      <c r="BL231" s="13" t="s">
        <v>481</v>
      </c>
    </row>
    <row r="232" spans="2:64" ht="24.2" customHeight="1">
      <c r="B232" s="187"/>
      <c r="C232" s="195" t="s">
        <v>482</v>
      </c>
      <c r="D232" s="195" t="s">
        <v>275</v>
      </c>
      <c r="E232" s="196" t="s">
        <v>483</v>
      </c>
      <c r="F232" s="197" t="s">
        <v>484</v>
      </c>
      <c r="G232" s="198" t="s">
        <v>258</v>
      </c>
      <c r="H232" s="199">
        <v>4</v>
      </c>
      <c r="I232" s="200"/>
      <c r="J232" s="200"/>
      <c r="K232" s="201"/>
      <c r="L232" s="202" t="s">
        <v>1</v>
      </c>
      <c r="M232" s="15" t="s">
        <v>32</v>
      </c>
      <c r="N232" s="12">
        <v>0</v>
      </c>
      <c r="O232" s="12">
        <f t="shared" si="45"/>
        <v>0</v>
      </c>
      <c r="P232" s="12">
        <v>3.7999999999999999E-2</v>
      </c>
      <c r="Q232" s="12">
        <f t="shared" si="46"/>
        <v>0.152</v>
      </c>
      <c r="R232" s="12">
        <v>0</v>
      </c>
      <c r="S232" s="12">
        <f t="shared" si="47"/>
        <v>0</v>
      </c>
      <c r="AQ232" s="13" t="s">
        <v>278</v>
      </c>
      <c r="AS232" s="13" t="s">
        <v>275</v>
      </c>
      <c r="AT232" s="13" t="s">
        <v>121</v>
      </c>
      <c r="AX232" s="6" t="s">
        <v>112</v>
      </c>
      <c r="BD232" s="14">
        <f t="shared" si="48"/>
        <v>0</v>
      </c>
      <c r="BE232" s="14">
        <f t="shared" si="49"/>
        <v>0</v>
      </c>
      <c r="BF232" s="14">
        <f t="shared" si="50"/>
        <v>0</v>
      </c>
      <c r="BG232" s="14">
        <f t="shared" si="51"/>
        <v>0</v>
      </c>
      <c r="BH232" s="14">
        <f t="shared" si="52"/>
        <v>0</v>
      </c>
      <c r="BI232" s="6" t="s">
        <v>121</v>
      </c>
      <c r="BJ232" s="14">
        <f t="shared" si="53"/>
        <v>0</v>
      </c>
      <c r="BK232" s="6" t="s">
        <v>272</v>
      </c>
      <c r="BL232" s="13" t="s">
        <v>485</v>
      </c>
    </row>
    <row r="233" spans="2:64" ht="24.2" customHeight="1">
      <c r="B233" s="187"/>
      <c r="C233" s="195" t="s">
        <v>486</v>
      </c>
      <c r="D233" s="195" t="s">
        <v>275</v>
      </c>
      <c r="E233" s="196" t="s">
        <v>487</v>
      </c>
      <c r="F233" s="197" t="s">
        <v>488</v>
      </c>
      <c r="G233" s="198" t="s">
        <v>258</v>
      </c>
      <c r="H233" s="199">
        <v>2</v>
      </c>
      <c r="I233" s="200"/>
      <c r="J233" s="200"/>
      <c r="K233" s="201"/>
      <c r="L233" s="202" t="s">
        <v>1</v>
      </c>
      <c r="M233" s="15" t="s">
        <v>32</v>
      </c>
      <c r="N233" s="12">
        <v>0</v>
      </c>
      <c r="O233" s="12">
        <f t="shared" si="45"/>
        <v>0</v>
      </c>
      <c r="P233" s="12">
        <v>3.7999999999999999E-2</v>
      </c>
      <c r="Q233" s="12">
        <f t="shared" si="46"/>
        <v>7.5999999999999998E-2</v>
      </c>
      <c r="R233" s="12">
        <v>0</v>
      </c>
      <c r="S233" s="12">
        <f t="shared" si="47"/>
        <v>0</v>
      </c>
      <c r="AQ233" s="13" t="s">
        <v>278</v>
      </c>
      <c r="AS233" s="13" t="s">
        <v>275</v>
      </c>
      <c r="AT233" s="13" t="s">
        <v>121</v>
      </c>
      <c r="AX233" s="6" t="s">
        <v>112</v>
      </c>
      <c r="BD233" s="14">
        <f t="shared" si="48"/>
        <v>0</v>
      </c>
      <c r="BE233" s="14">
        <f t="shared" si="49"/>
        <v>0</v>
      </c>
      <c r="BF233" s="14">
        <f t="shared" si="50"/>
        <v>0</v>
      </c>
      <c r="BG233" s="14">
        <f t="shared" si="51"/>
        <v>0</v>
      </c>
      <c r="BH233" s="14">
        <f t="shared" si="52"/>
        <v>0</v>
      </c>
      <c r="BI233" s="6" t="s">
        <v>121</v>
      </c>
      <c r="BJ233" s="14">
        <f t="shared" si="53"/>
        <v>0</v>
      </c>
      <c r="BK233" s="6" t="s">
        <v>272</v>
      </c>
      <c r="BL233" s="13" t="s">
        <v>489</v>
      </c>
    </row>
    <row r="234" spans="2:64" ht="24.2" customHeight="1">
      <c r="B234" s="187"/>
      <c r="C234" s="195" t="s">
        <v>490</v>
      </c>
      <c r="D234" s="195" t="s">
        <v>275</v>
      </c>
      <c r="E234" s="196" t="s">
        <v>491</v>
      </c>
      <c r="F234" s="197" t="s">
        <v>492</v>
      </c>
      <c r="G234" s="198" t="s">
        <v>258</v>
      </c>
      <c r="H234" s="199">
        <v>1</v>
      </c>
      <c r="I234" s="200"/>
      <c r="J234" s="200"/>
      <c r="K234" s="201"/>
      <c r="L234" s="202" t="s">
        <v>1</v>
      </c>
      <c r="M234" s="15" t="s">
        <v>32</v>
      </c>
      <c r="N234" s="12">
        <v>0</v>
      </c>
      <c r="O234" s="12">
        <f t="shared" si="45"/>
        <v>0</v>
      </c>
      <c r="P234" s="12">
        <v>3.7999999999999999E-2</v>
      </c>
      <c r="Q234" s="12">
        <f t="shared" si="46"/>
        <v>3.7999999999999999E-2</v>
      </c>
      <c r="R234" s="12">
        <v>0</v>
      </c>
      <c r="S234" s="12">
        <f t="shared" si="47"/>
        <v>0</v>
      </c>
      <c r="AQ234" s="13" t="s">
        <v>278</v>
      </c>
      <c r="AS234" s="13" t="s">
        <v>275</v>
      </c>
      <c r="AT234" s="13" t="s">
        <v>121</v>
      </c>
      <c r="AX234" s="6" t="s">
        <v>112</v>
      </c>
      <c r="BD234" s="14">
        <f t="shared" si="48"/>
        <v>0</v>
      </c>
      <c r="BE234" s="14">
        <f t="shared" si="49"/>
        <v>0</v>
      </c>
      <c r="BF234" s="14">
        <f t="shared" si="50"/>
        <v>0</v>
      </c>
      <c r="BG234" s="14">
        <f t="shared" si="51"/>
        <v>0</v>
      </c>
      <c r="BH234" s="14">
        <f t="shared" si="52"/>
        <v>0</v>
      </c>
      <c r="BI234" s="6" t="s">
        <v>121</v>
      </c>
      <c r="BJ234" s="14">
        <f t="shared" si="53"/>
        <v>0</v>
      </c>
      <c r="BK234" s="6" t="s">
        <v>272</v>
      </c>
      <c r="BL234" s="13" t="s">
        <v>493</v>
      </c>
    </row>
    <row r="235" spans="2:64" ht="24.2" customHeight="1">
      <c r="B235" s="187"/>
      <c r="C235" s="195" t="s">
        <v>494</v>
      </c>
      <c r="D235" s="195" t="s">
        <v>275</v>
      </c>
      <c r="E235" s="196" t="s">
        <v>495</v>
      </c>
      <c r="F235" s="197" t="s">
        <v>496</v>
      </c>
      <c r="G235" s="198" t="s">
        <v>258</v>
      </c>
      <c r="H235" s="199">
        <v>2</v>
      </c>
      <c r="I235" s="200"/>
      <c r="J235" s="200"/>
      <c r="K235" s="201"/>
      <c r="L235" s="202" t="s">
        <v>1</v>
      </c>
      <c r="M235" s="15" t="s">
        <v>32</v>
      </c>
      <c r="N235" s="12">
        <v>0</v>
      </c>
      <c r="O235" s="12">
        <f t="shared" si="45"/>
        <v>0</v>
      </c>
      <c r="P235" s="12">
        <v>3.7999999999999999E-2</v>
      </c>
      <c r="Q235" s="12">
        <f t="shared" si="46"/>
        <v>7.5999999999999998E-2</v>
      </c>
      <c r="R235" s="12">
        <v>0</v>
      </c>
      <c r="S235" s="12">
        <f t="shared" si="47"/>
        <v>0</v>
      </c>
      <c r="AQ235" s="13" t="s">
        <v>278</v>
      </c>
      <c r="AS235" s="13" t="s">
        <v>275</v>
      </c>
      <c r="AT235" s="13" t="s">
        <v>121</v>
      </c>
      <c r="AX235" s="6" t="s">
        <v>112</v>
      </c>
      <c r="BD235" s="14">
        <f t="shared" si="48"/>
        <v>0</v>
      </c>
      <c r="BE235" s="14">
        <f t="shared" si="49"/>
        <v>0</v>
      </c>
      <c r="BF235" s="14">
        <f t="shared" si="50"/>
        <v>0</v>
      </c>
      <c r="BG235" s="14">
        <f t="shared" si="51"/>
        <v>0</v>
      </c>
      <c r="BH235" s="14">
        <f t="shared" si="52"/>
        <v>0</v>
      </c>
      <c r="BI235" s="6" t="s">
        <v>121</v>
      </c>
      <c r="BJ235" s="14">
        <f t="shared" si="53"/>
        <v>0</v>
      </c>
      <c r="BK235" s="6" t="s">
        <v>272</v>
      </c>
      <c r="BL235" s="13" t="s">
        <v>497</v>
      </c>
    </row>
    <row r="236" spans="2:64" ht="33" customHeight="1">
      <c r="B236" s="187"/>
      <c r="C236" s="188" t="s">
        <v>498</v>
      </c>
      <c r="D236" s="188" t="s">
        <v>116</v>
      </c>
      <c r="E236" s="189" t="s">
        <v>499</v>
      </c>
      <c r="F236" s="190" t="s">
        <v>500</v>
      </c>
      <c r="G236" s="191" t="s">
        <v>258</v>
      </c>
      <c r="H236" s="192">
        <v>19</v>
      </c>
      <c r="I236" s="193"/>
      <c r="J236" s="193"/>
      <c r="L236" s="194" t="s">
        <v>1</v>
      </c>
      <c r="M236" s="11" t="s">
        <v>32</v>
      </c>
      <c r="N236" s="12">
        <v>1.2250099999999999</v>
      </c>
      <c r="O236" s="12">
        <f t="shared" si="45"/>
        <v>23.275189999999998</v>
      </c>
      <c r="P236" s="12">
        <v>0</v>
      </c>
      <c r="Q236" s="12">
        <f t="shared" si="46"/>
        <v>0</v>
      </c>
      <c r="R236" s="12">
        <v>0</v>
      </c>
      <c r="S236" s="12">
        <f t="shared" si="47"/>
        <v>0</v>
      </c>
      <c r="AQ236" s="13" t="s">
        <v>272</v>
      </c>
      <c r="AS236" s="13" t="s">
        <v>116</v>
      </c>
      <c r="AT236" s="13" t="s">
        <v>121</v>
      </c>
      <c r="AX236" s="6" t="s">
        <v>112</v>
      </c>
      <c r="BD236" s="14">
        <f t="shared" si="48"/>
        <v>0</v>
      </c>
      <c r="BE236" s="14">
        <f t="shared" si="49"/>
        <v>0</v>
      </c>
      <c r="BF236" s="14">
        <f t="shared" si="50"/>
        <v>0</v>
      </c>
      <c r="BG236" s="14">
        <f t="shared" si="51"/>
        <v>0</v>
      </c>
      <c r="BH236" s="14">
        <f t="shared" si="52"/>
        <v>0</v>
      </c>
      <c r="BI236" s="6" t="s">
        <v>121</v>
      </c>
      <c r="BJ236" s="14">
        <f t="shared" si="53"/>
        <v>0</v>
      </c>
      <c r="BK236" s="6" t="s">
        <v>272</v>
      </c>
      <c r="BL236" s="13" t="s">
        <v>501</v>
      </c>
    </row>
    <row r="237" spans="2:64" ht="24.2" customHeight="1">
      <c r="B237" s="187"/>
      <c r="C237" s="195" t="s">
        <v>502</v>
      </c>
      <c r="D237" s="195" t="s">
        <v>275</v>
      </c>
      <c r="E237" s="196" t="s">
        <v>503</v>
      </c>
      <c r="F237" s="197" t="s">
        <v>504</v>
      </c>
      <c r="G237" s="198" t="s">
        <v>258</v>
      </c>
      <c r="H237" s="199">
        <v>19</v>
      </c>
      <c r="I237" s="200"/>
      <c r="J237" s="200"/>
      <c r="K237" s="201"/>
      <c r="L237" s="202" t="s">
        <v>1</v>
      </c>
      <c r="M237" s="15" t="s">
        <v>32</v>
      </c>
      <c r="N237" s="12">
        <v>0</v>
      </c>
      <c r="O237" s="12">
        <f t="shared" si="45"/>
        <v>0</v>
      </c>
      <c r="P237" s="12">
        <v>1E-3</v>
      </c>
      <c r="Q237" s="12">
        <f t="shared" si="46"/>
        <v>1.9E-2</v>
      </c>
      <c r="R237" s="12">
        <v>0</v>
      </c>
      <c r="S237" s="12">
        <f t="shared" si="47"/>
        <v>0</v>
      </c>
      <c r="AQ237" s="13" t="s">
        <v>278</v>
      </c>
      <c r="AS237" s="13" t="s">
        <v>275</v>
      </c>
      <c r="AT237" s="13" t="s">
        <v>121</v>
      </c>
      <c r="AX237" s="6" t="s">
        <v>112</v>
      </c>
      <c r="BD237" s="14">
        <f t="shared" si="48"/>
        <v>0</v>
      </c>
      <c r="BE237" s="14">
        <f t="shared" si="49"/>
        <v>0</v>
      </c>
      <c r="BF237" s="14">
        <f t="shared" si="50"/>
        <v>0</v>
      </c>
      <c r="BG237" s="14">
        <f t="shared" si="51"/>
        <v>0</v>
      </c>
      <c r="BH237" s="14">
        <f t="shared" si="52"/>
        <v>0</v>
      </c>
      <c r="BI237" s="6" t="s">
        <v>121</v>
      </c>
      <c r="BJ237" s="14">
        <f t="shared" si="53"/>
        <v>0</v>
      </c>
      <c r="BK237" s="6" t="s">
        <v>272</v>
      </c>
      <c r="BL237" s="13" t="s">
        <v>505</v>
      </c>
    </row>
    <row r="238" spans="2:64" ht="24.2" customHeight="1">
      <c r="B238" s="187"/>
      <c r="C238" s="195" t="s">
        <v>506</v>
      </c>
      <c r="D238" s="195" t="s">
        <v>275</v>
      </c>
      <c r="E238" s="196" t="s">
        <v>507</v>
      </c>
      <c r="F238" s="197" t="s">
        <v>508</v>
      </c>
      <c r="G238" s="198" t="s">
        <v>258</v>
      </c>
      <c r="H238" s="199">
        <v>19</v>
      </c>
      <c r="I238" s="200"/>
      <c r="J238" s="200"/>
      <c r="K238" s="201"/>
      <c r="L238" s="202" t="s">
        <v>1</v>
      </c>
      <c r="M238" s="15" t="s">
        <v>32</v>
      </c>
      <c r="N238" s="12">
        <v>0</v>
      </c>
      <c r="O238" s="12">
        <f t="shared" si="45"/>
        <v>0</v>
      </c>
      <c r="P238" s="12">
        <v>2.5000000000000001E-2</v>
      </c>
      <c r="Q238" s="12">
        <f t="shared" si="46"/>
        <v>0.47500000000000003</v>
      </c>
      <c r="R238" s="12">
        <v>0</v>
      </c>
      <c r="S238" s="12">
        <f t="shared" si="47"/>
        <v>0</v>
      </c>
      <c r="AQ238" s="13" t="s">
        <v>278</v>
      </c>
      <c r="AS238" s="13" t="s">
        <v>275</v>
      </c>
      <c r="AT238" s="13" t="s">
        <v>121</v>
      </c>
      <c r="AX238" s="6" t="s">
        <v>112</v>
      </c>
      <c r="BD238" s="14">
        <f t="shared" si="48"/>
        <v>0</v>
      </c>
      <c r="BE238" s="14">
        <f t="shared" si="49"/>
        <v>0</v>
      </c>
      <c r="BF238" s="14">
        <f t="shared" si="50"/>
        <v>0</v>
      </c>
      <c r="BG238" s="14">
        <f t="shared" si="51"/>
        <v>0</v>
      </c>
      <c r="BH238" s="14">
        <f t="shared" si="52"/>
        <v>0</v>
      </c>
      <c r="BI238" s="6" t="s">
        <v>121</v>
      </c>
      <c r="BJ238" s="14">
        <f t="shared" si="53"/>
        <v>0</v>
      </c>
      <c r="BK238" s="6" t="s">
        <v>272</v>
      </c>
      <c r="BL238" s="13" t="s">
        <v>509</v>
      </c>
    </row>
    <row r="239" spans="2:64" ht="24.2" customHeight="1">
      <c r="B239" s="187"/>
      <c r="C239" s="188" t="s">
        <v>510</v>
      </c>
      <c r="D239" s="188" t="s">
        <v>116</v>
      </c>
      <c r="E239" s="189" t="s">
        <v>511</v>
      </c>
      <c r="F239" s="190" t="s">
        <v>512</v>
      </c>
      <c r="G239" s="191" t="s">
        <v>258</v>
      </c>
      <c r="H239" s="192">
        <v>2</v>
      </c>
      <c r="I239" s="193"/>
      <c r="J239" s="193"/>
      <c r="L239" s="194" t="s">
        <v>1</v>
      </c>
      <c r="M239" s="11" t="s">
        <v>32</v>
      </c>
      <c r="N239" s="12">
        <v>3.30497</v>
      </c>
      <c r="O239" s="12">
        <f t="shared" si="45"/>
        <v>6.6099399999999999</v>
      </c>
      <c r="P239" s="12">
        <v>5.0000000000000002E-5</v>
      </c>
      <c r="Q239" s="12">
        <f t="shared" si="46"/>
        <v>1E-4</v>
      </c>
      <c r="R239" s="12">
        <v>0</v>
      </c>
      <c r="S239" s="12">
        <f t="shared" si="47"/>
        <v>0</v>
      </c>
      <c r="AQ239" s="13" t="s">
        <v>272</v>
      </c>
      <c r="AS239" s="13" t="s">
        <v>116</v>
      </c>
      <c r="AT239" s="13" t="s">
        <v>121</v>
      </c>
      <c r="AX239" s="6" t="s">
        <v>112</v>
      </c>
      <c r="BD239" s="14">
        <f t="shared" si="48"/>
        <v>0</v>
      </c>
      <c r="BE239" s="14">
        <f t="shared" si="49"/>
        <v>0</v>
      </c>
      <c r="BF239" s="14">
        <f t="shared" si="50"/>
        <v>0</v>
      </c>
      <c r="BG239" s="14">
        <f t="shared" si="51"/>
        <v>0</v>
      </c>
      <c r="BH239" s="14">
        <f t="shared" si="52"/>
        <v>0</v>
      </c>
      <c r="BI239" s="6" t="s">
        <v>121</v>
      </c>
      <c r="BJ239" s="14">
        <f t="shared" si="53"/>
        <v>0</v>
      </c>
      <c r="BK239" s="6" t="s">
        <v>272</v>
      </c>
      <c r="BL239" s="13" t="s">
        <v>513</v>
      </c>
    </row>
    <row r="240" spans="2:64" ht="24.2" customHeight="1">
      <c r="B240" s="187"/>
      <c r="C240" s="195" t="s">
        <v>514</v>
      </c>
      <c r="D240" s="195" t="s">
        <v>275</v>
      </c>
      <c r="E240" s="196" t="s">
        <v>515</v>
      </c>
      <c r="F240" s="197" t="s">
        <v>516</v>
      </c>
      <c r="G240" s="198" t="s">
        <v>258</v>
      </c>
      <c r="H240" s="199">
        <v>2</v>
      </c>
      <c r="I240" s="200"/>
      <c r="J240" s="200"/>
      <c r="K240" s="201"/>
      <c r="L240" s="202" t="s">
        <v>1</v>
      </c>
      <c r="M240" s="15" t="s">
        <v>32</v>
      </c>
      <c r="N240" s="12">
        <v>0</v>
      </c>
      <c r="O240" s="12">
        <f t="shared" si="45"/>
        <v>0</v>
      </c>
      <c r="P240" s="12">
        <v>2.3369999999999998E-2</v>
      </c>
      <c r="Q240" s="12">
        <f t="shared" si="46"/>
        <v>4.6739999999999997E-2</v>
      </c>
      <c r="R240" s="12">
        <v>0</v>
      </c>
      <c r="S240" s="12">
        <f t="shared" si="47"/>
        <v>0</v>
      </c>
      <c r="AQ240" s="13" t="s">
        <v>278</v>
      </c>
      <c r="AS240" s="13" t="s">
        <v>275</v>
      </c>
      <c r="AT240" s="13" t="s">
        <v>121</v>
      </c>
      <c r="AX240" s="6" t="s">
        <v>112</v>
      </c>
      <c r="BD240" s="14">
        <f t="shared" si="48"/>
        <v>0</v>
      </c>
      <c r="BE240" s="14">
        <f t="shared" si="49"/>
        <v>0</v>
      </c>
      <c r="BF240" s="14">
        <f t="shared" si="50"/>
        <v>0</v>
      </c>
      <c r="BG240" s="14">
        <f t="shared" si="51"/>
        <v>0</v>
      </c>
      <c r="BH240" s="14">
        <f t="shared" si="52"/>
        <v>0</v>
      </c>
      <c r="BI240" s="6" t="s">
        <v>121</v>
      </c>
      <c r="BJ240" s="14">
        <f t="shared" si="53"/>
        <v>0</v>
      </c>
      <c r="BK240" s="6" t="s">
        <v>272</v>
      </c>
      <c r="BL240" s="13" t="s">
        <v>517</v>
      </c>
    </row>
    <row r="241" spans="2:64" ht="16.5" customHeight="1">
      <c r="B241" s="187"/>
      <c r="C241" s="195" t="s">
        <v>518</v>
      </c>
      <c r="D241" s="195" t="s">
        <v>275</v>
      </c>
      <c r="E241" s="196" t="s">
        <v>519</v>
      </c>
      <c r="F241" s="197" t="s">
        <v>520</v>
      </c>
      <c r="G241" s="198" t="s">
        <v>258</v>
      </c>
      <c r="H241" s="199">
        <v>2</v>
      </c>
      <c r="I241" s="200"/>
      <c r="J241" s="200"/>
      <c r="K241" s="201"/>
      <c r="L241" s="202" t="s">
        <v>1</v>
      </c>
      <c r="M241" s="15" t="s">
        <v>32</v>
      </c>
      <c r="N241" s="12">
        <v>0</v>
      </c>
      <c r="O241" s="12">
        <f t="shared" si="45"/>
        <v>0</v>
      </c>
      <c r="P241" s="12">
        <v>3.8400000000000001E-3</v>
      </c>
      <c r="Q241" s="12">
        <f t="shared" si="46"/>
        <v>7.6800000000000002E-3</v>
      </c>
      <c r="R241" s="12">
        <v>0</v>
      </c>
      <c r="S241" s="12">
        <f t="shared" si="47"/>
        <v>0</v>
      </c>
      <c r="AQ241" s="13" t="s">
        <v>278</v>
      </c>
      <c r="AS241" s="13" t="s">
        <v>275</v>
      </c>
      <c r="AT241" s="13" t="s">
        <v>121</v>
      </c>
      <c r="AX241" s="6" t="s">
        <v>112</v>
      </c>
      <c r="BD241" s="14">
        <f t="shared" si="48"/>
        <v>0</v>
      </c>
      <c r="BE241" s="14">
        <f t="shared" si="49"/>
        <v>0</v>
      </c>
      <c r="BF241" s="14">
        <f t="shared" si="50"/>
        <v>0</v>
      </c>
      <c r="BG241" s="14">
        <f t="shared" si="51"/>
        <v>0</v>
      </c>
      <c r="BH241" s="14">
        <f t="shared" si="52"/>
        <v>0</v>
      </c>
      <c r="BI241" s="6" t="s">
        <v>121</v>
      </c>
      <c r="BJ241" s="14">
        <f t="shared" si="53"/>
        <v>0</v>
      </c>
      <c r="BK241" s="6" t="s">
        <v>272</v>
      </c>
      <c r="BL241" s="13" t="s">
        <v>521</v>
      </c>
    </row>
    <row r="242" spans="2:64" ht="24.2" customHeight="1">
      <c r="B242" s="187"/>
      <c r="C242" s="195" t="s">
        <v>522</v>
      </c>
      <c r="D242" s="195" t="s">
        <v>275</v>
      </c>
      <c r="E242" s="196" t="s">
        <v>523</v>
      </c>
      <c r="F242" s="197" t="s">
        <v>524</v>
      </c>
      <c r="G242" s="198" t="s">
        <v>258</v>
      </c>
      <c r="H242" s="199">
        <v>2</v>
      </c>
      <c r="I242" s="200"/>
      <c r="J242" s="200"/>
      <c r="K242" s="201"/>
      <c r="L242" s="202" t="s">
        <v>1</v>
      </c>
      <c r="M242" s="15" t="s">
        <v>32</v>
      </c>
      <c r="N242" s="12">
        <v>0</v>
      </c>
      <c r="O242" s="12">
        <f t="shared" si="45"/>
        <v>0</v>
      </c>
      <c r="P242" s="12">
        <v>2.48E-3</v>
      </c>
      <c r="Q242" s="12">
        <f t="shared" si="46"/>
        <v>4.96E-3</v>
      </c>
      <c r="R242" s="12">
        <v>0</v>
      </c>
      <c r="S242" s="12">
        <f t="shared" si="47"/>
        <v>0</v>
      </c>
      <c r="AQ242" s="13" t="s">
        <v>278</v>
      </c>
      <c r="AS242" s="13" t="s">
        <v>275</v>
      </c>
      <c r="AT242" s="13" t="s">
        <v>121</v>
      </c>
      <c r="AX242" s="6" t="s">
        <v>112</v>
      </c>
      <c r="BD242" s="14">
        <f t="shared" si="48"/>
        <v>0</v>
      </c>
      <c r="BE242" s="14">
        <f t="shared" si="49"/>
        <v>0</v>
      </c>
      <c r="BF242" s="14">
        <f t="shared" si="50"/>
        <v>0</v>
      </c>
      <c r="BG242" s="14">
        <f t="shared" si="51"/>
        <v>0</v>
      </c>
      <c r="BH242" s="14">
        <f t="shared" si="52"/>
        <v>0</v>
      </c>
      <c r="BI242" s="6" t="s">
        <v>121</v>
      </c>
      <c r="BJ242" s="14">
        <f t="shared" si="53"/>
        <v>0</v>
      </c>
      <c r="BK242" s="6" t="s">
        <v>272</v>
      </c>
      <c r="BL242" s="13" t="s">
        <v>525</v>
      </c>
    </row>
    <row r="243" spans="2:64" ht="24.2" customHeight="1">
      <c r="B243" s="187"/>
      <c r="C243" s="195" t="s">
        <v>526</v>
      </c>
      <c r="D243" s="195" t="s">
        <v>275</v>
      </c>
      <c r="E243" s="196" t="s">
        <v>527</v>
      </c>
      <c r="F243" s="197" t="s">
        <v>528</v>
      </c>
      <c r="G243" s="198" t="s">
        <v>258</v>
      </c>
      <c r="H243" s="199">
        <v>2</v>
      </c>
      <c r="I243" s="200"/>
      <c r="J243" s="200"/>
      <c r="K243" s="201"/>
      <c r="L243" s="202" t="s">
        <v>1</v>
      </c>
      <c r="M243" s="15" t="s">
        <v>32</v>
      </c>
      <c r="N243" s="12">
        <v>0</v>
      </c>
      <c r="O243" s="12">
        <f t="shared" si="45"/>
        <v>0</v>
      </c>
      <c r="P243" s="12">
        <v>6.4999999999999997E-4</v>
      </c>
      <c r="Q243" s="12">
        <f t="shared" si="46"/>
        <v>1.2999999999999999E-3</v>
      </c>
      <c r="R243" s="12">
        <v>0</v>
      </c>
      <c r="S243" s="12">
        <f t="shared" si="47"/>
        <v>0</v>
      </c>
      <c r="AQ243" s="13" t="s">
        <v>278</v>
      </c>
      <c r="AS243" s="13" t="s">
        <v>275</v>
      </c>
      <c r="AT243" s="13" t="s">
        <v>121</v>
      </c>
      <c r="AX243" s="6" t="s">
        <v>112</v>
      </c>
      <c r="BD243" s="14">
        <f t="shared" si="48"/>
        <v>0</v>
      </c>
      <c r="BE243" s="14">
        <f t="shared" si="49"/>
        <v>0</v>
      </c>
      <c r="BF243" s="14">
        <f t="shared" si="50"/>
        <v>0</v>
      </c>
      <c r="BG243" s="14">
        <f t="shared" si="51"/>
        <v>0</v>
      </c>
      <c r="BH243" s="14">
        <f t="shared" si="52"/>
        <v>0</v>
      </c>
      <c r="BI243" s="6" t="s">
        <v>121</v>
      </c>
      <c r="BJ243" s="14">
        <f t="shared" si="53"/>
        <v>0</v>
      </c>
      <c r="BK243" s="6" t="s">
        <v>272</v>
      </c>
      <c r="BL243" s="13" t="s">
        <v>529</v>
      </c>
    </row>
    <row r="244" spans="2:64" ht="21.75" customHeight="1">
      <c r="B244" s="187"/>
      <c r="C244" s="188" t="s">
        <v>530</v>
      </c>
      <c r="D244" s="188" t="s">
        <v>116</v>
      </c>
      <c r="E244" s="189" t="s">
        <v>531</v>
      </c>
      <c r="F244" s="190" t="s">
        <v>532</v>
      </c>
      <c r="G244" s="191" t="s">
        <v>258</v>
      </c>
      <c r="H244" s="192">
        <v>3</v>
      </c>
      <c r="I244" s="193"/>
      <c r="J244" s="193"/>
      <c r="L244" s="194" t="s">
        <v>1</v>
      </c>
      <c r="M244" s="11" t="s">
        <v>32</v>
      </c>
      <c r="N244" s="12">
        <v>3.0437599999999998</v>
      </c>
      <c r="O244" s="12">
        <f t="shared" si="45"/>
        <v>9.1312800000000003</v>
      </c>
      <c r="P244" s="12">
        <v>4.4999999999999999E-4</v>
      </c>
      <c r="Q244" s="12">
        <f t="shared" si="46"/>
        <v>1.3500000000000001E-3</v>
      </c>
      <c r="R244" s="12">
        <v>0</v>
      </c>
      <c r="S244" s="12">
        <f t="shared" si="47"/>
        <v>0</v>
      </c>
      <c r="AQ244" s="13" t="s">
        <v>272</v>
      </c>
      <c r="AS244" s="13" t="s">
        <v>116</v>
      </c>
      <c r="AT244" s="13" t="s">
        <v>121</v>
      </c>
      <c r="AX244" s="6" t="s">
        <v>112</v>
      </c>
      <c r="BD244" s="14">
        <f t="shared" si="48"/>
        <v>0</v>
      </c>
      <c r="BE244" s="14">
        <f t="shared" si="49"/>
        <v>0</v>
      </c>
      <c r="BF244" s="14">
        <f t="shared" si="50"/>
        <v>0</v>
      </c>
      <c r="BG244" s="14">
        <f t="shared" si="51"/>
        <v>0</v>
      </c>
      <c r="BH244" s="14">
        <f t="shared" si="52"/>
        <v>0</v>
      </c>
      <c r="BI244" s="6" t="s">
        <v>121</v>
      </c>
      <c r="BJ244" s="14">
        <f t="shared" si="53"/>
        <v>0</v>
      </c>
      <c r="BK244" s="6" t="s">
        <v>272</v>
      </c>
      <c r="BL244" s="13" t="s">
        <v>533</v>
      </c>
    </row>
    <row r="245" spans="2:64" ht="44.25" customHeight="1">
      <c r="B245" s="187"/>
      <c r="C245" s="195" t="s">
        <v>534</v>
      </c>
      <c r="D245" s="195" t="s">
        <v>275</v>
      </c>
      <c r="E245" s="196" t="s">
        <v>535</v>
      </c>
      <c r="F245" s="197" t="s">
        <v>536</v>
      </c>
      <c r="G245" s="198" t="s">
        <v>258</v>
      </c>
      <c r="H245" s="199">
        <v>3</v>
      </c>
      <c r="I245" s="200"/>
      <c r="J245" s="200"/>
      <c r="K245" s="201"/>
      <c r="L245" s="202" t="s">
        <v>1</v>
      </c>
      <c r="M245" s="15" t="s">
        <v>32</v>
      </c>
      <c r="N245" s="12">
        <v>0</v>
      </c>
      <c r="O245" s="12">
        <f t="shared" si="45"/>
        <v>0</v>
      </c>
      <c r="P245" s="12">
        <v>1.4999999999999999E-2</v>
      </c>
      <c r="Q245" s="12">
        <f t="shared" si="46"/>
        <v>4.4999999999999998E-2</v>
      </c>
      <c r="R245" s="12">
        <v>0</v>
      </c>
      <c r="S245" s="12">
        <f t="shared" si="47"/>
        <v>0</v>
      </c>
      <c r="AQ245" s="13" t="s">
        <v>278</v>
      </c>
      <c r="AS245" s="13" t="s">
        <v>275</v>
      </c>
      <c r="AT245" s="13" t="s">
        <v>121</v>
      </c>
      <c r="AX245" s="6" t="s">
        <v>112</v>
      </c>
      <c r="BD245" s="14">
        <f t="shared" si="48"/>
        <v>0</v>
      </c>
      <c r="BE245" s="14">
        <f t="shared" si="49"/>
        <v>0</v>
      </c>
      <c r="BF245" s="14">
        <f t="shared" si="50"/>
        <v>0</v>
      </c>
      <c r="BG245" s="14">
        <f t="shared" si="51"/>
        <v>0</v>
      </c>
      <c r="BH245" s="14">
        <f t="shared" si="52"/>
        <v>0</v>
      </c>
      <c r="BI245" s="6" t="s">
        <v>121</v>
      </c>
      <c r="BJ245" s="14">
        <f t="shared" si="53"/>
        <v>0</v>
      </c>
      <c r="BK245" s="6" t="s">
        <v>272</v>
      </c>
      <c r="BL245" s="13" t="s">
        <v>537</v>
      </c>
    </row>
    <row r="246" spans="2:64" ht="24.2" customHeight="1">
      <c r="B246" s="187"/>
      <c r="C246" s="188" t="s">
        <v>538</v>
      </c>
      <c r="D246" s="188" t="s">
        <v>116</v>
      </c>
      <c r="E246" s="189" t="s">
        <v>539</v>
      </c>
      <c r="F246" s="190" t="s">
        <v>540</v>
      </c>
      <c r="G246" s="191" t="s">
        <v>305</v>
      </c>
      <c r="H246" s="192"/>
      <c r="I246" s="193"/>
      <c r="J246" s="193"/>
      <c r="L246" s="194" t="s">
        <v>1</v>
      </c>
      <c r="M246" s="11" t="s">
        <v>32</v>
      </c>
      <c r="N246" s="12">
        <v>0</v>
      </c>
      <c r="O246" s="12">
        <f t="shared" si="45"/>
        <v>0</v>
      </c>
      <c r="P246" s="12">
        <v>0</v>
      </c>
      <c r="Q246" s="12">
        <f t="shared" si="46"/>
        <v>0</v>
      </c>
      <c r="R246" s="12">
        <v>0</v>
      </c>
      <c r="S246" s="12">
        <f t="shared" si="47"/>
        <v>0</v>
      </c>
      <c r="AQ246" s="13" t="s">
        <v>272</v>
      </c>
      <c r="AS246" s="13" t="s">
        <v>116</v>
      </c>
      <c r="AT246" s="13" t="s">
        <v>121</v>
      </c>
      <c r="AX246" s="6" t="s">
        <v>112</v>
      </c>
      <c r="BD246" s="14">
        <f t="shared" si="48"/>
        <v>0</v>
      </c>
      <c r="BE246" s="14">
        <f t="shared" si="49"/>
        <v>0</v>
      </c>
      <c r="BF246" s="14">
        <f t="shared" si="50"/>
        <v>0</v>
      </c>
      <c r="BG246" s="14">
        <f t="shared" si="51"/>
        <v>0</v>
      </c>
      <c r="BH246" s="14">
        <f t="shared" si="52"/>
        <v>0</v>
      </c>
      <c r="BI246" s="6" t="s">
        <v>121</v>
      </c>
      <c r="BJ246" s="14">
        <f t="shared" si="53"/>
        <v>0</v>
      </c>
      <c r="BK246" s="6" t="s">
        <v>272</v>
      </c>
      <c r="BL246" s="13" t="s">
        <v>541</v>
      </c>
    </row>
    <row r="247" spans="2:64" s="39" customFormat="1" ht="23.1" customHeight="1">
      <c r="D247" s="40" t="s">
        <v>65</v>
      </c>
      <c r="E247" s="180" t="s">
        <v>542</v>
      </c>
      <c r="F247" s="180" t="s">
        <v>543</v>
      </c>
      <c r="J247" s="181"/>
      <c r="O247" s="41">
        <f>O248</f>
        <v>0.18909000000000001</v>
      </c>
      <c r="Q247" s="41">
        <f>Q248</f>
        <v>5.0000000000000002E-5</v>
      </c>
      <c r="S247" s="41">
        <f>S248</f>
        <v>0</v>
      </c>
      <c r="AQ247" s="40" t="s">
        <v>121</v>
      </c>
      <c r="AS247" s="42" t="s">
        <v>65</v>
      </c>
      <c r="AT247" s="42" t="s">
        <v>71</v>
      </c>
      <c r="AX247" s="40" t="s">
        <v>112</v>
      </c>
      <c r="BJ247" s="10">
        <f>BJ248</f>
        <v>0</v>
      </c>
    </row>
    <row r="248" spans="2:64" ht="16.5" customHeight="1">
      <c r="B248" s="187"/>
      <c r="C248" s="188" t="s">
        <v>544</v>
      </c>
      <c r="D248" s="188" t="s">
        <v>116</v>
      </c>
      <c r="E248" s="189" t="s">
        <v>545</v>
      </c>
      <c r="F248" s="190" t="s">
        <v>546</v>
      </c>
      <c r="G248" s="191" t="s">
        <v>338</v>
      </c>
      <c r="H248" s="192">
        <v>1</v>
      </c>
      <c r="I248" s="193"/>
      <c r="J248" s="193"/>
      <c r="L248" s="194" t="s">
        <v>1</v>
      </c>
      <c r="M248" s="11" t="s">
        <v>32</v>
      </c>
      <c r="N248" s="12">
        <v>0.18909000000000001</v>
      </c>
      <c r="O248" s="12">
        <f>N248*H248</f>
        <v>0.18909000000000001</v>
      </c>
      <c r="P248" s="12">
        <v>5.0000000000000002E-5</v>
      </c>
      <c r="Q248" s="12">
        <f>P248*H248</f>
        <v>5.0000000000000002E-5</v>
      </c>
      <c r="R248" s="12">
        <v>0</v>
      </c>
      <c r="S248" s="12">
        <f>R248*H248</f>
        <v>0</v>
      </c>
      <c r="AQ248" s="13" t="s">
        <v>272</v>
      </c>
      <c r="AS248" s="13" t="s">
        <v>116</v>
      </c>
      <c r="AT248" s="13" t="s">
        <v>121</v>
      </c>
      <c r="AX248" s="6" t="s">
        <v>112</v>
      </c>
      <c r="BD248" s="14">
        <f>IF(M248="základná",J248,0)</f>
        <v>0</v>
      </c>
      <c r="BE248" s="14">
        <f>IF(M248="znížená",J248,0)</f>
        <v>0</v>
      </c>
      <c r="BF248" s="14">
        <f>IF(M248="zákl. prenesená",J248,0)</f>
        <v>0</v>
      </c>
      <c r="BG248" s="14">
        <f>IF(M248="zníž. prenesená",J248,0)</f>
        <v>0</v>
      </c>
      <c r="BH248" s="14">
        <f>IF(M248="nulová",J248,0)</f>
        <v>0</v>
      </c>
      <c r="BI248" s="6" t="s">
        <v>121</v>
      </c>
      <c r="BJ248" s="14">
        <f>ROUND(I248*H248,2)</f>
        <v>0</v>
      </c>
      <c r="BK248" s="6" t="s">
        <v>272</v>
      </c>
      <c r="BL248" s="13" t="s">
        <v>547</v>
      </c>
    </row>
    <row r="249" spans="2:64" s="39" customFormat="1" ht="23.1" customHeight="1">
      <c r="D249" s="40" t="s">
        <v>65</v>
      </c>
      <c r="E249" s="180" t="s">
        <v>548</v>
      </c>
      <c r="F249" s="180" t="s">
        <v>549</v>
      </c>
      <c r="J249" s="181"/>
      <c r="O249" s="41">
        <v>0</v>
      </c>
      <c r="Q249" s="41">
        <v>0</v>
      </c>
      <c r="S249" s="41">
        <v>0</v>
      </c>
      <c r="AQ249" s="40" t="s">
        <v>121</v>
      </c>
      <c r="AS249" s="42" t="s">
        <v>65</v>
      </c>
      <c r="AT249" s="42" t="s">
        <v>71</v>
      </c>
      <c r="AX249" s="40" t="s">
        <v>112</v>
      </c>
      <c r="BJ249" s="10">
        <v>0</v>
      </c>
    </row>
    <row r="250" spans="2:64" s="39" customFormat="1" ht="23.1" customHeight="1">
      <c r="D250" s="40" t="s">
        <v>65</v>
      </c>
      <c r="E250" s="180" t="s">
        <v>550</v>
      </c>
      <c r="F250" s="180" t="s">
        <v>551</v>
      </c>
      <c r="J250" s="181"/>
      <c r="O250" s="41">
        <f>SUM(O251:O253)</f>
        <v>172.38397679999997</v>
      </c>
      <c r="Q250" s="41">
        <f>SUM(Q251:Q253)</f>
        <v>12.357959140000002</v>
      </c>
      <c r="S250" s="41">
        <f>SUM(S251:S253)</f>
        <v>0</v>
      </c>
      <c r="AQ250" s="40" t="s">
        <v>121</v>
      </c>
      <c r="AS250" s="42" t="s">
        <v>65</v>
      </c>
      <c r="AT250" s="42" t="s">
        <v>71</v>
      </c>
      <c r="AX250" s="40" t="s">
        <v>112</v>
      </c>
      <c r="BJ250" s="10">
        <f>SUM(BJ251:BJ253)</f>
        <v>0</v>
      </c>
    </row>
    <row r="251" spans="2:64" ht="24.2" customHeight="1">
      <c r="B251" s="187"/>
      <c r="C251" s="188" t="s">
        <v>552</v>
      </c>
      <c r="D251" s="188" t="s">
        <v>116</v>
      </c>
      <c r="E251" s="189" t="s">
        <v>553</v>
      </c>
      <c r="F251" s="190" t="s">
        <v>554</v>
      </c>
      <c r="G251" s="191" t="s">
        <v>119</v>
      </c>
      <c r="H251" s="192">
        <v>186.48</v>
      </c>
      <c r="I251" s="193"/>
      <c r="J251" s="193"/>
      <c r="L251" s="194" t="s">
        <v>1</v>
      </c>
      <c r="M251" s="11" t="s">
        <v>32</v>
      </c>
      <c r="N251" s="12">
        <v>0.92440999999999995</v>
      </c>
      <c r="O251" s="12">
        <f>N251*H251</f>
        <v>172.38397679999997</v>
      </c>
      <c r="P251" s="12">
        <v>4.437E-2</v>
      </c>
      <c r="Q251" s="12">
        <f>P251*H251</f>
        <v>8.2741176000000003</v>
      </c>
      <c r="R251" s="12">
        <v>0</v>
      </c>
      <c r="S251" s="12">
        <f>R251*H251</f>
        <v>0</v>
      </c>
      <c r="AQ251" s="13" t="s">
        <v>272</v>
      </c>
      <c r="AS251" s="13" t="s">
        <v>116</v>
      </c>
      <c r="AT251" s="13" t="s">
        <v>121</v>
      </c>
      <c r="AX251" s="6" t="s">
        <v>112</v>
      </c>
      <c r="BD251" s="14">
        <f>IF(M251="základná",J251,0)</f>
        <v>0</v>
      </c>
      <c r="BE251" s="14">
        <f>IF(M251="znížená",J251,0)</f>
        <v>0</v>
      </c>
      <c r="BF251" s="14">
        <f>IF(M251="zákl. prenesená",J251,0)</f>
        <v>0</v>
      </c>
      <c r="BG251" s="14">
        <f>IF(M251="zníž. prenesená",J251,0)</f>
        <v>0</v>
      </c>
      <c r="BH251" s="14">
        <f>IF(M251="nulová",J251,0)</f>
        <v>0</v>
      </c>
      <c r="BI251" s="6" t="s">
        <v>121</v>
      </c>
      <c r="BJ251" s="14">
        <f>ROUND(I251*H251,2)</f>
        <v>0</v>
      </c>
      <c r="BK251" s="6" t="s">
        <v>272</v>
      </c>
      <c r="BL251" s="13" t="s">
        <v>555</v>
      </c>
    </row>
    <row r="252" spans="2:64" ht="24.2" customHeight="1">
      <c r="B252" s="187"/>
      <c r="C252" s="195" t="s">
        <v>556</v>
      </c>
      <c r="D252" s="195" t="s">
        <v>275</v>
      </c>
      <c r="E252" s="196" t="s">
        <v>557</v>
      </c>
      <c r="F252" s="197" t="s">
        <v>558</v>
      </c>
      <c r="G252" s="198" t="s">
        <v>119</v>
      </c>
      <c r="H252" s="199">
        <v>197.66900000000001</v>
      </c>
      <c r="I252" s="200"/>
      <c r="J252" s="200"/>
      <c r="K252" s="201"/>
      <c r="L252" s="202" t="s">
        <v>1</v>
      </c>
      <c r="M252" s="15" t="s">
        <v>32</v>
      </c>
      <c r="N252" s="12">
        <v>0</v>
      </c>
      <c r="O252" s="12">
        <f>N252*H252</f>
        <v>0</v>
      </c>
      <c r="P252" s="12">
        <v>2.0660000000000001E-2</v>
      </c>
      <c r="Q252" s="12">
        <f>P252*H252</f>
        <v>4.0838415400000008</v>
      </c>
      <c r="R252" s="12">
        <v>0</v>
      </c>
      <c r="S252" s="12">
        <f>R252*H252</f>
        <v>0</v>
      </c>
      <c r="AQ252" s="13" t="s">
        <v>278</v>
      </c>
      <c r="AS252" s="13" t="s">
        <v>275</v>
      </c>
      <c r="AT252" s="13" t="s">
        <v>121</v>
      </c>
      <c r="AX252" s="6" t="s">
        <v>112</v>
      </c>
      <c r="BD252" s="14">
        <f>IF(M252="základná",J252,0)</f>
        <v>0</v>
      </c>
      <c r="BE252" s="14">
        <f>IF(M252="znížená",J252,0)</f>
        <v>0</v>
      </c>
      <c r="BF252" s="14">
        <f>IF(M252="zákl. prenesená",J252,0)</f>
        <v>0</v>
      </c>
      <c r="BG252" s="14">
        <f>IF(M252="zníž. prenesená",J252,0)</f>
        <v>0</v>
      </c>
      <c r="BH252" s="14">
        <f>IF(M252="nulová",J252,0)</f>
        <v>0</v>
      </c>
      <c r="BI252" s="6" t="s">
        <v>121</v>
      </c>
      <c r="BJ252" s="14">
        <f>ROUND(I252*H252,2)</f>
        <v>0</v>
      </c>
      <c r="BK252" s="6" t="s">
        <v>272</v>
      </c>
      <c r="BL252" s="13" t="s">
        <v>559</v>
      </c>
    </row>
    <row r="253" spans="2:64" ht="24.2" customHeight="1">
      <c r="B253" s="187"/>
      <c r="C253" s="188" t="s">
        <v>560</v>
      </c>
      <c r="D253" s="188" t="s">
        <v>116</v>
      </c>
      <c r="E253" s="189" t="s">
        <v>561</v>
      </c>
      <c r="F253" s="190" t="s">
        <v>562</v>
      </c>
      <c r="G253" s="191" t="s">
        <v>305</v>
      </c>
      <c r="H253" s="192"/>
      <c r="I253" s="193"/>
      <c r="J253" s="193"/>
      <c r="L253" s="194" t="s">
        <v>1</v>
      </c>
      <c r="M253" s="11" t="s">
        <v>32</v>
      </c>
      <c r="N253" s="12">
        <v>0</v>
      </c>
      <c r="O253" s="12">
        <f>N253*H253</f>
        <v>0</v>
      </c>
      <c r="P253" s="12">
        <v>0</v>
      </c>
      <c r="Q253" s="12">
        <f>P253*H253</f>
        <v>0</v>
      </c>
      <c r="R253" s="12">
        <v>0</v>
      </c>
      <c r="S253" s="12">
        <f>R253*H253</f>
        <v>0</v>
      </c>
      <c r="AQ253" s="13" t="s">
        <v>272</v>
      </c>
      <c r="AS253" s="13" t="s">
        <v>116</v>
      </c>
      <c r="AT253" s="13" t="s">
        <v>121</v>
      </c>
      <c r="AX253" s="6" t="s">
        <v>112</v>
      </c>
      <c r="BD253" s="14">
        <f>IF(M253="základná",J253,0)</f>
        <v>0</v>
      </c>
      <c r="BE253" s="14">
        <f>IF(M253="znížená",J253,0)</f>
        <v>0</v>
      </c>
      <c r="BF253" s="14">
        <f>IF(M253="zákl. prenesená",J253,0)</f>
        <v>0</v>
      </c>
      <c r="BG253" s="14">
        <f>IF(M253="zníž. prenesená",J253,0)</f>
        <v>0</v>
      </c>
      <c r="BH253" s="14">
        <f>IF(M253="nulová",J253,0)</f>
        <v>0</v>
      </c>
      <c r="BI253" s="6" t="s">
        <v>121</v>
      </c>
      <c r="BJ253" s="14">
        <f>ROUND(I253*H253,2)</f>
        <v>0</v>
      </c>
      <c r="BK253" s="6" t="s">
        <v>272</v>
      </c>
      <c r="BL253" s="13" t="s">
        <v>563</v>
      </c>
    </row>
    <row r="254" spans="2:64" s="39" customFormat="1" ht="23.1" customHeight="1">
      <c r="D254" s="40" t="s">
        <v>65</v>
      </c>
      <c r="E254" s="180" t="s">
        <v>564</v>
      </c>
      <c r="F254" s="180" t="s">
        <v>565</v>
      </c>
      <c r="J254" s="181"/>
      <c r="O254" s="41">
        <f>SUM(O255:O258)</f>
        <v>251.685</v>
      </c>
      <c r="Q254" s="41">
        <f>SUM(Q255:Q258)</f>
        <v>9.3223680000000009</v>
      </c>
      <c r="S254" s="41">
        <f>SUM(S255:S258)</f>
        <v>0</v>
      </c>
      <c r="AQ254" s="40" t="s">
        <v>121</v>
      </c>
      <c r="AS254" s="42" t="s">
        <v>65</v>
      </c>
      <c r="AT254" s="42" t="s">
        <v>71</v>
      </c>
      <c r="AX254" s="40" t="s">
        <v>112</v>
      </c>
      <c r="BJ254" s="10">
        <f>SUM(BJ255:BJ258)</f>
        <v>0</v>
      </c>
    </row>
    <row r="255" spans="2:64" ht="24.2" customHeight="1">
      <c r="B255" s="187"/>
      <c r="C255" s="188" t="s">
        <v>566</v>
      </c>
      <c r="D255" s="188" t="s">
        <v>116</v>
      </c>
      <c r="E255" s="189" t="s">
        <v>567</v>
      </c>
      <c r="F255" s="190" t="s">
        <v>568</v>
      </c>
      <c r="G255" s="191" t="s">
        <v>119</v>
      </c>
      <c r="H255" s="192">
        <v>153</v>
      </c>
      <c r="I255" s="193"/>
      <c r="J255" s="193"/>
      <c r="L255" s="194" t="s">
        <v>1</v>
      </c>
      <c r="M255" s="11" t="s">
        <v>32</v>
      </c>
      <c r="N255" s="12">
        <v>1.645</v>
      </c>
      <c r="O255" s="12">
        <f>N255*H255</f>
        <v>251.685</v>
      </c>
      <c r="P255" s="12">
        <v>4.8480000000000002E-2</v>
      </c>
      <c r="Q255" s="12">
        <f>P255*H255</f>
        <v>7.41744</v>
      </c>
      <c r="R255" s="12">
        <v>0</v>
      </c>
      <c r="S255" s="12">
        <f>R255*H255</f>
        <v>0</v>
      </c>
      <c r="AQ255" s="13" t="s">
        <v>272</v>
      </c>
      <c r="AS255" s="13" t="s">
        <v>116</v>
      </c>
      <c r="AT255" s="13" t="s">
        <v>121</v>
      </c>
      <c r="AX255" s="6" t="s">
        <v>112</v>
      </c>
      <c r="BD255" s="14">
        <f>IF(M255="základná",J255,0)</f>
        <v>0</v>
      </c>
      <c r="BE255" s="14">
        <f>IF(M255="znížená",J255,0)</f>
        <v>0</v>
      </c>
      <c r="BF255" s="14">
        <f>IF(M255="zákl. prenesená",J255,0)</f>
        <v>0</v>
      </c>
      <c r="BG255" s="14">
        <f>IF(M255="zníž. prenesená",J255,0)</f>
        <v>0</v>
      </c>
      <c r="BH255" s="14">
        <f>IF(M255="nulová",J255,0)</f>
        <v>0</v>
      </c>
      <c r="BI255" s="6" t="s">
        <v>121</v>
      </c>
      <c r="BJ255" s="14">
        <f>ROUND(I255*H255,2)</f>
        <v>0</v>
      </c>
      <c r="BK255" s="6" t="s">
        <v>272</v>
      </c>
      <c r="BL255" s="13" t="s">
        <v>569</v>
      </c>
    </row>
    <row r="256" spans="2:64" ht="24.2" customHeight="1">
      <c r="B256" s="187"/>
      <c r="C256" s="195" t="s">
        <v>570</v>
      </c>
      <c r="D256" s="195" t="s">
        <v>275</v>
      </c>
      <c r="E256" s="196" t="s">
        <v>571</v>
      </c>
      <c r="F256" s="197" t="s">
        <v>572</v>
      </c>
      <c r="G256" s="198" t="s">
        <v>119</v>
      </c>
      <c r="H256" s="199">
        <v>9.4</v>
      </c>
      <c r="I256" s="200"/>
      <c r="J256" s="200"/>
      <c r="K256" s="201"/>
      <c r="L256" s="202" t="s">
        <v>1</v>
      </c>
      <c r="M256" s="15" t="s">
        <v>32</v>
      </c>
      <c r="N256" s="12">
        <v>0</v>
      </c>
      <c r="O256" s="12">
        <f>N256*H256</f>
        <v>0</v>
      </c>
      <c r="P256" s="12">
        <v>1.2E-2</v>
      </c>
      <c r="Q256" s="12">
        <f>P256*H256</f>
        <v>0.11280000000000001</v>
      </c>
      <c r="R256" s="12">
        <v>0</v>
      </c>
      <c r="S256" s="12">
        <f>R256*H256</f>
        <v>0</v>
      </c>
      <c r="AQ256" s="13" t="s">
        <v>278</v>
      </c>
      <c r="AS256" s="13" t="s">
        <v>275</v>
      </c>
      <c r="AT256" s="13" t="s">
        <v>121</v>
      </c>
      <c r="AX256" s="6" t="s">
        <v>112</v>
      </c>
      <c r="BD256" s="14">
        <f>IF(M256="základná",J256,0)</f>
        <v>0</v>
      </c>
      <c r="BE256" s="14">
        <f>IF(M256="znížená",J256,0)</f>
        <v>0</v>
      </c>
      <c r="BF256" s="14">
        <f>IF(M256="zákl. prenesená",J256,0)</f>
        <v>0</v>
      </c>
      <c r="BG256" s="14">
        <f>IF(M256="zníž. prenesená",J256,0)</f>
        <v>0</v>
      </c>
      <c r="BH256" s="14">
        <f>IF(M256="nulová",J256,0)</f>
        <v>0</v>
      </c>
      <c r="BI256" s="6" t="s">
        <v>121</v>
      </c>
      <c r="BJ256" s="14">
        <f>ROUND(I256*H256,2)</f>
        <v>0</v>
      </c>
      <c r="BK256" s="6" t="s">
        <v>272</v>
      </c>
      <c r="BL256" s="13" t="s">
        <v>573</v>
      </c>
    </row>
    <row r="257" spans="2:64" ht="21.75" customHeight="1">
      <c r="B257" s="187"/>
      <c r="C257" s="195" t="s">
        <v>574</v>
      </c>
      <c r="D257" s="195" t="s">
        <v>275</v>
      </c>
      <c r="E257" s="196" t="s">
        <v>575</v>
      </c>
      <c r="F257" s="197" t="s">
        <v>576</v>
      </c>
      <c r="G257" s="198" t="s">
        <v>119</v>
      </c>
      <c r="H257" s="199">
        <v>149.34399999999999</v>
      </c>
      <c r="I257" s="200"/>
      <c r="J257" s="200"/>
      <c r="K257" s="201"/>
      <c r="L257" s="202" t="s">
        <v>1</v>
      </c>
      <c r="M257" s="15" t="s">
        <v>32</v>
      </c>
      <c r="N257" s="12">
        <v>0</v>
      </c>
      <c r="O257" s="12">
        <f>N257*H257</f>
        <v>0</v>
      </c>
      <c r="P257" s="12">
        <v>1.2E-2</v>
      </c>
      <c r="Q257" s="12">
        <f>P257*H257</f>
        <v>1.7921279999999999</v>
      </c>
      <c r="R257" s="12">
        <v>0</v>
      </c>
      <c r="S257" s="12">
        <f>R257*H257</f>
        <v>0</v>
      </c>
      <c r="AQ257" s="13" t="s">
        <v>278</v>
      </c>
      <c r="AS257" s="13" t="s">
        <v>275</v>
      </c>
      <c r="AT257" s="13" t="s">
        <v>121</v>
      </c>
      <c r="AX257" s="6" t="s">
        <v>112</v>
      </c>
      <c r="BD257" s="14">
        <f>IF(M257="základná",J257,0)</f>
        <v>0</v>
      </c>
      <c r="BE257" s="14">
        <f>IF(M257="znížená",J257,0)</f>
        <v>0</v>
      </c>
      <c r="BF257" s="14">
        <f>IF(M257="zákl. prenesená",J257,0)</f>
        <v>0</v>
      </c>
      <c r="BG257" s="14">
        <f>IF(M257="zníž. prenesená",J257,0)</f>
        <v>0</v>
      </c>
      <c r="BH257" s="14">
        <f>IF(M257="nulová",J257,0)</f>
        <v>0</v>
      </c>
      <c r="BI257" s="6" t="s">
        <v>121</v>
      </c>
      <c r="BJ257" s="14">
        <f>ROUND(I257*H257,2)</f>
        <v>0</v>
      </c>
      <c r="BK257" s="6" t="s">
        <v>272</v>
      </c>
      <c r="BL257" s="13" t="s">
        <v>577</v>
      </c>
    </row>
    <row r="258" spans="2:64" ht="24.2" customHeight="1">
      <c r="B258" s="187"/>
      <c r="C258" s="188" t="s">
        <v>578</v>
      </c>
      <c r="D258" s="188" t="s">
        <v>116</v>
      </c>
      <c r="E258" s="189" t="s">
        <v>579</v>
      </c>
      <c r="F258" s="190" t="s">
        <v>580</v>
      </c>
      <c r="G258" s="191" t="s">
        <v>305</v>
      </c>
      <c r="H258" s="192"/>
      <c r="I258" s="193"/>
      <c r="J258" s="193"/>
      <c r="L258" s="194" t="s">
        <v>1</v>
      </c>
      <c r="M258" s="11" t="s">
        <v>32</v>
      </c>
      <c r="N258" s="12">
        <v>0</v>
      </c>
      <c r="O258" s="12">
        <f>N258*H258</f>
        <v>0</v>
      </c>
      <c r="P258" s="12">
        <v>0</v>
      </c>
      <c r="Q258" s="12">
        <f>P258*H258</f>
        <v>0</v>
      </c>
      <c r="R258" s="12">
        <v>0</v>
      </c>
      <c r="S258" s="12">
        <f>R258*H258</f>
        <v>0</v>
      </c>
      <c r="AQ258" s="13" t="s">
        <v>272</v>
      </c>
      <c r="AS258" s="13" t="s">
        <v>116</v>
      </c>
      <c r="AT258" s="13" t="s">
        <v>121</v>
      </c>
      <c r="AX258" s="6" t="s">
        <v>112</v>
      </c>
      <c r="BD258" s="14">
        <f>IF(M258="základná",J258,0)</f>
        <v>0</v>
      </c>
      <c r="BE258" s="14">
        <f>IF(M258="znížená",J258,0)</f>
        <v>0</v>
      </c>
      <c r="BF258" s="14">
        <f>IF(M258="zákl. prenesená",J258,0)</f>
        <v>0</v>
      </c>
      <c r="BG258" s="14">
        <f>IF(M258="zníž. prenesená",J258,0)</f>
        <v>0</v>
      </c>
      <c r="BH258" s="14">
        <f>IF(M258="nulová",J258,0)</f>
        <v>0</v>
      </c>
      <c r="BI258" s="6" t="s">
        <v>121</v>
      </c>
      <c r="BJ258" s="14">
        <f>ROUND(I258*H258,2)</f>
        <v>0</v>
      </c>
      <c r="BK258" s="6" t="s">
        <v>272</v>
      </c>
      <c r="BL258" s="13" t="s">
        <v>581</v>
      </c>
    </row>
    <row r="259" spans="2:64" s="39" customFormat="1" ht="23.1" customHeight="1">
      <c r="D259" s="40" t="s">
        <v>65</v>
      </c>
      <c r="E259" s="180" t="s">
        <v>582</v>
      </c>
      <c r="F259" s="180" t="s">
        <v>583</v>
      </c>
      <c r="J259" s="181"/>
      <c r="O259" s="41">
        <f>O260</f>
        <v>0.18104000000000001</v>
      </c>
      <c r="Q259" s="41">
        <f>Q260</f>
        <v>2.0000000000000002E-5</v>
      </c>
      <c r="S259" s="41">
        <f>S260</f>
        <v>0</v>
      </c>
      <c r="AQ259" s="40" t="s">
        <v>121</v>
      </c>
      <c r="AS259" s="42" t="s">
        <v>65</v>
      </c>
      <c r="AT259" s="42" t="s">
        <v>71</v>
      </c>
      <c r="AX259" s="40" t="s">
        <v>112</v>
      </c>
      <c r="BJ259" s="10">
        <f>BJ260</f>
        <v>0</v>
      </c>
    </row>
    <row r="260" spans="2:64" ht="38.1" customHeight="1">
      <c r="B260" s="187"/>
      <c r="C260" s="188" t="s">
        <v>584</v>
      </c>
      <c r="D260" s="188" t="s">
        <v>116</v>
      </c>
      <c r="E260" s="189" t="s">
        <v>585</v>
      </c>
      <c r="F260" s="190" t="s">
        <v>586</v>
      </c>
      <c r="G260" s="191" t="s">
        <v>338</v>
      </c>
      <c r="H260" s="192">
        <v>1</v>
      </c>
      <c r="I260" s="193"/>
      <c r="J260" s="193"/>
      <c r="L260" s="194" t="s">
        <v>1</v>
      </c>
      <c r="M260" s="11" t="s">
        <v>32</v>
      </c>
      <c r="N260" s="12">
        <v>0.18104000000000001</v>
      </c>
      <c r="O260" s="12">
        <f>N260*H260</f>
        <v>0.18104000000000001</v>
      </c>
      <c r="P260" s="12">
        <v>2.0000000000000002E-5</v>
      </c>
      <c r="Q260" s="12">
        <f>P260*H260</f>
        <v>2.0000000000000002E-5</v>
      </c>
      <c r="R260" s="12">
        <v>0</v>
      </c>
      <c r="S260" s="12">
        <f>R260*H260</f>
        <v>0</v>
      </c>
      <c r="AQ260" s="13" t="s">
        <v>272</v>
      </c>
      <c r="AS260" s="13" t="s">
        <v>116</v>
      </c>
      <c r="AT260" s="13" t="s">
        <v>121</v>
      </c>
      <c r="AX260" s="6" t="s">
        <v>112</v>
      </c>
      <c r="BD260" s="14">
        <f>IF(M260="základná",J260,0)</f>
        <v>0</v>
      </c>
      <c r="BE260" s="14">
        <f>IF(M260="znížená",J260,0)</f>
        <v>0</v>
      </c>
      <c r="BF260" s="14">
        <f>IF(M260="zákl. prenesená",J260,0)</f>
        <v>0</v>
      </c>
      <c r="BG260" s="14">
        <f>IF(M260="zníž. prenesená",J260,0)</f>
        <v>0</v>
      </c>
      <c r="BH260" s="14">
        <f>IF(M260="nulová",J260,0)</f>
        <v>0</v>
      </c>
      <c r="BI260" s="6" t="s">
        <v>121</v>
      </c>
      <c r="BJ260" s="14">
        <f>ROUND(I260*H260,2)</f>
        <v>0</v>
      </c>
      <c r="BK260" s="6" t="s">
        <v>272</v>
      </c>
      <c r="BL260" s="13" t="s">
        <v>587</v>
      </c>
    </row>
    <row r="261" spans="2:64" s="39" customFormat="1" ht="23.1" customHeight="1">
      <c r="D261" s="40" t="s">
        <v>65</v>
      </c>
      <c r="E261" s="180" t="s">
        <v>588</v>
      </c>
      <c r="F261" s="180" t="s">
        <v>589</v>
      </c>
      <c r="J261" s="181"/>
      <c r="O261" s="41">
        <f>SUM(O262:O263)</f>
        <v>75.149650900000012</v>
      </c>
      <c r="Q261" s="41">
        <f>SUM(Q262:Q263)</f>
        <v>0.24722420000000001</v>
      </c>
      <c r="S261" s="41">
        <f>SUM(S262:S263)</f>
        <v>0</v>
      </c>
      <c r="AQ261" s="40" t="s">
        <v>121</v>
      </c>
      <c r="AS261" s="42" t="s">
        <v>65</v>
      </c>
      <c r="AT261" s="42" t="s">
        <v>71</v>
      </c>
      <c r="AX261" s="40" t="s">
        <v>112</v>
      </c>
      <c r="BJ261" s="10">
        <f>SUM(BJ262:BJ263)</f>
        <v>0</v>
      </c>
    </row>
    <row r="262" spans="2:64" ht="24.2" customHeight="1">
      <c r="B262" s="187"/>
      <c r="C262" s="188" t="s">
        <v>590</v>
      </c>
      <c r="D262" s="188" t="s">
        <v>116</v>
      </c>
      <c r="E262" s="189" t="s">
        <v>591</v>
      </c>
      <c r="F262" s="190" t="s">
        <v>592</v>
      </c>
      <c r="G262" s="191" t="s">
        <v>119</v>
      </c>
      <c r="H262" s="192">
        <v>650.59</v>
      </c>
      <c r="I262" s="193"/>
      <c r="J262" s="193"/>
      <c r="L262" s="194" t="s">
        <v>1</v>
      </c>
      <c r="M262" s="11" t="s">
        <v>32</v>
      </c>
      <c r="N262" s="12">
        <v>0.03</v>
      </c>
      <c r="O262" s="12">
        <f>N262*H262</f>
        <v>19.517700000000001</v>
      </c>
      <c r="P262" s="12">
        <v>1E-4</v>
      </c>
      <c r="Q262" s="12">
        <f>P262*H262</f>
        <v>6.5059000000000006E-2</v>
      </c>
      <c r="R262" s="12">
        <v>0</v>
      </c>
      <c r="S262" s="12">
        <f>R262*H262</f>
        <v>0</v>
      </c>
      <c r="AQ262" s="13" t="s">
        <v>272</v>
      </c>
      <c r="AS262" s="13" t="s">
        <v>116</v>
      </c>
      <c r="AT262" s="13" t="s">
        <v>121</v>
      </c>
      <c r="AX262" s="6" t="s">
        <v>112</v>
      </c>
      <c r="BD262" s="14">
        <f>IF(M262="základná",J262,0)</f>
        <v>0</v>
      </c>
      <c r="BE262" s="14">
        <f>IF(M262="znížená",J262,0)</f>
        <v>0</v>
      </c>
      <c r="BF262" s="14">
        <f>IF(M262="zákl. prenesená",J262,0)</f>
        <v>0</v>
      </c>
      <c r="BG262" s="14">
        <f>IF(M262="zníž. prenesená",J262,0)</f>
        <v>0</v>
      </c>
      <c r="BH262" s="14">
        <f>IF(M262="nulová",J262,0)</f>
        <v>0</v>
      </c>
      <c r="BI262" s="6" t="s">
        <v>121</v>
      </c>
      <c r="BJ262" s="14">
        <f>ROUND(I262*H262,2)</f>
        <v>0</v>
      </c>
      <c r="BK262" s="6" t="s">
        <v>272</v>
      </c>
      <c r="BL262" s="13" t="s">
        <v>593</v>
      </c>
    </row>
    <row r="263" spans="2:64" ht="33" customHeight="1">
      <c r="B263" s="187"/>
      <c r="C263" s="188" t="s">
        <v>594</v>
      </c>
      <c r="D263" s="188" t="s">
        <v>116</v>
      </c>
      <c r="E263" s="189" t="s">
        <v>595</v>
      </c>
      <c r="F263" s="190" t="s">
        <v>596</v>
      </c>
      <c r="G263" s="191" t="s">
        <v>119</v>
      </c>
      <c r="H263" s="192">
        <v>650.59</v>
      </c>
      <c r="I263" s="193"/>
      <c r="J263" s="193"/>
      <c r="L263" s="194" t="s">
        <v>1</v>
      </c>
      <c r="M263" s="11" t="s">
        <v>32</v>
      </c>
      <c r="N263" s="12">
        <v>8.5510000000000003E-2</v>
      </c>
      <c r="O263" s="12">
        <f>N263*H263</f>
        <v>55.631950900000007</v>
      </c>
      <c r="P263" s="12">
        <v>2.7999999999999998E-4</v>
      </c>
      <c r="Q263" s="12">
        <f>P263*H263</f>
        <v>0.1821652</v>
      </c>
      <c r="R263" s="12">
        <v>0</v>
      </c>
      <c r="S263" s="12">
        <f>R263*H263</f>
        <v>0</v>
      </c>
      <c r="AQ263" s="13" t="s">
        <v>272</v>
      </c>
      <c r="AS263" s="13" t="s">
        <v>116</v>
      </c>
      <c r="AT263" s="13" t="s">
        <v>121</v>
      </c>
      <c r="AX263" s="6" t="s">
        <v>112</v>
      </c>
      <c r="BD263" s="14">
        <f>IF(M263="základná",J263,0)</f>
        <v>0</v>
      </c>
      <c r="BE263" s="14">
        <f>IF(M263="znížená",J263,0)</f>
        <v>0</v>
      </c>
      <c r="BF263" s="14">
        <f>IF(M263="zákl. prenesená",J263,0)</f>
        <v>0</v>
      </c>
      <c r="BG263" s="14">
        <f>IF(M263="zníž. prenesená",J263,0)</f>
        <v>0</v>
      </c>
      <c r="BH263" s="14">
        <f>IF(M263="nulová",J263,0)</f>
        <v>0</v>
      </c>
      <c r="BI263" s="6" t="s">
        <v>121</v>
      </c>
      <c r="BJ263" s="14">
        <f>ROUND(I263*H263,2)</f>
        <v>0</v>
      </c>
      <c r="BK263" s="6" t="s">
        <v>272</v>
      </c>
      <c r="BL263" s="13" t="s">
        <v>597</v>
      </c>
    </row>
    <row r="264" spans="2:64" ht="6.95" customHeight="1"/>
  </sheetData>
  <mergeCells count="6">
    <mergeCell ref="E124:H124"/>
    <mergeCell ref="K2:U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77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67743-173B-D548-9AEC-CFA9F5932631}">
  <dimension ref="A1:G77"/>
  <sheetViews>
    <sheetView showGridLines="0" view="pageBreakPreview" topLeftCell="A31" zoomScale="90" zoomScaleNormal="100" zoomScaleSheetLayoutView="90" workbookViewId="0">
      <selection activeCell="N35" sqref="N35"/>
    </sheetView>
  </sheetViews>
  <sheetFormatPr defaultColWidth="10.5" defaultRowHeight="12.75"/>
  <cols>
    <col min="1" max="1" width="6" style="85" customWidth="1"/>
    <col min="2" max="2" width="15" style="86" customWidth="1"/>
    <col min="3" max="3" width="74.6640625" style="60" customWidth="1"/>
    <col min="4" max="4" width="11" style="87" customWidth="1"/>
    <col min="5" max="5" width="11" style="88" customWidth="1"/>
    <col min="6" max="6" width="11" style="89" customWidth="1"/>
    <col min="7" max="7" width="15.1640625" style="89" customWidth="1"/>
    <col min="8" max="255" width="10.5" style="60"/>
    <col min="256" max="256" width="4" style="60" customWidth="1"/>
    <col min="257" max="257" width="16.1640625" style="60" customWidth="1"/>
    <col min="258" max="258" width="49.6640625" style="60" customWidth="1"/>
    <col min="259" max="259" width="3.6640625" style="60" customWidth="1"/>
    <col min="260" max="260" width="11.1640625" style="60" customWidth="1"/>
    <col min="261" max="261" width="11.5" style="60" customWidth="1"/>
    <col min="262" max="262" width="17.1640625" style="60" customWidth="1"/>
    <col min="263" max="263" width="13.6640625" style="60" customWidth="1"/>
    <col min="264" max="511" width="10.5" style="60"/>
    <col min="512" max="512" width="4" style="60" customWidth="1"/>
    <col min="513" max="513" width="16.1640625" style="60" customWidth="1"/>
    <col min="514" max="514" width="49.6640625" style="60" customWidth="1"/>
    <col min="515" max="515" width="3.6640625" style="60" customWidth="1"/>
    <col min="516" max="516" width="11.1640625" style="60" customWidth="1"/>
    <col min="517" max="517" width="11.5" style="60" customWidth="1"/>
    <col min="518" max="518" width="17.1640625" style="60" customWidth="1"/>
    <col min="519" max="519" width="13.6640625" style="60" customWidth="1"/>
    <col min="520" max="767" width="10.5" style="60"/>
    <col min="768" max="768" width="4" style="60" customWidth="1"/>
    <col min="769" max="769" width="16.1640625" style="60" customWidth="1"/>
    <col min="770" max="770" width="49.6640625" style="60" customWidth="1"/>
    <col min="771" max="771" width="3.6640625" style="60" customWidth="1"/>
    <col min="772" max="772" width="11.1640625" style="60" customWidth="1"/>
    <col min="773" max="773" width="11.5" style="60" customWidth="1"/>
    <col min="774" max="774" width="17.1640625" style="60" customWidth="1"/>
    <col min="775" max="775" width="13.6640625" style="60" customWidth="1"/>
    <col min="776" max="1023" width="10.5" style="60"/>
    <col min="1024" max="1024" width="4" style="60" customWidth="1"/>
    <col min="1025" max="1025" width="16.1640625" style="60" customWidth="1"/>
    <col min="1026" max="1026" width="49.6640625" style="60" customWidth="1"/>
    <col min="1027" max="1027" width="3.6640625" style="60" customWidth="1"/>
    <col min="1028" max="1028" width="11.1640625" style="60" customWidth="1"/>
    <col min="1029" max="1029" width="11.5" style="60" customWidth="1"/>
    <col min="1030" max="1030" width="17.1640625" style="60" customWidth="1"/>
    <col min="1031" max="1031" width="13.6640625" style="60" customWidth="1"/>
    <col min="1032" max="1279" width="10.5" style="60"/>
    <col min="1280" max="1280" width="4" style="60" customWidth="1"/>
    <col min="1281" max="1281" width="16.1640625" style="60" customWidth="1"/>
    <col min="1282" max="1282" width="49.6640625" style="60" customWidth="1"/>
    <col min="1283" max="1283" width="3.6640625" style="60" customWidth="1"/>
    <col min="1284" max="1284" width="11.1640625" style="60" customWidth="1"/>
    <col min="1285" max="1285" width="11.5" style="60" customWidth="1"/>
    <col min="1286" max="1286" width="17.1640625" style="60" customWidth="1"/>
    <col min="1287" max="1287" width="13.6640625" style="60" customWidth="1"/>
    <col min="1288" max="1535" width="10.5" style="60"/>
    <col min="1536" max="1536" width="4" style="60" customWidth="1"/>
    <col min="1537" max="1537" width="16.1640625" style="60" customWidth="1"/>
    <col min="1538" max="1538" width="49.6640625" style="60" customWidth="1"/>
    <col min="1539" max="1539" width="3.6640625" style="60" customWidth="1"/>
    <col min="1540" max="1540" width="11.1640625" style="60" customWidth="1"/>
    <col min="1541" max="1541" width="11.5" style="60" customWidth="1"/>
    <col min="1542" max="1542" width="17.1640625" style="60" customWidth="1"/>
    <col min="1543" max="1543" width="13.6640625" style="60" customWidth="1"/>
    <col min="1544" max="1791" width="10.5" style="60"/>
    <col min="1792" max="1792" width="4" style="60" customWidth="1"/>
    <col min="1793" max="1793" width="16.1640625" style="60" customWidth="1"/>
    <col min="1794" max="1794" width="49.6640625" style="60" customWidth="1"/>
    <col min="1795" max="1795" width="3.6640625" style="60" customWidth="1"/>
    <col min="1796" max="1796" width="11.1640625" style="60" customWidth="1"/>
    <col min="1797" max="1797" width="11.5" style="60" customWidth="1"/>
    <col min="1798" max="1798" width="17.1640625" style="60" customWidth="1"/>
    <col min="1799" max="1799" width="13.6640625" style="60" customWidth="1"/>
    <col min="1800" max="2047" width="10.5" style="60"/>
    <col min="2048" max="2048" width="4" style="60" customWidth="1"/>
    <col min="2049" max="2049" width="16.1640625" style="60" customWidth="1"/>
    <col min="2050" max="2050" width="49.6640625" style="60" customWidth="1"/>
    <col min="2051" max="2051" width="3.6640625" style="60" customWidth="1"/>
    <col min="2052" max="2052" width="11.1640625" style="60" customWidth="1"/>
    <col min="2053" max="2053" width="11.5" style="60" customWidth="1"/>
    <col min="2054" max="2054" width="17.1640625" style="60" customWidth="1"/>
    <col min="2055" max="2055" width="13.6640625" style="60" customWidth="1"/>
    <col min="2056" max="2303" width="10.5" style="60"/>
    <col min="2304" max="2304" width="4" style="60" customWidth="1"/>
    <col min="2305" max="2305" width="16.1640625" style="60" customWidth="1"/>
    <col min="2306" max="2306" width="49.6640625" style="60" customWidth="1"/>
    <col min="2307" max="2307" width="3.6640625" style="60" customWidth="1"/>
    <col min="2308" max="2308" width="11.1640625" style="60" customWidth="1"/>
    <col min="2309" max="2309" width="11.5" style="60" customWidth="1"/>
    <col min="2310" max="2310" width="17.1640625" style="60" customWidth="1"/>
    <col min="2311" max="2311" width="13.6640625" style="60" customWidth="1"/>
    <col min="2312" max="2559" width="10.5" style="60"/>
    <col min="2560" max="2560" width="4" style="60" customWidth="1"/>
    <col min="2561" max="2561" width="16.1640625" style="60" customWidth="1"/>
    <col min="2562" max="2562" width="49.6640625" style="60" customWidth="1"/>
    <col min="2563" max="2563" width="3.6640625" style="60" customWidth="1"/>
    <col min="2564" max="2564" width="11.1640625" style="60" customWidth="1"/>
    <col min="2565" max="2565" width="11.5" style="60" customWidth="1"/>
    <col min="2566" max="2566" width="17.1640625" style="60" customWidth="1"/>
    <col min="2567" max="2567" width="13.6640625" style="60" customWidth="1"/>
    <col min="2568" max="2815" width="10.5" style="60"/>
    <col min="2816" max="2816" width="4" style="60" customWidth="1"/>
    <col min="2817" max="2817" width="16.1640625" style="60" customWidth="1"/>
    <col min="2818" max="2818" width="49.6640625" style="60" customWidth="1"/>
    <col min="2819" max="2819" width="3.6640625" style="60" customWidth="1"/>
    <col min="2820" max="2820" width="11.1640625" style="60" customWidth="1"/>
    <col min="2821" max="2821" width="11.5" style="60" customWidth="1"/>
    <col min="2822" max="2822" width="17.1640625" style="60" customWidth="1"/>
    <col min="2823" max="2823" width="13.6640625" style="60" customWidth="1"/>
    <col min="2824" max="3071" width="10.5" style="60"/>
    <col min="3072" max="3072" width="4" style="60" customWidth="1"/>
    <col min="3073" max="3073" width="16.1640625" style="60" customWidth="1"/>
    <col min="3074" max="3074" width="49.6640625" style="60" customWidth="1"/>
    <col min="3075" max="3075" width="3.6640625" style="60" customWidth="1"/>
    <col min="3076" max="3076" width="11.1640625" style="60" customWidth="1"/>
    <col min="3077" max="3077" width="11.5" style="60" customWidth="1"/>
    <col min="3078" max="3078" width="17.1640625" style="60" customWidth="1"/>
    <col min="3079" max="3079" width="13.6640625" style="60" customWidth="1"/>
    <col min="3080" max="3327" width="10.5" style="60"/>
    <col min="3328" max="3328" width="4" style="60" customWidth="1"/>
    <col min="3329" max="3329" width="16.1640625" style="60" customWidth="1"/>
    <col min="3330" max="3330" width="49.6640625" style="60" customWidth="1"/>
    <col min="3331" max="3331" width="3.6640625" style="60" customWidth="1"/>
    <col min="3332" max="3332" width="11.1640625" style="60" customWidth="1"/>
    <col min="3333" max="3333" width="11.5" style="60" customWidth="1"/>
    <col min="3334" max="3334" width="17.1640625" style="60" customWidth="1"/>
    <col min="3335" max="3335" width="13.6640625" style="60" customWidth="1"/>
    <col min="3336" max="3583" width="10.5" style="60"/>
    <col min="3584" max="3584" width="4" style="60" customWidth="1"/>
    <col min="3585" max="3585" width="16.1640625" style="60" customWidth="1"/>
    <col min="3586" max="3586" width="49.6640625" style="60" customWidth="1"/>
    <col min="3587" max="3587" width="3.6640625" style="60" customWidth="1"/>
    <col min="3588" max="3588" width="11.1640625" style="60" customWidth="1"/>
    <col min="3589" max="3589" width="11.5" style="60" customWidth="1"/>
    <col min="3590" max="3590" width="17.1640625" style="60" customWidth="1"/>
    <col min="3591" max="3591" width="13.6640625" style="60" customWidth="1"/>
    <col min="3592" max="3839" width="10.5" style="60"/>
    <col min="3840" max="3840" width="4" style="60" customWidth="1"/>
    <col min="3841" max="3841" width="16.1640625" style="60" customWidth="1"/>
    <col min="3842" max="3842" width="49.6640625" style="60" customWidth="1"/>
    <col min="3843" max="3843" width="3.6640625" style="60" customWidth="1"/>
    <col min="3844" max="3844" width="11.1640625" style="60" customWidth="1"/>
    <col min="3845" max="3845" width="11.5" style="60" customWidth="1"/>
    <col min="3846" max="3846" width="17.1640625" style="60" customWidth="1"/>
    <col min="3847" max="3847" width="13.6640625" style="60" customWidth="1"/>
    <col min="3848" max="4095" width="10.5" style="60"/>
    <col min="4096" max="4096" width="4" style="60" customWidth="1"/>
    <col min="4097" max="4097" width="16.1640625" style="60" customWidth="1"/>
    <col min="4098" max="4098" width="49.6640625" style="60" customWidth="1"/>
    <col min="4099" max="4099" width="3.6640625" style="60" customWidth="1"/>
    <col min="4100" max="4100" width="11.1640625" style="60" customWidth="1"/>
    <col min="4101" max="4101" width="11.5" style="60" customWidth="1"/>
    <col min="4102" max="4102" width="17.1640625" style="60" customWidth="1"/>
    <col min="4103" max="4103" width="13.6640625" style="60" customWidth="1"/>
    <col min="4104" max="4351" width="10.5" style="60"/>
    <col min="4352" max="4352" width="4" style="60" customWidth="1"/>
    <col min="4353" max="4353" width="16.1640625" style="60" customWidth="1"/>
    <col min="4354" max="4354" width="49.6640625" style="60" customWidth="1"/>
    <col min="4355" max="4355" width="3.6640625" style="60" customWidth="1"/>
    <col min="4356" max="4356" width="11.1640625" style="60" customWidth="1"/>
    <col min="4357" max="4357" width="11.5" style="60" customWidth="1"/>
    <col min="4358" max="4358" width="17.1640625" style="60" customWidth="1"/>
    <col min="4359" max="4359" width="13.6640625" style="60" customWidth="1"/>
    <col min="4360" max="4607" width="10.5" style="60"/>
    <col min="4608" max="4608" width="4" style="60" customWidth="1"/>
    <col min="4609" max="4609" width="16.1640625" style="60" customWidth="1"/>
    <col min="4610" max="4610" width="49.6640625" style="60" customWidth="1"/>
    <col min="4611" max="4611" width="3.6640625" style="60" customWidth="1"/>
    <col min="4612" max="4612" width="11.1640625" style="60" customWidth="1"/>
    <col min="4613" max="4613" width="11.5" style="60" customWidth="1"/>
    <col min="4614" max="4614" width="17.1640625" style="60" customWidth="1"/>
    <col min="4615" max="4615" width="13.6640625" style="60" customWidth="1"/>
    <col min="4616" max="4863" width="10.5" style="60"/>
    <col min="4864" max="4864" width="4" style="60" customWidth="1"/>
    <col min="4865" max="4865" width="16.1640625" style="60" customWidth="1"/>
    <col min="4866" max="4866" width="49.6640625" style="60" customWidth="1"/>
    <col min="4867" max="4867" width="3.6640625" style="60" customWidth="1"/>
    <col min="4868" max="4868" width="11.1640625" style="60" customWidth="1"/>
    <col min="4869" max="4869" width="11.5" style="60" customWidth="1"/>
    <col min="4870" max="4870" width="17.1640625" style="60" customWidth="1"/>
    <col min="4871" max="4871" width="13.6640625" style="60" customWidth="1"/>
    <col min="4872" max="5119" width="10.5" style="60"/>
    <col min="5120" max="5120" width="4" style="60" customWidth="1"/>
    <col min="5121" max="5121" width="16.1640625" style="60" customWidth="1"/>
    <col min="5122" max="5122" width="49.6640625" style="60" customWidth="1"/>
    <col min="5123" max="5123" width="3.6640625" style="60" customWidth="1"/>
    <col min="5124" max="5124" width="11.1640625" style="60" customWidth="1"/>
    <col min="5125" max="5125" width="11.5" style="60" customWidth="1"/>
    <col min="5126" max="5126" width="17.1640625" style="60" customWidth="1"/>
    <col min="5127" max="5127" width="13.6640625" style="60" customWidth="1"/>
    <col min="5128" max="5375" width="10.5" style="60"/>
    <col min="5376" max="5376" width="4" style="60" customWidth="1"/>
    <col min="5377" max="5377" width="16.1640625" style="60" customWidth="1"/>
    <col min="5378" max="5378" width="49.6640625" style="60" customWidth="1"/>
    <col min="5379" max="5379" width="3.6640625" style="60" customWidth="1"/>
    <col min="5380" max="5380" width="11.1640625" style="60" customWidth="1"/>
    <col min="5381" max="5381" width="11.5" style="60" customWidth="1"/>
    <col min="5382" max="5382" width="17.1640625" style="60" customWidth="1"/>
    <col min="5383" max="5383" width="13.6640625" style="60" customWidth="1"/>
    <col min="5384" max="5631" width="10.5" style="60"/>
    <col min="5632" max="5632" width="4" style="60" customWidth="1"/>
    <col min="5633" max="5633" width="16.1640625" style="60" customWidth="1"/>
    <col min="5634" max="5634" width="49.6640625" style="60" customWidth="1"/>
    <col min="5635" max="5635" width="3.6640625" style="60" customWidth="1"/>
    <col min="5636" max="5636" width="11.1640625" style="60" customWidth="1"/>
    <col min="5637" max="5637" width="11.5" style="60" customWidth="1"/>
    <col min="5638" max="5638" width="17.1640625" style="60" customWidth="1"/>
    <col min="5639" max="5639" width="13.6640625" style="60" customWidth="1"/>
    <col min="5640" max="5887" width="10.5" style="60"/>
    <col min="5888" max="5888" width="4" style="60" customWidth="1"/>
    <col min="5889" max="5889" width="16.1640625" style="60" customWidth="1"/>
    <col min="5890" max="5890" width="49.6640625" style="60" customWidth="1"/>
    <col min="5891" max="5891" width="3.6640625" style="60" customWidth="1"/>
    <col min="5892" max="5892" width="11.1640625" style="60" customWidth="1"/>
    <col min="5893" max="5893" width="11.5" style="60" customWidth="1"/>
    <col min="5894" max="5894" width="17.1640625" style="60" customWidth="1"/>
    <col min="5895" max="5895" width="13.6640625" style="60" customWidth="1"/>
    <col min="5896" max="6143" width="10.5" style="60"/>
    <col min="6144" max="6144" width="4" style="60" customWidth="1"/>
    <col min="6145" max="6145" width="16.1640625" style="60" customWidth="1"/>
    <col min="6146" max="6146" width="49.6640625" style="60" customWidth="1"/>
    <col min="6147" max="6147" width="3.6640625" style="60" customWidth="1"/>
    <col min="6148" max="6148" width="11.1640625" style="60" customWidth="1"/>
    <col min="6149" max="6149" width="11.5" style="60" customWidth="1"/>
    <col min="6150" max="6150" width="17.1640625" style="60" customWidth="1"/>
    <col min="6151" max="6151" width="13.6640625" style="60" customWidth="1"/>
    <col min="6152" max="6399" width="10.5" style="60"/>
    <col min="6400" max="6400" width="4" style="60" customWidth="1"/>
    <col min="6401" max="6401" width="16.1640625" style="60" customWidth="1"/>
    <col min="6402" max="6402" width="49.6640625" style="60" customWidth="1"/>
    <col min="6403" max="6403" width="3.6640625" style="60" customWidth="1"/>
    <col min="6404" max="6404" width="11.1640625" style="60" customWidth="1"/>
    <col min="6405" max="6405" width="11.5" style="60" customWidth="1"/>
    <col min="6406" max="6406" width="17.1640625" style="60" customWidth="1"/>
    <col min="6407" max="6407" width="13.6640625" style="60" customWidth="1"/>
    <col min="6408" max="6655" width="10.5" style="60"/>
    <col min="6656" max="6656" width="4" style="60" customWidth="1"/>
    <col min="6657" max="6657" width="16.1640625" style="60" customWidth="1"/>
    <col min="6658" max="6658" width="49.6640625" style="60" customWidth="1"/>
    <col min="6659" max="6659" width="3.6640625" style="60" customWidth="1"/>
    <col min="6660" max="6660" width="11.1640625" style="60" customWidth="1"/>
    <col min="6661" max="6661" width="11.5" style="60" customWidth="1"/>
    <col min="6662" max="6662" width="17.1640625" style="60" customWidth="1"/>
    <col min="6663" max="6663" width="13.6640625" style="60" customWidth="1"/>
    <col min="6664" max="6911" width="10.5" style="60"/>
    <col min="6912" max="6912" width="4" style="60" customWidth="1"/>
    <col min="6913" max="6913" width="16.1640625" style="60" customWidth="1"/>
    <col min="6914" max="6914" width="49.6640625" style="60" customWidth="1"/>
    <col min="6915" max="6915" width="3.6640625" style="60" customWidth="1"/>
    <col min="6916" max="6916" width="11.1640625" style="60" customWidth="1"/>
    <col min="6917" max="6917" width="11.5" style="60" customWidth="1"/>
    <col min="6918" max="6918" width="17.1640625" style="60" customWidth="1"/>
    <col min="6919" max="6919" width="13.6640625" style="60" customWidth="1"/>
    <col min="6920" max="7167" width="10.5" style="60"/>
    <col min="7168" max="7168" width="4" style="60" customWidth="1"/>
    <col min="7169" max="7169" width="16.1640625" style="60" customWidth="1"/>
    <col min="7170" max="7170" width="49.6640625" style="60" customWidth="1"/>
    <col min="7171" max="7171" width="3.6640625" style="60" customWidth="1"/>
    <col min="7172" max="7172" width="11.1640625" style="60" customWidth="1"/>
    <col min="7173" max="7173" width="11.5" style="60" customWidth="1"/>
    <col min="7174" max="7174" width="17.1640625" style="60" customWidth="1"/>
    <col min="7175" max="7175" width="13.6640625" style="60" customWidth="1"/>
    <col min="7176" max="7423" width="10.5" style="60"/>
    <col min="7424" max="7424" width="4" style="60" customWidth="1"/>
    <col min="7425" max="7425" width="16.1640625" style="60" customWidth="1"/>
    <col min="7426" max="7426" width="49.6640625" style="60" customWidth="1"/>
    <col min="7427" max="7427" width="3.6640625" style="60" customWidth="1"/>
    <col min="7428" max="7428" width="11.1640625" style="60" customWidth="1"/>
    <col min="7429" max="7429" width="11.5" style="60" customWidth="1"/>
    <col min="7430" max="7430" width="17.1640625" style="60" customWidth="1"/>
    <col min="7431" max="7431" width="13.6640625" style="60" customWidth="1"/>
    <col min="7432" max="7679" width="10.5" style="60"/>
    <col min="7680" max="7680" width="4" style="60" customWidth="1"/>
    <col min="7681" max="7681" width="16.1640625" style="60" customWidth="1"/>
    <col min="7682" max="7682" width="49.6640625" style="60" customWidth="1"/>
    <col min="7683" max="7683" width="3.6640625" style="60" customWidth="1"/>
    <col min="7684" max="7684" width="11.1640625" style="60" customWidth="1"/>
    <col min="7685" max="7685" width="11.5" style="60" customWidth="1"/>
    <col min="7686" max="7686" width="17.1640625" style="60" customWidth="1"/>
    <col min="7687" max="7687" width="13.6640625" style="60" customWidth="1"/>
    <col min="7688" max="7935" width="10.5" style="60"/>
    <col min="7936" max="7936" width="4" style="60" customWidth="1"/>
    <col min="7937" max="7937" width="16.1640625" style="60" customWidth="1"/>
    <col min="7938" max="7938" width="49.6640625" style="60" customWidth="1"/>
    <col min="7939" max="7939" width="3.6640625" style="60" customWidth="1"/>
    <col min="7940" max="7940" width="11.1640625" style="60" customWidth="1"/>
    <col min="7941" max="7941" width="11.5" style="60" customWidth="1"/>
    <col min="7942" max="7942" width="17.1640625" style="60" customWidth="1"/>
    <col min="7943" max="7943" width="13.6640625" style="60" customWidth="1"/>
    <col min="7944" max="8191" width="10.5" style="60"/>
    <col min="8192" max="8192" width="4" style="60" customWidth="1"/>
    <col min="8193" max="8193" width="16.1640625" style="60" customWidth="1"/>
    <col min="8194" max="8194" width="49.6640625" style="60" customWidth="1"/>
    <col min="8195" max="8195" width="3.6640625" style="60" customWidth="1"/>
    <col min="8196" max="8196" width="11.1640625" style="60" customWidth="1"/>
    <col min="8197" max="8197" width="11.5" style="60" customWidth="1"/>
    <col min="8198" max="8198" width="17.1640625" style="60" customWidth="1"/>
    <col min="8199" max="8199" width="13.6640625" style="60" customWidth="1"/>
    <col min="8200" max="8447" width="10.5" style="60"/>
    <col min="8448" max="8448" width="4" style="60" customWidth="1"/>
    <col min="8449" max="8449" width="16.1640625" style="60" customWidth="1"/>
    <col min="8450" max="8450" width="49.6640625" style="60" customWidth="1"/>
    <col min="8451" max="8451" width="3.6640625" style="60" customWidth="1"/>
    <col min="8452" max="8452" width="11.1640625" style="60" customWidth="1"/>
    <col min="8453" max="8453" width="11.5" style="60" customWidth="1"/>
    <col min="8454" max="8454" width="17.1640625" style="60" customWidth="1"/>
    <col min="8455" max="8455" width="13.6640625" style="60" customWidth="1"/>
    <col min="8456" max="8703" width="10.5" style="60"/>
    <col min="8704" max="8704" width="4" style="60" customWidth="1"/>
    <col min="8705" max="8705" width="16.1640625" style="60" customWidth="1"/>
    <col min="8706" max="8706" width="49.6640625" style="60" customWidth="1"/>
    <col min="8707" max="8707" width="3.6640625" style="60" customWidth="1"/>
    <col min="8708" max="8708" width="11.1640625" style="60" customWidth="1"/>
    <col min="8709" max="8709" width="11.5" style="60" customWidth="1"/>
    <col min="8710" max="8710" width="17.1640625" style="60" customWidth="1"/>
    <col min="8711" max="8711" width="13.6640625" style="60" customWidth="1"/>
    <col min="8712" max="8959" width="10.5" style="60"/>
    <col min="8960" max="8960" width="4" style="60" customWidth="1"/>
    <col min="8961" max="8961" width="16.1640625" style="60" customWidth="1"/>
    <col min="8962" max="8962" width="49.6640625" style="60" customWidth="1"/>
    <col min="8963" max="8963" width="3.6640625" style="60" customWidth="1"/>
    <col min="8964" max="8964" width="11.1640625" style="60" customWidth="1"/>
    <col min="8965" max="8965" width="11.5" style="60" customWidth="1"/>
    <col min="8966" max="8966" width="17.1640625" style="60" customWidth="1"/>
    <col min="8967" max="8967" width="13.6640625" style="60" customWidth="1"/>
    <col min="8968" max="9215" width="10.5" style="60"/>
    <col min="9216" max="9216" width="4" style="60" customWidth="1"/>
    <col min="9217" max="9217" width="16.1640625" style="60" customWidth="1"/>
    <col min="9218" max="9218" width="49.6640625" style="60" customWidth="1"/>
    <col min="9219" max="9219" width="3.6640625" style="60" customWidth="1"/>
    <col min="9220" max="9220" width="11.1640625" style="60" customWidth="1"/>
    <col min="9221" max="9221" width="11.5" style="60" customWidth="1"/>
    <col min="9222" max="9222" width="17.1640625" style="60" customWidth="1"/>
    <col min="9223" max="9223" width="13.6640625" style="60" customWidth="1"/>
    <col min="9224" max="9471" width="10.5" style="60"/>
    <col min="9472" max="9472" width="4" style="60" customWidth="1"/>
    <col min="9473" max="9473" width="16.1640625" style="60" customWidth="1"/>
    <col min="9474" max="9474" width="49.6640625" style="60" customWidth="1"/>
    <col min="9475" max="9475" width="3.6640625" style="60" customWidth="1"/>
    <col min="9476" max="9476" width="11.1640625" style="60" customWidth="1"/>
    <col min="9477" max="9477" width="11.5" style="60" customWidth="1"/>
    <col min="9478" max="9478" width="17.1640625" style="60" customWidth="1"/>
    <col min="9479" max="9479" width="13.6640625" style="60" customWidth="1"/>
    <col min="9480" max="9727" width="10.5" style="60"/>
    <col min="9728" max="9728" width="4" style="60" customWidth="1"/>
    <col min="9729" max="9729" width="16.1640625" style="60" customWidth="1"/>
    <col min="9730" max="9730" width="49.6640625" style="60" customWidth="1"/>
    <col min="9731" max="9731" width="3.6640625" style="60" customWidth="1"/>
    <col min="9732" max="9732" width="11.1640625" style="60" customWidth="1"/>
    <col min="9733" max="9733" width="11.5" style="60" customWidth="1"/>
    <col min="9734" max="9734" width="17.1640625" style="60" customWidth="1"/>
    <col min="9735" max="9735" width="13.6640625" style="60" customWidth="1"/>
    <col min="9736" max="9983" width="10.5" style="60"/>
    <col min="9984" max="9984" width="4" style="60" customWidth="1"/>
    <col min="9985" max="9985" width="16.1640625" style="60" customWidth="1"/>
    <col min="9986" max="9986" width="49.6640625" style="60" customWidth="1"/>
    <col min="9987" max="9987" width="3.6640625" style="60" customWidth="1"/>
    <col min="9988" max="9988" width="11.1640625" style="60" customWidth="1"/>
    <col min="9989" max="9989" width="11.5" style="60" customWidth="1"/>
    <col min="9990" max="9990" width="17.1640625" style="60" customWidth="1"/>
    <col min="9991" max="9991" width="13.6640625" style="60" customWidth="1"/>
    <col min="9992" max="10239" width="10.5" style="60"/>
    <col min="10240" max="10240" width="4" style="60" customWidth="1"/>
    <col min="10241" max="10241" width="16.1640625" style="60" customWidth="1"/>
    <col min="10242" max="10242" width="49.6640625" style="60" customWidth="1"/>
    <col min="10243" max="10243" width="3.6640625" style="60" customWidth="1"/>
    <col min="10244" max="10244" width="11.1640625" style="60" customWidth="1"/>
    <col min="10245" max="10245" width="11.5" style="60" customWidth="1"/>
    <col min="10246" max="10246" width="17.1640625" style="60" customWidth="1"/>
    <col min="10247" max="10247" width="13.6640625" style="60" customWidth="1"/>
    <col min="10248" max="10495" width="10.5" style="60"/>
    <col min="10496" max="10496" width="4" style="60" customWidth="1"/>
    <col min="10497" max="10497" width="16.1640625" style="60" customWidth="1"/>
    <col min="10498" max="10498" width="49.6640625" style="60" customWidth="1"/>
    <col min="10499" max="10499" width="3.6640625" style="60" customWidth="1"/>
    <col min="10500" max="10500" width="11.1640625" style="60" customWidth="1"/>
    <col min="10501" max="10501" width="11.5" style="60" customWidth="1"/>
    <col min="10502" max="10502" width="17.1640625" style="60" customWidth="1"/>
    <col min="10503" max="10503" width="13.6640625" style="60" customWidth="1"/>
    <col min="10504" max="10751" width="10.5" style="60"/>
    <col min="10752" max="10752" width="4" style="60" customWidth="1"/>
    <col min="10753" max="10753" width="16.1640625" style="60" customWidth="1"/>
    <col min="10754" max="10754" width="49.6640625" style="60" customWidth="1"/>
    <col min="10755" max="10755" width="3.6640625" style="60" customWidth="1"/>
    <col min="10756" max="10756" width="11.1640625" style="60" customWidth="1"/>
    <col min="10757" max="10757" width="11.5" style="60" customWidth="1"/>
    <col min="10758" max="10758" width="17.1640625" style="60" customWidth="1"/>
    <col min="10759" max="10759" width="13.6640625" style="60" customWidth="1"/>
    <col min="10760" max="11007" width="10.5" style="60"/>
    <col min="11008" max="11008" width="4" style="60" customWidth="1"/>
    <col min="11009" max="11009" width="16.1640625" style="60" customWidth="1"/>
    <col min="11010" max="11010" width="49.6640625" style="60" customWidth="1"/>
    <col min="11011" max="11011" width="3.6640625" style="60" customWidth="1"/>
    <col min="11012" max="11012" width="11.1640625" style="60" customWidth="1"/>
    <col min="11013" max="11013" width="11.5" style="60" customWidth="1"/>
    <col min="11014" max="11014" width="17.1640625" style="60" customWidth="1"/>
    <col min="11015" max="11015" width="13.6640625" style="60" customWidth="1"/>
    <col min="11016" max="11263" width="10.5" style="60"/>
    <col min="11264" max="11264" width="4" style="60" customWidth="1"/>
    <col min="11265" max="11265" width="16.1640625" style="60" customWidth="1"/>
    <col min="11266" max="11266" width="49.6640625" style="60" customWidth="1"/>
    <col min="11267" max="11267" width="3.6640625" style="60" customWidth="1"/>
    <col min="11268" max="11268" width="11.1640625" style="60" customWidth="1"/>
    <col min="11269" max="11269" width="11.5" style="60" customWidth="1"/>
    <col min="11270" max="11270" width="17.1640625" style="60" customWidth="1"/>
    <col min="11271" max="11271" width="13.6640625" style="60" customWidth="1"/>
    <col min="11272" max="11519" width="10.5" style="60"/>
    <col min="11520" max="11520" width="4" style="60" customWidth="1"/>
    <col min="11521" max="11521" width="16.1640625" style="60" customWidth="1"/>
    <col min="11522" max="11522" width="49.6640625" style="60" customWidth="1"/>
    <col min="11523" max="11523" width="3.6640625" style="60" customWidth="1"/>
    <col min="11524" max="11524" width="11.1640625" style="60" customWidth="1"/>
    <col min="11525" max="11525" width="11.5" style="60" customWidth="1"/>
    <col min="11526" max="11526" width="17.1640625" style="60" customWidth="1"/>
    <col min="11527" max="11527" width="13.6640625" style="60" customWidth="1"/>
    <col min="11528" max="11775" width="10.5" style="60"/>
    <col min="11776" max="11776" width="4" style="60" customWidth="1"/>
    <col min="11777" max="11777" width="16.1640625" style="60" customWidth="1"/>
    <col min="11778" max="11778" width="49.6640625" style="60" customWidth="1"/>
    <col min="11779" max="11779" width="3.6640625" style="60" customWidth="1"/>
    <col min="11780" max="11780" width="11.1640625" style="60" customWidth="1"/>
    <col min="11781" max="11781" width="11.5" style="60" customWidth="1"/>
    <col min="11782" max="11782" width="17.1640625" style="60" customWidth="1"/>
    <col min="11783" max="11783" width="13.6640625" style="60" customWidth="1"/>
    <col min="11784" max="12031" width="10.5" style="60"/>
    <col min="12032" max="12032" width="4" style="60" customWidth="1"/>
    <col min="12033" max="12033" width="16.1640625" style="60" customWidth="1"/>
    <col min="12034" max="12034" width="49.6640625" style="60" customWidth="1"/>
    <col min="12035" max="12035" width="3.6640625" style="60" customWidth="1"/>
    <col min="12036" max="12036" width="11.1640625" style="60" customWidth="1"/>
    <col min="12037" max="12037" width="11.5" style="60" customWidth="1"/>
    <col min="12038" max="12038" width="17.1640625" style="60" customWidth="1"/>
    <col min="12039" max="12039" width="13.6640625" style="60" customWidth="1"/>
    <col min="12040" max="12287" width="10.5" style="60"/>
    <col min="12288" max="12288" width="4" style="60" customWidth="1"/>
    <col min="12289" max="12289" width="16.1640625" style="60" customWidth="1"/>
    <col min="12290" max="12290" width="49.6640625" style="60" customWidth="1"/>
    <col min="12291" max="12291" width="3.6640625" style="60" customWidth="1"/>
    <col min="12292" max="12292" width="11.1640625" style="60" customWidth="1"/>
    <col min="12293" max="12293" width="11.5" style="60" customWidth="1"/>
    <col min="12294" max="12294" width="17.1640625" style="60" customWidth="1"/>
    <col min="12295" max="12295" width="13.6640625" style="60" customWidth="1"/>
    <col min="12296" max="12543" width="10.5" style="60"/>
    <col min="12544" max="12544" width="4" style="60" customWidth="1"/>
    <col min="12545" max="12545" width="16.1640625" style="60" customWidth="1"/>
    <col min="12546" max="12546" width="49.6640625" style="60" customWidth="1"/>
    <col min="12547" max="12547" width="3.6640625" style="60" customWidth="1"/>
    <col min="12548" max="12548" width="11.1640625" style="60" customWidth="1"/>
    <col min="12549" max="12549" width="11.5" style="60" customWidth="1"/>
    <col min="12550" max="12550" width="17.1640625" style="60" customWidth="1"/>
    <col min="12551" max="12551" width="13.6640625" style="60" customWidth="1"/>
    <col min="12552" max="12799" width="10.5" style="60"/>
    <col min="12800" max="12800" width="4" style="60" customWidth="1"/>
    <col min="12801" max="12801" width="16.1640625" style="60" customWidth="1"/>
    <col min="12802" max="12802" width="49.6640625" style="60" customWidth="1"/>
    <col min="12803" max="12803" width="3.6640625" style="60" customWidth="1"/>
    <col min="12804" max="12804" width="11.1640625" style="60" customWidth="1"/>
    <col min="12805" max="12805" width="11.5" style="60" customWidth="1"/>
    <col min="12806" max="12806" width="17.1640625" style="60" customWidth="1"/>
    <col min="12807" max="12807" width="13.6640625" style="60" customWidth="1"/>
    <col min="12808" max="13055" width="10.5" style="60"/>
    <col min="13056" max="13056" width="4" style="60" customWidth="1"/>
    <col min="13057" max="13057" width="16.1640625" style="60" customWidth="1"/>
    <col min="13058" max="13058" width="49.6640625" style="60" customWidth="1"/>
    <col min="13059" max="13059" width="3.6640625" style="60" customWidth="1"/>
    <col min="13060" max="13060" width="11.1640625" style="60" customWidth="1"/>
    <col min="13061" max="13061" width="11.5" style="60" customWidth="1"/>
    <col min="13062" max="13062" width="17.1640625" style="60" customWidth="1"/>
    <col min="13063" max="13063" width="13.6640625" style="60" customWidth="1"/>
    <col min="13064" max="13311" width="10.5" style="60"/>
    <col min="13312" max="13312" width="4" style="60" customWidth="1"/>
    <col min="13313" max="13313" width="16.1640625" style="60" customWidth="1"/>
    <col min="13314" max="13314" width="49.6640625" style="60" customWidth="1"/>
    <col min="13315" max="13315" width="3.6640625" style="60" customWidth="1"/>
    <col min="13316" max="13316" width="11.1640625" style="60" customWidth="1"/>
    <col min="13317" max="13317" width="11.5" style="60" customWidth="1"/>
    <col min="13318" max="13318" width="17.1640625" style="60" customWidth="1"/>
    <col min="13319" max="13319" width="13.6640625" style="60" customWidth="1"/>
    <col min="13320" max="13567" width="10.5" style="60"/>
    <col min="13568" max="13568" width="4" style="60" customWidth="1"/>
    <col min="13569" max="13569" width="16.1640625" style="60" customWidth="1"/>
    <col min="13570" max="13570" width="49.6640625" style="60" customWidth="1"/>
    <col min="13571" max="13571" width="3.6640625" style="60" customWidth="1"/>
    <col min="13572" max="13572" width="11.1640625" style="60" customWidth="1"/>
    <col min="13573" max="13573" width="11.5" style="60" customWidth="1"/>
    <col min="13574" max="13574" width="17.1640625" style="60" customWidth="1"/>
    <col min="13575" max="13575" width="13.6640625" style="60" customWidth="1"/>
    <col min="13576" max="13823" width="10.5" style="60"/>
    <col min="13824" max="13824" width="4" style="60" customWidth="1"/>
    <col min="13825" max="13825" width="16.1640625" style="60" customWidth="1"/>
    <col min="13826" max="13826" width="49.6640625" style="60" customWidth="1"/>
    <col min="13827" max="13827" width="3.6640625" style="60" customWidth="1"/>
    <col min="13828" max="13828" width="11.1640625" style="60" customWidth="1"/>
    <col min="13829" max="13829" width="11.5" style="60" customWidth="1"/>
    <col min="13830" max="13830" width="17.1640625" style="60" customWidth="1"/>
    <col min="13831" max="13831" width="13.6640625" style="60" customWidth="1"/>
    <col min="13832" max="14079" width="10.5" style="60"/>
    <col min="14080" max="14080" width="4" style="60" customWidth="1"/>
    <col min="14081" max="14081" width="16.1640625" style="60" customWidth="1"/>
    <col min="14082" max="14082" width="49.6640625" style="60" customWidth="1"/>
    <col min="14083" max="14083" width="3.6640625" style="60" customWidth="1"/>
    <col min="14084" max="14084" width="11.1640625" style="60" customWidth="1"/>
    <col min="14085" max="14085" width="11.5" style="60" customWidth="1"/>
    <col min="14086" max="14086" width="17.1640625" style="60" customWidth="1"/>
    <col min="14087" max="14087" width="13.6640625" style="60" customWidth="1"/>
    <col min="14088" max="14335" width="10.5" style="60"/>
    <col min="14336" max="14336" width="4" style="60" customWidth="1"/>
    <col min="14337" max="14337" width="16.1640625" style="60" customWidth="1"/>
    <col min="14338" max="14338" width="49.6640625" style="60" customWidth="1"/>
    <col min="14339" max="14339" width="3.6640625" style="60" customWidth="1"/>
    <col min="14340" max="14340" width="11.1640625" style="60" customWidth="1"/>
    <col min="14341" max="14341" width="11.5" style="60" customWidth="1"/>
    <col min="14342" max="14342" width="17.1640625" style="60" customWidth="1"/>
    <col min="14343" max="14343" width="13.6640625" style="60" customWidth="1"/>
    <col min="14344" max="14591" width="10.5" style="60"/>
    <col min="14592" max="14592" width="4" style="60" customWidth="1"/>
    <col min="14593" max="14593" width="16.1640625" style="60" customWidth="1"/>
    <col min="14594" max="14594" width="49.6640625" style="60" customWidth="1"/>
    <col min="14595" max="14595" width="3.6640625" style="60" customWidth="1"/>
    <col min="14596" max="14596" width="11.1640625" style="60" customWidth="1"/>
    <col min="14597" max="14597" width="11.5" style="60" customWidth="1"/>
    <col min="14598" max="14598" width="17.1640625" style="60" customWidth="1"/>
    <col min="14599" max="14599" width="13.6640625" style="60" customWidth="1"/>
    <col min="14600" max="14847" width="10.5" style="60"/>
    <col min="14848" max="14848" width="4" style="60" customWidth="1"/>
    <col min="14849" max="14849" width="16.1640625" style="60" customWidth="1"/>
    <col min="14850" max="14850" width="49.6640625" style="60" customWidth="1"/>
    <col min="14851" max="14851" width="3.6640625" style="60" customWidth="1"/>
    <col min="14852" max="14852" width="11.1640625" style="60" customWidth="1"/>
    <col min="14853" max="14853" width="11.5" style="60" customWidth="1"/>
    <col min="14854" max="14854" width="17.1640625" style="60" customWidth="1"/>
    <col min="14855" max="14855" width="13.6640625" style="60" customWidth="1"/>
    <col min="14856" max="15103" width="10.5" style="60"/>
    <col min="15104" max="15104" width="4" style="60" customWidth="1"/>
    <col min="15105" max="15105" width="16.1640625" style="60" customWidth="1"/>
    <col min="15106" max="15106" width="49.6640625" style="60" customWidth="1"/>
    <col min="15107" max="15107" width="3.6640625" style="60" customWidth="1"/>
    <col min="15108" max="15108" width="11.1640625" style="60" customWidth="1"/>
    <col min="15109" max="15109" width="11.5" style="60" customWidth="1"/>
    <col min="15110" max="15110" width="17.1640625" style="60" customWidth="1"/>
    <col min="15111" max="15111" width="13.6640625" style="60" customWidth="1"/>
    <col min="15112" max="15359" width="10.5" style="60"/>
    <col min="15360" max="15360" width="4" style="60" customWidth="1"/>
    <col min="15361" max="15361" width="16.1640625" style="60" customWidth="1"/>
    <col min="15362" max="15362" width="49.6640625" style="60" customWidth="1"/>
    <col min="15363" max="15363" width="3.6640625" style="60" customWidth="1"/>
    <col min="15364" max="15364" width="11.1640625" style="60" customWidth="1"/>
    <col min="15365" max="15365" width="11.5" style="60" customWidth="1"/>
    <col min="15366" max="15366" width="17.1640625" style="60" customWidth="1"/>
    <col min="15367" max="15367" width="13.6640625" style="60" customWidth="1"/>
    <col min="15368" max="15615" width="10.5" style="60"/>
    <col min="15616" max="15616" width="4" style="60" customWidth="1"/>
    <col min="15617" max="15617" width="16.1640625" style="60" customWidth="1"/>
    <col min="15618" max="15618" width="49.6640625" style="60" customWidth="1"/>
    <col min="15619" max="15619" width="3.6640625" style="60" customWidth="1"/>
    <col min="15620" max="15620" width="11.1640625" style="60" customWidth="1"/>
    <col min="15621" max="15621" width="11.5" style="60" customWidth="1"/>
    <col min="15622" max="15622" width="17.1640625" style="60" customWidth="1"/>
    <col min="15623" max="15623" width="13.6640625" style="60" customWidth="1"/>
    <col min="15624" max="15871" width="10.5" style="60"/>
    <col min="15872" max="15872" width="4" style="60" customWidth="1"/>
    <col min="15873" max="15873" width="16.1640625" style="60" customWidth="1"/>
    <col min="15874" max="15874" width="49.6640625" style="60" customWidth="1"/>
    <col min="15875" max="15875" width="3.6640625" style="60" customWidth="1"/>
    <col min="15876" max="15876" width="11.1640625" style="60" customWidth="1"/>
    <col min="15877" max="15877" width="11.5" style="60" customWidth="1"/>
    <col min="15878" max="15878" width="17.1640625" style="60" customWidth="1"/>
    <col min="15879" max="15879" width="13.6640625" style="60" customWidth="1"/>
    <col min="15880" max="16127" width="10.5" style="60"/>
    <col min="16128" max="16128" width="4" style="60" customWidth="1"/>
    <col min="16129" max="16129" width="16.1640625" style="60" customWidth="1"/>
    <col min="16130" max="16130" width="49.6640625" style="60" customWidth="1"/>
    <col min="16131" max="16131" width="3.6640625" style="60" customWidth="1"/>
    <col min="16132" max="16132" width="11.1640625" style="60" customWidth="1"/>
    <col min="16133" max="16133" width="11.5" style="60" customWidth="1"/>
    <col min="16134" max="16134" width="17.1640625" style="60" customWidth="1"/>
    <col min="16135" max="16135" width="13.6640625" style="60" customWidth="1"/>
    <col min="16136" max="16384" width="10.5" style="60"/>
  </cols>
  <sheetData>
    <row r="1" spans="1:7" ht="15" customHeight="1">
      <c r="A1" s="46" t="s">
        <v>603</v>
      </c>
      <c r="B1" s="20"/>
      <c r="C1" s="20"/>
      <c r="D1" s="55"/>
      <c r="E1" s="20"/>
      <c r="F1" s="148"/>
      <c r="G1" s="20"/>
    </row>
    <row r="2" spans="1:7" ht="15" customHeight="1">
      <c r="A2" s="47" t="s">
        <v>604</v>
      </c>
      <c r="B2" s="47"/>
      <c r="C2" s="47" t="s">
        <v>599</v>
      </c>
      <c r="D2" s="56"/>
      <c r="E2" s="47"/>
      <c r="F2" s="149"/>
      <c r="G2" s="47"/>
    </row>
    <row r="3" spans="1:7" ht="15" customHeight="1">
      <c r="A3" s="47" t="s">
        <v>605</v>
      </c>
      <c r="B3" s="47"/>
      <c r="C3" s="47"/>
      <c r="D3" s="55"/>
      <c r="E3" s="20"/>
      <c r="F3" s="148"/>
      <c r="G3" s="20"/>
    </row>
    <row r="4" spans="1:7" ht="15" customHeight="1">
      <c r="A4" s="47" t="s">
        <v>864</v>
      </c>
      <c r="B4" s="47"/>
      <c r="C4" s="47" t="str">
        <f>'Komunitné centrum'!F193</f>
        <v>Vykurovanie</v>
      </c>
      <c r="D4" s="55"/>
      <c r="E4" s="20"/>
      <c r="F4" s="148"/>
      <c r="G4" s="20"/>
    </row>
    <row r="5" spans="1:7" ht="15" customHeight="1">
      <c r="A5" s="37"/>
      <c r="B5" s="38"/>
      <c r="C5" s="37"/>
      <c r="D5" s="61"/>
      <c r="E5" s="62"/>
      <c r="F5" s="63"/>
      <c r="G5" s="63"/>
    </row>
    <row r="6" spans="1:7" s="64" customFormat="1" ht="30" customHeight="1">
      <c r="A6" s="52" t="s">
        <v>607</v>
      </c>
      <c r="B6" s="53" t="s">
        <v>608</v>
      </c>
      <c r="C6" s="54" t="s">
        <v>48</v>
      </c>
      <c r="D6" s="53" t="s">
        <v>101</v>
      </c>
      <c r="E6" s="53" t="s">
        <v>746</v>
      </c>
      <c r="F6" s="53" t="s">
        <v>609</v>
      </c>
      <c r="G6" s="53" t="s">
        <v>610</v>
      </c>
    </row>
    <row r="7" spans="1:7" s="64" customFormat="1" ht="15" customHeight="1">
      <c r="A7" s="65"/>
      <c r="B7" s="65"/>
      <c r="C7" s="65"/>
      <c r="D7" s="66"/>
      <c r="E7" s="65"/>
      <c r="F7" s="150"/>
      <c r="G7" s="65"/>
    </row>
    <row r="8" spans="1:7" s="64" customFormat="1" ht="15" customHeight="1">
      <c r="A8" s="67"/>
      <c r="B8" s="68" t="s">
        <v>265</v>
      </c>
      <c r="C8" s="69" t="s">
        <v>747</v>
      </c>
      <c r="D8" s="70"/>
      <c r="E8" s="71"/>
      <c r="F8" s="72"/>
      <c r="G8" s="72"/>
    </row>
    <row r="9" spans="1:7" s="64" customFormat="1" ht="15" customHeight="1">
      <c r="A9" s="67"/>
      <c r="B9" s="68" t="s">
        <v>307</v>
      </c>
      <c r="C9" s="69" t="s">
        <v>748</v>
      </c>
      <c r="D9" s="70"/>
      <c r="E9" s="71"/>
      <c r="F9" s="72"/>
      <c r="G9" s="72"/>
    </row>
    <row r="10" spans="1:7" s="64" customFormat="1" ht="15" customHeight="1">
      <c r="A10" s="73">
        <v>1</v>
      </c>
      <c r="B10" s="74" t="s">
        <v>749</v>
      </c>
      <c r="C10" s="75" t="s">
        <v>750</v>
      </c>
      <c r="D10" s="76" t="s">
        <v>202</v>
      </c>
      <c r="E10" s="77">
        <v>30</v>
      </c>
      <c r="F10" s="78"/>
      <c r="G10" s="78"/>
    </row>
    <row r="11" spans="1:7" s="64" customFormat="1" ht="15" customHeight="1">
      <c r="A11" s="79">
        <v>2</v>
      </c>
      <c r="B11" s="80" t="s">
        <v>751</v>
      </c>
      <c r="C11" s="81" t="s">
        <v>752</v>
      </c>
      <c r="D11" s="82" t="s">
        <v>202</v>
      </c>
      <c r="E11" s="83">
        <v>24.48</v>
      </c>
      <c r="F11" s="84"/>
      <c r="G11" s="84"/>
    </row>
    <row r="12" spans="1:7" s="64" customFormat="1" ht="15" customHeight="1">
      <c r="A12" s="79">
        <v>3</v>
      </c>
      <c r="B12" s="80" t="s">
        <v>753</v>
      </c>
      <c r="C12" s="81" t="s">
        <v>754</v>
      </c>
      <c r="D12" s="82" t="s">
        <v>202</v>
      </c>
      <c r="E12" s="83">
        <v>6</v>
      </c>
      <c r="F12" s="84"/>
      <c r="G12" s="84"/>
    </row>
    <row r="13" spans="1:7" s="64" customFormat="1" ht="15" customHeight="1">
      <c r="A13" s="67"/>
      <c r="B13" s="68" t="s">
        <v>755</v>
      </c>
      <c r="C13" s="69" t="s">
        <v>756</v>
      </c>
      <c r="D13" s="70"/>
      <c r="E13" s="71"/>
      <c r="F13" s="72"/>
      <c r="G13" s="72"/>
    </row>
    <row r="14" spans="1:7" s="64" customFormat="1" ht="15" customHeight="1">
      <c r="A14" s="73">
        <v>4</v>
      </c>
      <c r="B14" s="74" t="s">
        <v>757</v>
      </c>
      <c r="C14" s="75" t="s">
        <v>758</v>
      </c>
      <c r="D14" s="76" t="s">
        <v>759</v>
      </c>
      <c r="E14" s="77">
        <v>1</v>
      </c>
      <c r="F14" s="78"/>
      <c r="G14" s="78"/>
    </row>
    <row r="15" spans="1:7" s="64" customFormat="1" ht="15" customHeight="1">
      <c r="A15" s="79">
        <v>5</v>
      </c>
      <c r="B15" s="80" t="s">
        <v>760</v>
      </c>
      <c r="C15" s="81" t="s">
        <v>761</v>
      </c>
      <c r="D15" s="82" t="s">
        <v>258</v>
      </c>
      <c r="E15" s="83">
        <v>1</v>
      </c>
      <c r="F15" s="84"/>
      <c r="G15" s="84"/>
    </row>
    <row r="16" spans="1:7" s="64" customFormat="1" ht="15" customHeight="1">
      <c r="A16" s="79">
        <v>6</v>
      </c>
      <c r="B16" s="80" t="s">
        <v>762</v>
      </c>
      <c r="C16" s="81" t="s">
        <v>763</v>
      </c>
      <c r="D16" s="82" t="s">
        <v>258</v>
      </c>
      <c r="E16" s="83">
        <v>1</v>
      </c>
      <c r="F16" s="84"/>
      <c r="G16" s="84"/>
    </row>
    <row r="17" spans="1:7" s="64" customFormat="1" ht="15" customHeight="1">
      <c r="A17" s="79">
        <v>7</v>
      </c>
      <c r="B17" s="80" t="s">
        <v>764</v>
      </c>
      <c r="C17" s="81" t="s">
        <v>765</v>
      </c>
      <c r="D17" s="82" t="s">
        <v>258</v>
      </c>
      <c r="E17" s="83">
        <v>6</v>
      </c>
      <c r="F17" s="84"/>
      <c r="G17" s="84"/>
    </row>
    <row r="18" spans="1:7" s="64" customFormat="1" ht="15" customHeight="1">
      <c r="A18" s="79">
        <v>8</v>
      </c>
      <c r="B18" s="80" t="s">
        <v>766</v>
      </c>
      <c r="C18" s="81" t="s">
        <v>767</v>
      </c>
      <c r="D18" s="82" t="s">
        <v>258</v>
      </c>
      <c r="E18" s="83">
        <v>6</v>
      </c>
      <c r="F18" s="84"/>
      <c r="G18" s="84"/>
    </row>
    <row r="19" spans="1:7" s="64" customFormat="1" ht="15" customHeight="1">
      <c r="A19" s="79">
        <v>9</v>
      </c>
      <c r="B19" s="80" t="s">
        <v>768</v>
      </c>
      <c r="C19" s="81" t="s">
        <v>769</v>
      </c>
      <c r="D19" s="82" t="s">
        <v>258</v>
      </c>
      <c r="E19" s="83">
        <v>6</v>
      </c>
      <c r="F19" s="84"/>
      <c r="G19" s="84"/>
    </row>
    <row r="20" spans="1:7" s="64" customFormat="1" ht="15" customHeight="1">
      <c r="A20" s="79">
        <v>10</v>
      </c>
      <c r="B20" s="80" t="s">
        <v>770</v>
      </c>
      <c r="C20" s="81" t="s">
        <v>771</v>
      </c>
      <c r="D20" s="82" t="s">
        <v>258</v>
      </c>
      <c r="E20" s="83">
        <v>6</v>
      </c>
      <c r="F20" s="84"/>
      <c r="G20" s="84"/>
    </row>
    <row r="21" spans="1:7" s="64" customFormat="1" ht="15" customHeight="1">
      <c r="A21" s="79">
        <v>11</v>
      </c>
      <c r="B21" s="80" t="s">
        <v>772</v>
      </c>
      <c r="C21" s="81" t="s">
        <v>773</v>
      </c>
      <c r="D21" s="82" t="s">
        <v>258</v>
      </c>
      <c r="E21" s="83">
        <v>6</v>
      </c>
      <c r="F21" s="84"/>
      <c r="G21" s="84"/>
    </row>
    <row r="22" spans="1:7" s="64" customFormat="1" ht="15" customHeight="1">
      <c r="A22" s="79">
        <v>12</v>
      </c>
      <c r="B22" s="80" t="s">
        <v>774</v>
      </c>
      <c r="C22" s="81" t="s">
        <v>775</v>
      </c>
      <c r="D22" s="82" t="s">
        <v>258</v>
      </c>
      <c r="E22" s="83">
        <v>1</v>
      </c>
      <c r="F22" s="84"/>
      <c r="G22" s="84"/>
    </row>
    <row r="23" spans="1:7" s="64" customFormat="1" ht="15" customHeight="1">
      <c r="A23" s="79">
        <v>13</v>
      </c>
      <c r="B23" s="80" t="s">
        <v>776</v>
      </c>
      <c r="C23" s="81" t="s">
        <v>777</v>
      </c>
      <c r="D23" s="82" t="s">
        <v>258</v>
      </c>
      <c r="E23" s="83">
        <v>1</v>
      </c>
      <c r="F23" s="84"/>
      <c r="G23" s="84"/>
    </row>
    <row r="24" spans="1:7" s="64" customFormat="1" ht="15" customHeight="1">
      <c r="A24" s="79">
        <v>14</v>
      </c>
      <c r="B24" s="80" t="s">
        <v>778</v>
      </c>
      <c r="C24" s="81" t="s">
        <v>779</v>
      </c>
      <c r="D24" s="82" t="s">
        <v>258</v>
      </c>
      <c r="E24" s="83">
        <v>1</v>
      </c>
      <c r="F24" s="84"/>
      <c r="G24" s="84"/>
    </row>
    <row r="25" spans="1:7" s="64" customFormat="1" ht="15" customHeight="1">
      <c r="A25" s="79">
        <v>15</v>
      </c>
      <c r="B25" s="80" t="s">
        <v>780</v>
      </c>
      <c r="C25" s="81" t="s">
        <v>781</v>
      </c>
      <c r="D25" s="82" t="s">
        <v>258</v>
      </c>
      <c r="E25" s="83">
        <v>1</v>
      </c>
      <c r="F25" s="84"/>
      <c r="G25" s="84"/>
    </row>
    <row r="26" spans="1:7" s="64" customFormat="1" ht="15" customHeight="1">
      <c r="A26" s="79">
        <v>16</v>
      </c>
      <c r="B26" s="80" t="s">
        <v>782</v>
      </c>
      <c r="C26" s="81" t="s">
        <v>783</v>
      </c>
      <c r="D26" s="82" t="s">
        <v>258</v>
      </c>
      <c r="E26" s="83">
        <v>1</v>
      </c>
      <c r="F26" s="84"/>
      <c r="G26" s="84"/>
    </row>
    <row r="27" spans="1:7" s="64" customFormat="1" ht="15" customHeight="1">
      <c r="A27" s="79">
        <v>17</v>
      </c>
      <c r="B27" s="80" t="s">
        <v>784</v>
      </c>
      <c r="C27" s="81" t="s">
        <v>785</v>
      </c>
      <c r="D27" s="82" t="s">
        <v>258</v>
      </c>
      <c r="E27" s="83">
        <v>1</v>
      </c>
      <c r="F27" s="84"/>
      <c r="G27" s="84"/>
    </row>
    <row r="28" spans="1:7" s="64" customFormat="1" ht="15" customHeight="1">
      <c r="A28" s="79">
        <v>18</v>
      </c>
      <c r="B28" s="80" t="s">
        <v>786</v>
      </c>
      <c r="C28" s="81" t="s">
        <v>787</v>
      </c>
      <c r="D28" s="82" t="s">
        <v>258</v>
      </c>
      <c r="E28" s="83">
        <v>1</v>
      </c>
      <c r="F28" s="84"/>
      <c r="G28" s="84"/>
    </row>
    <row r="29" spans="1:7" s="64" customFormat="1" ht="15" customHeight="1">
      <c r="A29" s="79">
        <v>19</v>
      </c>
      <c r="B29" s="80" t="s">
        <v>788</v>
      </c>
      <c r="C29" s="81" t="s">
        <v>789</v>
      </c>
      <c r="D29" s="82" t="s">
        <v>258</v>
      </c>
      <c r="E29" s="83">
        <v>1</v>
      </c>
      <c r="F29" s="84"/>
      <c r="G29" s="84"/>
    </row>
    <row r="30" spans="1:7" s="64" customFormat="1" ht="15" customHeight="1">
      <c r="A30" s="73">
        <v>20</v>
      </c>
      <c r="B30" s="74" t="s">
        <v>790</v>
      </c>
      <c r="C30" s="75" t="s">
        <v>791</v>
      </c>
      <c r="D30" s="76" t="s">
        <v>305</v>
      </c>
      <c r="E30" s="77"/>
      <c r="F30" s="78"/>
      <c r="G30" s="78"/>
    </row>
    <row r="31" spans="1:7" s="64" customFormat="1" ht="15" customHeight="1">
      <c r="A31" s="73">
        <v>21</v>
      </c>
      <c r="B31" s="74" t="s">
        <v>792</v>
      </c>
      <c r="C31" s="75" t="s">
        <v>793</v>
      </c>
      <c r="D31" s="76" t="s">
        <v>305</v>
      </c>
      <c r="E31" s="77"/>
      <c r="F31" s="78"/>
      <c r="G31" s="78"/>
    </row>
    <row r="32" spans="1:7" s="64" customFormat="1" ht="15" customHeight="1">
      <c r="A32" s="67"/>
      <c r="B32" s="68" t="s">
        <v>333</v>
      </c>
      <c r="C32" s="69" t="s">
        <v>794</v>
      </c>
      <c r="D32" s="70"/>
      <c r="E32" s="71"/>
      <c r="F32" s="72"/>
      <c r="G32" s="72"/>
    </row>
    <row r="33" spans="1:7" s="64" customFormat="1" ht="15" customHeight="1">
      <c r="A33" s="73">
        <v>22</v>
      </c>
      <c r="B33" s="74" t="s">
        <v>795</v>
      </c>
      <c r="C33" s="75" t="s">
        <v>796</v>
      </c>
      <c r="D33" s="76" t="s">
        <v>759</v>
      </c>
      <c r="E33" s="77">
        <v>1</v>
      </c>
      <c r="F33" s="78"/>
      <c r="G33" s="78"/>
    </row>
    <row r="34" spans="1:7" s="64" customFormat="1" ht="27.75" customHeight="1">
      <c r="A34" s="73">
        <v>23</v>
      </c>
      <c r="B34" s="74" t="s">
        <v>797</v>
      </c>
      <c r="C34" s="74" t="s">
        <v>941</v>
      </c>
      <c r="D34" s="76" t="s">
        <v>759</v>
      </c>
      <c r="E34" s="77">
        <v>1</v>
      </c>
      <c r="F34" s="78"/>
      <c r="G34" s="78"/>
    </row>
    <row r="35" spans="1:7" s="64" customFormat="1" ht="15" customHeight="1">
      <c r="A35" s="73">
        <v>24</v>
      </c>
      <c r="B35" s="74" t="s">
        <v>798</v>
      </c>
      <c r="C35" s="75" t="s">
        <v>799</v>
      </c>
      <c r="D35" s="76" t="s">
        <v>759</v>
      </c>
      <c r="E35" s="77">
        <v>1</v>
      </c>
      <c r="F35" s="78"/>
      <c r="G35" s="78"/>
    </row>
    <row r="36" spans="1:7" s="64" customFormat="1" ht="15" customHeight="1">
      <c r="A36" s="73">
        <v>25</v>
      </c>
      <c r="B36" s="74" t="s">
        <v>800</v>
      </c>
      <c r="C36" s="75" t="s">
        <v>801</v>
      </c>
      <c r="D36" s="76" t="s">
        <v>305</v>
      </c>
      <c r="E36" s="77"/>
      <c r="F36" s="78"/>
      <c r="G36" s="78"/>
    </row>
    <row r="37" spans="1:7" s="64" customFormat="1" ht="15" customHeight="1">
      <c r="A37" s="73">
        <v>26</v>
      </c>
      <c r="B37" s="74" t="s">
        <v>802</v>
      </c>
      <c r="C37" s="75" t="s">
        <v>803</v>
      </c>
      <c r="D37" s="76" t="s">
        <v>305</v>
      </c>
      <c r="E37" s="77"/>
      <c r="F37" s="78"/>
      <c r="G37" s="78"/>
    </row>
    <row r="38" spans="1:7" s="64" customFormat="1" ht="15" customHeight="1">
      <c r="A38" s="67"/>
      <c r="B38" s="68" t="s">
        <v>804</v>
      </c>
      <c r="C38" s="69" t="s">
        <v>805</v>
      </c>
      <c r="D38" s="70"/>
      <c r="E38" s="71"/>
      <c r="F38" s="72"/>
      <c r="G38" s="72"/>
    </row>
    <row r="39" spans="1:7" s="64" customFormat="1" ht="15" customHeight="1">
      <c r="A39" s="79">
        <v>27</v>
      </c>
      <c r="B39" s="80" t="s">
        <v>806</v>
      </c>
      <c r="C39" s="81" t="s">
        <v>807</v>
      </c>
      <c r="D39" s="82" t="s">
        <v>202</v>
      </c>
      <c r="E39" s="83">
        <v>26</v>
      </c>
      <c r="F39" s="84"/>
      <c r="G39" s="84"/>
    </row>
    <row r="40" spans="1:7" s="64" customFormat="1" ht="15" customHeight="1">
      <c r="A40" s="79">
        <v>28</v>
      </c>
      <c r="B40" s="80" t="s">
        <v>808</v>
      </c>
      <c r="C40" s="81" t="s">
        <v>809</v>
      </c>
      <c r="D40" s="82" t="s">
        <v>202</v>
      </c>
      <c r="E40" s="83">
        <v>16</v>
      </c>
      <c r="F40" s="84"/>
      <c r="G40" s="84"/>
    </row>
    <row r="41" spans="1:7" s="64" customFormat="1" ht="15" customHeight="1">
      <c r="A41" s="79">
        <v>29</v>
      </c>
      <c r="B41" s="80" t="s">
        <v>810</v>
      </c>
      <c r="C41" s="81" t="s">
        <v>811</v>
      </c>
      <c r="D41" s="82" t="s">
        <v>202</v>
      </c>
      <c r="E41" s="83">
        <v>24</v>
      </c>
      <c r="F41" s="84"/>
      <c r="G41" s="84"/>
    </row>
    <row r="42" spans="1:7" s="64" customFormat="1" ht="15" customHeight="1">
      <c r="A42" s="79">
        <v>30</v>
      </c>
      <c r="B42" s="80" t="s">
        <v>812</v>
      </c>
      <c r="C42" s="81" t="s">
        <v>813</v>
      </c>
      <c r="D42" s="82" t="s">
        <v>202</v>
      </c>
      <c r="E42" s="83">
        <v>56</v>
      </c>
      <c r="F42" s="84"/>
      <c r="G42" s="84"/>
    </row>
    <row r="43" spans="1:7" s="64" customFormat="1" ht="15" customHeight="1">
      <c r="A43" s="79">
        <v>31</v>
      </c>
      <c r="B43" s="80" t="s">
        <v>814</v>
      </c>
      <c r="C43" s="81" t="s">
        <v>815</v>
      </c>
      <c r="D43" s="82" t="s">
        <v>202</v>
      </c>
      <c r="E43" s="83">
        <v>86</v>
      </c>
      <c r="F43" s="84"/>
      <c r="G43" s="84"/>
    </row>
    <row r="44" spans="1:7" s="64" customFormat="1" ht="15" customHeight="1">
      <c r="A44" s="79">
        <v>32</v>
      </c>
      <c r="B44" s="80" t="s">
        <v>816</v>
      </c>
      <c r="C44" s="81" t="s">
        <v>817</v>
      </c>
      <c r="D44" s="82" t="s">
        <v>202</v>
      </c>
      <c r="E44" s="83">
        <v>24</v>
      </c>
      <c r="F44" s="84"/>
      <c r="G44" s="84"/>
    </row>
    <row r="45" spans="1:7" s="64" customFormat="1" ht="15" customHeight="1">
      <c r="A45" s="79">
        <v>33</v>
      </c>
      <c r="B45" s="80" t="s">
        <v>818</v>
      </c>
      <c r="C45" s="81" t="s">
        <v>819</v>
      </c>
      <c r="D45" s="82" t="s">
        <v>202</v>
      </c>
      <c r="E45" s="83">
        <v>6</v>
      </c>
      <c r="F45" s="84"/>
      <c r="G45" s="84"/>
    </row>
    <row r="46" spans="1:7" s="64" customFormat="1" ht="15" customHeight="1">
      <c r="A46" s="73">
        <v>34</v>
      </c>
      <c r="B46" s="74" t="s">
        <v>820</v>
      </c>
      <c r="C46" s="75" t="s">
        <v>821</v>
      </c>
      <c r="D46" s="76" t="s">
        <v>202</v>
      </c>
      <c r="E46" s="77">
        <v>262</v>
      </c>
      <c r="F46" s="78"/>
      <c r="G46" s="78"/>
    </row>
    <row r="47" spans="1:7" s="64" customFormat="1" ht="15" customHeight="1">
      <c r="A47" s="73">
        <v>35</v>
      </c>
      <c r="B47" s="74" t="s">
        <v>822</v>
      </c>
      <c r="C47" s="75" t="s">
        <v>823</v>
      </c>
      <c r="D47" s="76" t="s">
        <v>305</v>
      </c>
      <c r="E47" s="77"/>
      <c r="F47" s="78"/>
      <c r="G47" s="78"/>
    </row>
    <row r="48" spans="1:7" s="64" customFormat="1" ht="15" customHeight="1">
      <c r="A48" s="73">
        <v>36</v>
      </c>
      <c r="B48" s="74" t="s">
        <v>824</v>
      </c>
      <c r="C48" s="75" t="s">
        <v>825</v>
      </c>
      <c r="D48" s="76" t="s">
        <v>305</v>
      </c>
      <c r="E48" s="77"/>
      <c r="F48" s="78"/>
      <c r="G48" s="78"/>
    </row>
    <row r="49" spans="1:7" s="64" customFormat="1" ht="15" customHeight="1">
      <c r="A49" s="67"/>
      <c r="B49" s="68" t="s">
        <v>826</v>
      </c>
      <c r="C49" s="69" t="s">
        <v>827</v>
      </c>
      <c r="D49" s="70"/>
      <c r="E49" s="71"/>
      <c r="F49" s="72"/>
      <c r="G49" s="72"/>
    </row>
    <row r="50" spans="1:7" s="64" customFormat="1" ht="15" customHeight="1">
      <c r="A50" s="79">
        <v>37</v>
      </c>
      <c r="B50" s="80" t="s">
        <v>828</v>
      </c>
      <c r="C50" s="81" t="s">
        <v>829</v>
      </c>
      <c r="D50" s="82" t="s">
        <v>258</v>
      </c>
      <c r="E50" s="83">
        <v>22</v>
      </c>
      <c r="F50" s="84"/>
      <c r="G50" s="84"/>
    </row>
    <row r="51" spans="1:7" s="64" customFormat="1" ht="15" customHeight="1">
      <c r="A51" s="79">
        <v>38</v>
      </c>
      <c r="B51" s="80" t="s">
        <v>830</v>
      </c>
      <c r="C51" s="81" t="s">
        <v>831</v>
      </c>
      <c r="D51" s="82" t="s">
        <v>258</v>
      </c>
      <c r="E51" s="83">
        <v>22</v>
      </c>
      <c r="F51" s="84"/>
      <c r="G51" s="84"/>
    </row>
    <row r="52" spans="1:7" s="64" customFormat="1" ht="15" customHeight="1">
      <c r="A52" s="79">
        <v>39</v>
      </c>
      <c r="B52" s="80" t="s">
        <v>832</v>
      </c>
      <c r="C52" s="81" t="s">
        <v>833</v>
      </c>
      <c r="D52" s="82" t="s">
        <v>258</v>
      </c>
      <c r="E52" s="83">
        <v>6</v>
      </c>
      <c r="F52" s="84"/>
      <c r="G52" s="84"/>
    </row>
    <row r="53" spans="1:7" s="64" customFormat="1" ht="15" customHeight="1">
      <c r="A53" s="79">
        <v>40</v>
      </c>
      <c r="B53" s="80" t="s">
        <v>834</v>
      </c>
      <c r="C53" s="81" t="s">
        <v>835</v>
      </c>
      <c r="D53" s="82" t="s">
        <v>258</v>
      </c>
      <c r="E53" s="83">
        <v>1</v>
      </c>
      <c r="F53" s="84"/>
      <c r="G53" s="84"/>
    </row>
    <row r="54" spans="1:7" s="64" customFormat="1" ht="15" customHeight="1">
      <c r="A54" s="73">
        <v>41</v>
      </c>
      <c r="B54" s="74" t="s">
        <v>836</v>
      </c>
      <c r="C54" s="75" t="s">
        <v>837</v>
      </c>
      <c r="D54" s="76" t="s">
        <v>258</v>
      </c>
      <c r="E54" s="77">
        <v>6</v>
      </c>
      <c r="F54" s="78"/>
      <c r="G54" s="78"/>
    </row>
    <row r="55" spans="1:7" s="64" customFormat="1" ht="15" customHeight="1">
      <c r="A55" s="73">
        <v>42</v>
      </c>
      <c r="B55" s="74" t="s">
        <v>838</v>
      </c>
      <c r="C55" s="75" t="s">
        <v>839</v>
      </c>
      <c r="D55" s="76" t="s">
        <v>258</v>
      </c>
      <c r="E55" s="77">
        <v>22</v>
      </c>
      <c r="F55" s="78"/>
      <c r="G55" s="78"/>
    </row>
    <row r="56" spans="1:7" s="64" customFormat="1" ht="15" customHeight="1">
      <c r="A56" s="73">
        <v>43</v>
      </c>
      <c r="B56" s="74" t="s">
        <v>840</v>
      </c>
      <c r="C56" s="75" t="s">
        <v>841</v>
      </c>
      <c r="D56" s="76" t="s">
        <v>258</v>
      </c>
      <c r="E56" s="77">
        <v>6</v>
      </c>
      <c r="F56" s="78"/>
      <c r="G56" s="78"/>
    </row>
    <row r="57" spans="1:7" s="64" customFormat="1" ht="15" customHeight="1">
      <c r="A57" s="73">
        <v>44</v>
      </c>
      <c r="B57" s="74" t="s">
        <v>842</v>
      </c>
      <c r="C57" s="75" t="s">
        <v>843</v>
      </c>
      <c r="D57" s="76" t="s">
        <v>305</v>
      </c>
      <c r="E57" s="77"/>
      <c r="F57" s="78"/>
      <c r="G57" s="78"/>
    </row>
    <row r="58" spans="1:7" s="64" customFormat="1" ht="15" customHeight="1">
      <c r="A58" s="73">
        <v>45</v>
      </c>
      <c r="B58" s="74" t="s">
        <v>844</v>
      </c>
      <c r="C58" s="75" t="s">
        <v>845</v>
      </c>
      <c r="D58" s="76" t="s">
        <v>305</v>
      </c>
      <c r="E58" s="77"/>
      <c r="F58" s="78"/>
      <c r="G58" s="78"/>
    </row>
    <row r="59" spans="1:7" s="64" customFormat="1" ht="15" customHeight="1">
      <c r="A59" s="67"/>
      <c r="B59" s="68" t="s">
        <v>846</v>
      </c>
      <c r="C59" s="69" t="s">
        <v>847</v>
      </c>
      <c r="D59" s="70"/>
      <c r="E59" s="71"/>
      <c r="F59" s="72"/>
      <c r="G59" s="72"/>
    </row>
    <row r="60" spans="1:7" s="64" customFormat="1" ht="15" customHeight="1">
      <c r="A60" s="73">
        <v>46</v>
      </c>
      <c r="B60" s="74" t="s">
        <v>848</v>
      </c>
      <c r="C60" s="75" t="s">
        <v>849</v>
      </c>
      <c r="D60" s="76" t="s">
        <v>258</v>
      </c>
      <c r="E60" s="77">
        <v>22</v>
      </c>
      <c r="F60" s="78"/>
      <c r="G60" s="78"/>
    </row>
    <row r="61" spans="1:7" s="64" customFormat="1" ht="15" customHeight="1">
      <c r="A61" s="73">
        <v>47</v>
      </c>
      <c r="B61" s="74" t="s">
        <v>850</v>
      </c>
      <c r="C61" s="75" t="s">
        <v>851</v>
      </c>
      <c r="D61" s="76" t="s">
        <v>759</v>
      </c>
      <c r="E61" s="77">
        <v>22</v>
      </c>
      <c r="F61" s="78"/>
      <c r="G61" s="78"/>
    </row>
    <row r="62" spans="1:7" s="64" customFormat="1" ht="15" customHeight="1">
      <c r="A62" s="79">
        <v>48</v>
      </c>
      <c r="B62" s="80" t="s">
        <v>852</v>
      </c>
      <c r="C62" s="81" t="s">
        <v>927</v>
      </c>
      <c r="D62" s="82" t="s">
        <v>258</v>
      </c>
      <c r="E62" s="83">
        <v>2</v>
      </c>
      <c r="F62" s="84"/>
      <c r="G62" s="84"/>
    </row>
    <row r="63" spans="1:7" s="64" customFormat="1" ht="15" customHeight="1">
      <c r="A63" s="79">
        <v>49</v>
      </c>
      <c r="B63" s="80" t="s">
        <v>853</v>
      </c>
      <c r="C63" s="81" t="s">
        <v>928</v>
      </c>
      <c r="D63" s="82" t="s">
        <v>258</v>
      </c>
      <c r="E63" s="83">
        <v>17</v>
      </c>
      <c r="F63" s="84"/>
      <c r="G63" s="84"/>
    </row>
    <row r="64" spans="1:7" s="64" customFormat="1" ht="15" customHeight="1">
      <c r="A64" s="79">
        <v>50</v>
      </c>
      <c r="B64" s="80" t="s">
        <v>854</v>
      </c>
      <c r="C64" s="81" t="s">
        <v>929</v>
      </c>
      <c r="D64" s="82" t="s">
        <v>258</v>
      </c>
      <c r="E64" s="83">
        <v>3</v>
      </c>
      <c r="F64" s="84"/>
      <c r="G64" s="84"/>
    </row>
    <row r="65" spans="1:7" s="64" customFormat="1" ht="15" customHeight="1">
      <c r="A65" s="73">
        <v>51</v>
      </c>
      <c r="B65" s="74" t="s">
        <v>855</v>
      </c>
      <c r="C65" s="75" t="s">
        <v>856</v>
      </c>
      <c r="D65" s="76" t="s">
        <v>305</v>
      </c>
      <c r="E65" s="77"/>
      <c r="F65" s="78"/>
      <c r="G65" s="78"/>
    </row>
    <row r="66" spans="1:7" s="64" customFormat="1" ht="15" customHeight="1">
      <c r="A66" s="73">
        <v>52</v>
      </c>
      <c r="B66" s="74" t="s">
        <v>857</v>
      </c>
      <c r="C66" s="75" t="s">
        <v>858</v>
      </c>
      <c r="D66" s="76" t="s">
        <v>305</v>
      </c>
      <c r="E66" s="77"/>
      <c r="F66" s="78"/>
      <c r="G66" s="78"/>
    </row>
    <row r="67" spans="1:7" s="64" customFormat="1" ht="15" customHeight="1">
      <c r="A67" s="67"/>
      <c r="B67" s="68" t="s">
        <v>859</v>
      </c>
      <c r="C67" s="69" t="s">
        <v>860</v>
      </c>
      <c r="D67" s="70"/>
      <c r="E67" s="71"/>
      <c r="F67" s="72"/>
      <c r="G67" s="72"/>
    </row>
    <row r="68" spans="1:7" s="64" customFormat="1" ht="15" customHeight="1">
      <c r="A68" s="73">
        <v>53</v>
      </c>
      <c r="B68" s="74" t="s">
        <v>861</v>
      </c>
      <c r="C68" s="75" t="s">
        <v>862</v>
      </c>
      <c r="D68" s="76" t="s">
        <v>615</v>
      </c>
      <c r="E68" s="77">
        <v>72</v>
      </c>
      <c r="F68" s="78"/>
      <c r="G68" s="78"/>
    </row>
    <row r="69" spans="1:7" ht="15" customHeight="1">
      <c r="A69" s="111"/>
      <c r="B69" s="112"/>
      <c r="C69" s="113" t="s">
        <v>863</v>
      </c>
      <c r="D69" s="114"/>
      <c r="E69" s="115"/>
      <c r="F69" s="116"/>
      <c r="G69" s="116"/>
    </row>
    <row r="77" spans="1:7">
      <c r="G77" s="90"/>
    </row>
  </sheetData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51730-C9CD-E240-9668-600E42A27AA8}">
  <dimension ref="A1:G38"/>
  <sheetViews>
    <sheetView showGridLines="0" view="pageBreakPreview" zoomScale="60" zoomScaleNormal="100" workbookViewId="0">
      <selection activeCell="I35" sqref="I35"/>
    </sheetView>
  </sheetViews>
  <sheetFormatPr defaultColWidth="10.5" defaultRowHeight="15" customHeight="1"/>
  <cols>
    <col min="1" max="1" width="6" style="137" customWidth="1"/>
    <col min="2" max="2" width="15" style="138" customWidth="1"/>
    <col min="3" max="3" width="74.6640625" style="119" customWidth="1"/>
    <col min="4" max="4" width="11" style="232" customWidth="1"/>
    <col min="5" max="5" width="11" style="139" customWidth="1"/>
    <col min="6" max="6" width="11" style="140" customWidth="1"/>
    <col min="7" max="7" width="15.1640625" style="140" customWidth="1"/>
    <col min="8" max="255" width="10.5" style="119"/>
    <col min="256" max="256" width="4" style="119" customWidth="1"/>
    <col min="257" max="257" width="13.6640625" style="119" customWidth="1"/>
    <col min="258" max="258" width="49.6640625" style="119" customWidth="1"/>
    <col min="259" max="259" width="3.6640625" style="119" customWidth="1"/>
    <col min="260" max="260" width="11.1640625" style="119" customWidth="1"/>
    <col min="261" max="261" width="11.5" style="119" customWidth="1"/>
    <col min="262" max="262" width="17.1640625" style="119" customWidth="1"/>
    <col min="263" max="263" width="13.6640625" style="119" customWidth="1"/>
    <col min="264" max="511" width="10.5" style="119"/>
    <col min="512" max="512" width="4" style="119" customWidth="1"/>
    <col min="513" max="513" width="13.6640625" style="119" customWidth="1"/>
    <col min="514" max="514" width="49.6640625" style="119" customWidth="1"/>
    <col min="515" max="515" width="3.6640625" style="119" customWidth="1"/>
    <col min="516" max="516" width="11.1640625" style="119" customWidth="1"/>
    <col min="517" max="517" width="11.5" style="119" customWidth="1"/>
    <col min="518" max="518" width="17.1640625" style="119" customWidth="1"/>
    <col min="519" max="519" width="13.6640625" style="119" customWidth="1"/>
    <col min="520" max="767" width="10.5" style="119"/>
    <col min="768" max="768" width="4" style="119" customWidth="1"/>
    <col min="769" max="769" width="13.6640625" style="119" customWidth="1"/>
    <col min="770" max="770" width="49.6640625" style="119" customWidth="1"/>
    <col min="771" max="771" width="3.6640625" style="119" customWidth="1"/>
    <col min="772" max="772" width="11.1640625" style="119" customWidth="1"/>
    <col min="773" max="773" width="11.5" style="119" customWidth="1"/>
    <col min="774" max="774" width="17.1640625" style="119" customWidth="1"/>
    <col min="775" max="775" width="13.6640625" style="119" customWidth="1"/>
    <col min="776" max="1023" width="10.5" style="119"/>
    <col min="1024" max="1024" width="4" style="119" customWidth="1"/>
    <col min="1025" max="1025" width="13.6640625" style="119" customWidth="1"/>
    <col min="1026" max="1026" width="49.6640625" style="119" customWidth="1"/>
    <col min="1027" max="1027" width="3.6640625" style="119" customWidth="1"/>
    <col min="1028" max="1028" width="11.1640625" style="119" customWidth="1"/>
    <col min="1029" max="1029" width="11.5" style="119" customWidth="1"/>
    <col min="1030" max="1030" width="17.1640625" style="119" customWidth="1"/>
    <col min="1031" max="1031" width="13.6640625" style="119" customWidth="1"/>
    <col min="1032" max="1279" width="10.5" style="119"/>
    <col min="1280" max="1280" width="4" style="119" customWidth="1"/>
    <col min="1281" max="1281" width="13.6640625" style="119" customWidth="1"/>
    <col min="1282" max="1282" width="49.6640625" style="119" customWidth="1"/>
    <col min="1283" max="1283" width="3.6640625" style="119" customWidth="1"/>
    <col min="1284" max="1284" width="11.1640625" style="119" customWidth="1"/>
    <col min="1285" max="1285" width="11.5" style="119" customWidth="1"/>
    <col min="1286" max="1286" width="17.1640625" style="119" customWidth="1"/>
    <col min="1287" max="1287" width="13.6640625" style="119" customWidth="1"/>
    <col min="1288" max="1535" width="10.5" style="119"/>
    <col min="1536" max="1536" width="4" style="119" customWidth="1"/>
    <col min="1537" max="1537" width="13.6640625" style="119" customWidth="1"/>
    <col min="1538" max="1538" width="49.6640625" style="119" customWidth="1"/>
    <col min="1539" max="1539" width="3.6640625" style="119" customWidth="1"/>
    <col min="1540" max="1540" width="11.1640625" style="119" customWidth="1"/>
    <col min="1541" max="1541" width="11.5" style="119" customWidth="1"/>
    <col min="1542" max="1542" width="17.1640625" style="119" customWidth="1"/>
    <col min="1543" max="1543" width="13.6640625" style="119" customWidth="1"/>
    <col min="1544" max="1791" width="10.5" style="119"/>
    <col min="1792" max="1792" width="4" style="119" customWidth="1"/>
    <col min="1793" max="1793" width="13.6640625" style="119" customWidth="1"/>
    <col min="1794" max="1794" width="49.6640625" style="119" customWidth="1"/>
    <col min="1795" max="1795" width="3.6640625" style="119" customWidth="1"/>
    <col min="1796" max="1796" width="11.1640625" style="119" customWidth="1"/>
    <col min="1797" max="1797" width="11.5" style="119" customWidth="1"/>
    <col min="1798" max="1798" width="17.1640625" style="119" customWidth="1"/>
    <col min="1799" max="1799" width="13.6640625" style="119" customWidth="1"/>
    <col min="1800" max="2047" width="10.5" style="119"/>
    <col min="2048" max="2048" width="4" style="119" customWidth="1"/>
    <col min="2049" max="2049" width="13.6640625" style="119" customWidth="1"/>
    <col min="2050" max="2050" width="49.6640625" style="119" customWidth="1"/>
    <col min="2051" max="2051" width="3.6640625" style="119" customWidth="1"/>
    <col min="2052" max="2052" width="11.1640625" style="119" customWidth="1"/>
    <col min="2053" max="2053" width="11.5" style="119" customWidth="1"/>
    <col min="2054" max="2054" width="17.1640625" style="119" customWidth="1"/>
    <col min="2055" max="2055" width="13.6640625" style="119" customWidth="1"/>
    <col min="2056" max="2303" width="10.5" style="119"/>
    <col min="2304" max="2304" width="4" style="119" customWidth="1"/>
    <col min="2305" max="2305" width="13.6640625" style="119" customWidth="1"/>
    <col min="2306" max="2306" width="49.6640625" style="119" customWidth="1"/>
    <col min="2307" max="2307" width="3.6640625" style="119" customWidth="1"/>
    <col min="2308" max="2308" width="11.1640625" style="119" customWidth="1"/>
    <col min="2309" max="2309" width="11.5" style="119" customWidth="1"/>
    <col min="2310" max="2310" width="17.1640625" style="119" customWidth="1"/>
    <col min="2311" max="2311" width="13.6640625" style="119" customWidth="1"/>
    <col min="2312" max="2559" width="10.5" style="119"/>
    <col min="2560" max="2560" width="4" style="119" customWidth="1"/>
    <col min="2561" max="2561" width="13.6640625" style="119" customWidth="1"/>
    <col min="2562" max="2562" width="49.6640625" style="119" customWidth="1"/>
    <col min="2563" max="2563" width="3.6640625" style="119" customWidth="1"/>
    <col min="2564" max="2564" width="11.1640625" style="119" customWidth="1"/>
    <col min="2565" max="2565" width="11.5" style="119" customWidth="1"/>
    <col min="2566" max="2566" width="17.1640625" style="119" customWidth="1"/>
    <col min="2567" max="2567" width="13.6640625" style="119" customWidth="1"/>
    <col min="2568" max="2815" width="10.5" style="119"/>
    <col min="2816" max="2816" width="4" style="119" customWidth="1"/>
    <col min="2817" max="2817" width="13.6640625" style="119" customWidth="1"/>
    <col min="2818" max="2818" width="49.6640625" style="119" customWidth="1"/>
    <col min="2819" max="2819" width="3.6640625" style="119" customWidth="1"/>
    <col min="2820" max="2820" width="11.1640625" style="119" customWidth="1"/>
    <col min="2821" max="2821" width="11.5" style="119" customWidth="1"/>
    <col min="2822" max="2822" width="17.1640625" style="119" customWidth="1"/>
    <col min="2823" max="2823" width="13.6640625" style="119" customWidth="1"/>
    <col min="2824" max="3071" width="10.5" style="119"/>
    <col min="3072" max="3072" width="4" style="119" customWidth="1"/>
    <col min="3073" max="3073" width="13.6640625" style="119" customWidth="1"/>
    <col min="3074" max="3074" width="49.6640625" style="119" customWidth="1"/>
    <col min="3075" max="3075" width="3.6640625" style="119" customWidth="1"/>
    <col min="3076" max="3076" width="11.1640625" style="119" customWidth="1"/>
    <col min="3077" max="3077" width="11.5" style="119" customWidth="1"/>
    <col min="3078" max="3078" width="17.1640625" style="119" customWidth="1"/>
    <col min="3079" max="3079" width="13.6640625" style="119" customWidth="1"/>
    <col min="3080" max="3327" width="10.5" style="119"/>
    <col min="3328" max="3328" width="4" style="119" customWidth="1"/>
    <col min="3329" max="3329" width="13.6640625" style="119" customWidth="1"/>
    <col min="3330" max="3330" width="49.6640625" style="119" customWidth="1"/>
    <col min="3331" max="3331" width="3.6640625" style="119" customWidth="1"/>
    <col min="3332" max="3332" width="11.1640625" style="119" customWidth="1"/>
    <col min="3333" max="3333" width="11.5" style="119" customWidth="1"/>
    <col min="3334" max="3334" width="17.1640625" style="119" customWidth="1"/>
    <col min="3335" max="3335" width="13.6640625" style="119" customWidth="1"/>
    <col min="3336" max="3583" width="10.5" style="119"/>
    <col min="3584" max="3584" width="4" style="119" customWidth="1"/>
    <col min="3585" max="3585" width="13.6640625" style="119" customWidth="1"/>
    <col min="3586" max="3586" width="49.6640625" style="119" customWidth="1"/>
    <col min="3587" max="3587" width="3.6640625" style="119" customWidth="1"/>
    <col min="3588" max="3588" width="11.1640625" style="119" customWidth="1"/>
    <col min="3589" max="3589" width="11.5" style="119" customWidth="1"/>
    <col min="3590" max="3590" width="17.1640625" style="119" customWidth="1"/>
    <col min="3591" max="3591" width="13.6640625" style="119" customWidth="1"/>
    <col min="3592" max="3839" width="10.5" style="119"/>
    <col min="3840" max="3840" width="4" style="119" customWidth="1"/>
    <col min="3841" max="3841" width="13.6640625" style="119" customWidth="1"/>
    <col min="3842" max="3842" width="49.6640625" style="119" customWidth="1"/>
    <col min="3843" max="3843" width="3.6640625" style="119" customWidth="1"/>
    <col min="3844" max="3844" width="11.1640625" style="119" customWidth="1"/>
    <col min="3845" max="3845" width="11.5" style="119" customWidth="1"/>
    <col min="3846" max="3846" width="17.1640625" style="119" customWidth="1"/>
    <col min="3847" max="3847" width="13.6640625" style="119" customWidth="1"/>
    <col min="3848" max="4095" width="10.5" style="119"/>
    <col min="4096" max="4096" width="4" style="119" customWidth="1"/>
    <col min="4097" max="4097" width="13.6640625" style="119" customWidth="1"/>
    <col min="4098" max="4098" width="49.6640625" style="119" customWidth="1"/>
    <col min="4099" max="4099" width="3.6640625" style="119" customWidth="1"/>
    <col min="4100" max="4100" width="11.1640625" style="119" customWidth="1"/>
    <col min="4101" max="4101" width="11.5" style="119" customWidth="1"/>
    <col min="4102" max="4102" width="17.1640625" style="119" customWidth="1"/>
    <col min="4103" max="4103" width="13.6640625" style="119" customWidth="1"/>
    <col min="4104" max="4351" width="10.5" style="119"/>
    <col min="4352" max="4352" width="4" style="119" customWidth="1"/>
    <col min="4353" max="4353" width="13.6640625" style="119" customWidth="1"/>
    <col min="4354" max="4354" width="49.6640625" style="119" customWidth="1"/>
    <col min="4355" max="4355" width="3.6640625" style="119" customWidth="1"/>
    <col min="4356" max="4356" width="11.1640625" style="119" customWidth="1"/>
    <col min="4357" max="4357" width="11.5" style="119" customWidth="1"/>
    <col min="4358" max="4358" width="17.1640625" style="119" customWidth="1"/>
    <col min="4359" max="4359" width="13.6640625" style="119" customWidth="1"/>
    <col min="4360" max="4607" width="10.5" style="119"/>
    <col min="4608" max="4608" width="4" style="119" customWidth="1"/>
    <col min="4609" max="4609" width="13.6640625" style="119" customWidth="1"/>
    <col min="4610" max="4610" width="49.6640625" style="119" customWidth="1"/>
    <col min="4611" max="4611" width="3.6640625" style="119" customWidth="1"/>
    <col min="4612" max="4612" width="11.1640625" style="119" customWidth="1"/>
    <col min="4613" max="4613" width="11.5" style="119" customWidth="1"/>
    <col min="4614" max="4614" width="17.1640625" style="119" customWidth="1"/>
    <col min="4615" max="4615" width="13.6640625" style="119" customWidth="1"/>
    <col min="4616" max="4863" width="10.5" style="119"/>
    <col min="4864" max="4864" width="4" style="119" customWidth="1"/>
    <col min="4865" max="4865" width="13.6640625" style="119" customWidth="1"/>
    <col min="4866" max="4866" width="49.6640625" style="119" customWidth="1"/>
    <col min="4867" max="4867" width="3.6640625" style="119" customWidth="1"/>
    <col min="4868" max="4868" width="11.1640625" style="119" customWidth="1"/>
    <col min="4869" max="4869" width="11.5" style="119" customWidth="1"/>
    <col min="4870" max="4870" width="17.1640625" style="119" customWidth="1"/>
    <col min="4871" max="4871" width="13.6640625" style="119" customWidth="1"/>
    <col min="4872" max="5119" width="10.5" style="119"/>
    <col min="5120" max="5120" width="4" style="119" customWidth="1"/>
    <col min="5121" max="5121" width="13.6640625" style="119" customWidth="1"/>
    <col min="5122" max="5122" width="49.6640625" style="119" customWidth="1"/>
    <col min="5123" max="5123" width="3.6640625" style="119" customWidth="1"/>
    <col min="5124" max="5124" width="11.1640625" style="119" customWidth="1"/>
    <col min="5125" max="5125" width="11.5" style="119" customWidth="1"/>
    <col min="5126" max="5126" width="17.1640625" style="119" customWidth="1"/>
    <col min="5127" max="5127" width="13.6640625" style="119" customWidth="1"/>
    <col min="5128" max="5375" width="10.5" style="119"/>
    <col min="5376" max="5376" width="4" style="119" customWidth="1"/>
    <col min="5377" max="5377" width="13.6640625" style="119" customWidth="1"/>
    <col min="5378" max="5378" width="49.6640625" style="119" customWidth="1"/>
    <col min="5379" max="5379" width="3.6640625" style="119" customWidth="1"/>
    <col min="5380" max="5380" width="11.1640625" style="119" customWidth="1"/>
    <col min="5381" max="5381" width="11.5" style="119" customWidth="1"/>
    <col min="5382" max="5382" width="17.1640625" style="119" customWidth="1"/>
    <col min="5383" max="5383" width="13.6640625" style="119" customWidth="1"/>
    <col min="5384" max="5631" width="10.5" style="119"/>
    <col min="5632" max="5632" width="4" style="119" customWidth="1"/>
    <col min="5633" max="5633" width="13.6640625" style="119" customWidth="1"/>
    <col min="5634" max="5634" width="49.6640625" style="119" customWidth="1"/>
    <col min="5635" max="5635" width="3.6640625" style="119" customWidth="1"/>
    <col min="5636" max="5636" width="11.1640625" style="119" customWidth="1"/>
    <col min="5637" max="5637" width="11.5" style="119" customWidth="1"/>
    <col min="5638" max="5638" width="17.1640625" style="119" customWidth="1"/>
    <col min="5639" max="5639" width="13.6640625" style="119" customWidth="1"/>
    <col min="5640" max="5887" width="10.5" style="119"/>
    <col min="5888" max="5888" width="4" style="119" customWidth="1"/>
    <col min="5889" max="5889" width="13.6640625" style="119" customWidth="1"/>
    <col min="5890" max="5890" width="49.6640625" style="119" customWidth="1"/>
    <col min="5891" max="5891" width="3.6640625" style="119" customWidth="1"/>
    <col min="5892" max="5892" width="11.1640625" style="119" customWidth="1"/>
    <col min="5893" max="5893" width="11.5" style="119" customWidth="1"/>
    <col min="5894" max="5894" width="17.1640625" style="119" customWidth="1"/>
    <col min="5895" max="5895" width="13.6640625" style="119" customWidth="1"/>
    <col min="5896" max="6143" width="10.5" style="119"/>
    <col min="6144" max="6144" width="4" style="119" customWidth="1"/>
    <col min="6145" max="6145" width="13.6640625" style="119" customWidth="1"/>
    <col min="6146" max="6146" width="49.6640625" style="119" customWidth="1"/>
    <col min="6147" max="6147" width="3.6640625" style="119" customWidth="1"/>
    <col min="6148" max="6148" width="11.1640625" style="119" customWidth="1"/>
    <col min="6149" max="6149" width="11.5" style="119" customWidth="1"/>
    <col min="6150" max="6150" width="17.1640625" style="119" customWidth="1"/>
    <col min="6151" max="6151" width="13.6640625" style="119" customWidth="1"/>
    <col min="6152" max="6399" width="10.5" style="119"/>
    <col min="6400" max="6400" width="4" style="119" customWidth="1"/>
    <col min="6401" max="6401" width="13.6640625" style="119" customWidth="1"/>
    <col min="6402" max="6402" width="49.6640625" style="119" customWidth="1"/>
    <col min="6403" max="6403" width="3.6640625" style="119" customWidth="1"/>
    <col min="6404" max="6404" width="11.1640625" style="119" customWidth="1"/>
    <col min="6405" max="6405" width="11.5" style="119" customWidth="1"/>
    <col min="6406" max="6406" width="17.1640625" style="119" customWidth="1"/>
    <col min="6407" max="6407" width="13.6640625" style="119" customWidth="1"/>
    <col min="6408" max="6655" width="10.5" style="119"/>
    <col min="6656" max="6656" width="4" style="119" customWidth="1"/>
    <col min="6657" max="6657" width="13.6640625" style="119" customWidth="1"/>
    <col min="6658" max="6658" width="49.6640625" style="119" customWidth="1"/>
    <col min="6659" max="6659" width="3.6640625" style="119" customWidth="1"/>
    <col min="6660" max="6660" width="11.1640625" style="119" customWidth="1"/>
    <col min="6661" max="6661" width="11.5" style="119" customWidth="1"/>
    <col min="6662" max="6662" width="17.1640625" style="119" customWidth="1"/>
    <col min="6663" max="6663" width="13.6640625" style="119" customWidth="1"/>
    <col min="6664" max="6911" width="10.5" style="119"/>
    <col min="6912" max="6912" width="4" style="119" customWidth="1"/>
    <col min="6913" max="6913" width="13.6640625" style="119" customWidth="1"/>
    <col min="6914" max="6914" width="49.6640625" style="119" customWidth="1"/>
    <col min="6915" max="6915" width="3.6640625" style="119" customWidth="1"/>
    <col min="6916" max="6916" width="11.1640625" style="119" customWidth="1"/>
    <col min="6917" max="6917" width="11.5" style="119" customWidth="1"/>
    <col min="6918" max="6918" width="17.1640625" style="119" customWidth="1"/>
    <col min="6919" max="6919" width="13.6640625" style="119" customWidth="1"/>
    <col min="6920" max="7167" width="10.5" style="119"/>
    <col min="7168" max="7168" width="4" style="119" customWidth="1"/>
    <col min="7169" max="7169" width="13.6640625" style="119" customWidth="1"/>
    <col min="7170" max="7170" width="49.6640625" style="119" customWidth="1"/>
    <col min="7171" max="7171" width="3.6640625" style="119" customWidth="1"/>
    <col min="7172" max="7172" width="11.1640625" style="119" customWidth="1"/>
    <col min="7173" max="7173" width="11.5" style="119" customWidth="1"/>
    <col min="7174" max="7174" width="17.1640625" style="119" customWidth="1"/>
    <col min="7175" max="7175" width="13.6640625" style="119" customWidth="1"/>
    <col min="7176" max="7423" width="10.5" style="119"/>
    <col min="7424" max="7424" width="4" style="119" customWidth="1"/>
    <col min="7425" max="7425" width="13.6640625" style="119" customWidth="1"/>
    <col min="7426" max="7426" width="49.6640625" style="119" customWidth="1"/>
    <col min="7427" max="7427" width="3.6640625" style="119" customWidth="1"/>
    <col min="7428" max="7428" width="11.1640625" style="119" customWidth="1"/>
    <col min="7429" max="7429" width="11.5" style="119" customWidth="1"/>
    <col min="7430" max="7430" width="17.1640625" style="119" customWidth="1"/>
    <col min="7431" max="7431" width="13.6640625" style="119" customWidth="1"/>
    <col min="7432" max="7679" width="10.5" style="119"/>
    <col min="7680" max="7680" width="4" style="119" customWidth="1"/>
    <col min="7681" max="7681" width="13.6640625" style="119" customWidth="1"/>
    <col min="7682" max="7682" width="49.6640625" style="119" customWidth="1"/>
    <col min="7683" max="7683" width="3.6640625" style="119" customWidth="1"/>
    <col min="7684" max="7684" width="11.1640625" style="119" customWidth="1"/>
    <col min="7685" max="7685" width="11.5" style="119" customWidth="1"/>
    <col min="7686" max="7686" width="17.1640625" style="119" customWidth="1"/>
    <col min="7687" max="7687" width="13.6640625" style="119" customWidth="1"/>
    <col min="7688" max="7935" width="10.5" style="119"/>
    <col min="7936" max="7936" width="4" style="119" customWidth="1"/>
    <col min="7937" max="7937" width="13.6640625" style="119" customWidth="1"/>
    <col min="7938" max="7938" width="49.6640625" style="119" customWidth="1"/>
    <col min="7939" max="7939" width="3.6640625" style="119" customWidth="1"/>
    <col min="7940" max="7940" width="11.1640625" style="119" customWidth="1"/>
    <col min="7941" max="7941" width="11.5" style="119" customWidth="1"/>
    <col min="7942" max="7942" width="17.1640625" style="119" customWidth="1"/>
    <col min="7943" max="7943" width="13.6640625" style="119" customWidth="1"/>
    <col min="7944" max="8191" width="10.5" style="119"/>
    <col min="8192" max="8192" width="4" style="119" customWidth="1"/>
    <col min="8193" max="8193" width="13.6640625" style="119" customWidth="1"/>
    <col min="8194" max="8194" width="49.6640625" style="119" customWidth="1"/>
    <col min="8195" max="8195" width="3.6640625" style="119" customWidth="1"/>
    <col min="8196" max="8196" width="11.1640625" style="119" customWidth="1"/>
    <col min="8197" max="8197" width="11.5" style="119" customWidth="1"/>
    <col min="8198" max="8198" width="17.1640625" style="119" customWidth="1"/>
    <col min="8199" max="8199" width="13.6640625" style="119" customWidth="1"/>
    <col min="8200" max="8447" width="10.5" style="119"/>
    <col min="8448" max="8448" width="4" style="119" customWidth="1"/>
    <col min="8449" max="8449" width="13.6640625" style="119" customWidth="1"/>
    <col min="8450" max="8450" width="49.6640625" style="119" customWidth="1"/>
    <col min="8451" max="8451" width="3.6640625" style="119" customWidth="1"/>
    <col min="8452" max="8452" width="11.1640625" style="119" customWidth="1"/>
    <col min="8453" max="8453" width="11.5" style="119" customWidth="1"/>
    <col min="8454" max="8454" width="17.1640625" style="119" customWidth="1"/>
    <col min="8455" max="8455" width="13.6640625" style="119" customWidth="1"/>
    <col min="8456" max="8703" width="10.5" style="119"/>
    <col min="8704" max="8704" width="4" style="119" customWidth="1"/>
    <col min="8705" max="8705" width="13.6640625" style="119" customWidth="1"/>
    <col min="8706" max="8706" width="49.6640625" style="119" customWidth="1"/>
    <col min="8707" max="8707" width="3.6640625" style="119" customWidth="1"/>
    <col min="8708" max="8708" width="11.1640625" style="119" customWidth="1"/>
    <col min="8709" max="8709" width="11.5" style="119" customWidth="1"/>
    <col min="8710" max="8710" width="17.1640625" style="119" customWidth="1"/>
    <col min="8711" max="8711" width="13.6640625" style="119" customWidth="1"/>
    <col min="8712" max="8959" width="10.5" style="119"/>
    <col min="8960" max="8960" width="4" style="119" customWidth="1"/>
    <col min="8961" max="8961" width="13.6640625" style="119" customWidth="1"/>
    <col min="8962" max="8962" width="49.6640625" style="119" customWidth="1"/>
    <col min="8963" max="8963" width="3.6640625" style="119" customWidth="1"/>
    <col min="8964" max="8964" width="11.1640625" style="119" customWidth="1"/>
    <col min="8965" max="8965" width="11.5" style="119" customWidth="1"/>
    <col min="8966" max="8966" width="17.1640625" style="119" customWidth="1"/>
    <col min="8967" max="8967" width="13.6640625" style="119" customWidth="1"/>
    <col min="8968" max="9215" width="10.5" style="119"/>
    <col min="9216" max="9216" width="4" style="119" customWidth="1"/>
    <col min="9217" max="9217" width="13.6640625" style="119" customWidth="1"/>
    <col min="9218" max="9218" width="49.6640625" style="119" customWidth="1"/>
    <col min="9219" max="9219" width="3.6640625" style="119" customWidth="1"/>
    <col min="9220" max="9220" width="11.1640625" style="119" customWidth="1"/>
    <col min="9221" max="9221" width="11.5" style="119" customWidth="1"/>
    <col min="9222" max="9222" width="17.1640625" style="119" customWidth="1"/>
    <col min="9223" max="9223" width="13.6640625" style="119" customWidth="1"/>
    <col min="9224" max="9471" width="10.5" style="119"/>
    <col min="9472" max="9472" width="4" style="119" customWidth="1"/>
    <col min="9473" max="9473" width="13.6640625" style="119" customWidth="1"/>
    <col min="9474" max="9474" width="49.6640625" style="119" customWidth="1"/>
    <col min="9475" max="9475" width="3.6640625" style="119" customWidth="1"/>
    <col min="9476" max="9476" width="11.1640625" style="119" customWidth="1"/>
    <col min="9477" max="9477" width="11.5" style="119" customWidth="1"/>
    <col min="9478" max="9478" width="17.1640625" style="119" customWidth="1"/>
    <col min="9479" max="9479" width="13.6640625" style="119" customWidth="1"/>
    <col min="9480" max="9727" width="10.5" style="119"/>
    <col min="9728" max="9728" width="4" style="119" customWidth="1"/>
    <col min="9729" max="9729" width="13.6640625" style="119" customWidth="1"/>
    <col min="9730" max="9730" width="49.6640625" style="119" customWidth="1"/>
    <col min="9731" max="9731" width="3.6640625" style="119" customWidth="1"/>
    <col min="9732" max="9732" width="11.1640625" style="119" customWidth="1"/>
    <col min="9733" max="9733" width="11.5" style="119" customWidth="1"/>
    <col min="9734" max="9734" width="17.1640625" style="119" customWidth="1"/>
    <col min="9735" max="9735" width="13.6640625" style="119" customWidth="1"/>
    <col min="9736" max="9983" width="10.5" style="119"/>
    <col min="9984" max="9984" width="4" style="119" customWidth="1"/>
    <col min="9985" max="9985" width="13.6640625" style="119" customWidth="1"/>
    <col min="9986" max="9986" width="49.6640625" style="119" customWidth="1"/>
    <col min="9987" max="9987" width="3.6640625" style="119" customWidth="1"/>
    <col min="9988" max="9988" width="11.1640625" style="119" customWidth="1"/>
    <col min="9989" max="9989" width="11.5" style="119" customWidth="1"/>
    <col min="9990" max="9990" width="17.1640625" style="119" customWidth="1"/>
    <col min="9991" max="9991" width="13.6640625" style="119" customWidth="1"/>
    <col min="9992" max="10239" width="10.5" style="119"/>
    <col min="10240" max="10240" width="4" style="119" customWidth="1"/>
    <col min="10241" max="10241" width="13.6640625" style="119" customWidth="1"/>
    <col min="10242" max="10242" width="49.6640625" style="119" customWidth="1"/>
    <col min="10243" max="10243" width="3.6640625" style="119" customWidth="1"/>
    <col min="10244" max="10244" width="11.1640625" style="119" customWidth="1"/>
    <col min="10245" max="10245" width="11.5" style="119" customWidth="1"/>
    <col min="10246" max="10246" width="17.1640625" style="119" customWidth="1"/>
    <col min="10247" max="10247" width="13.6640625" style="119" customWidth="1"/>
    <col min="10248" max="10495" width="10.5" style="119"/>
    <col min="10496" max="10496" width="4" style="119" customWidth="1"/>
    <col min="10497" max="10497" width="13.6640625" style="119" customWidth="1"/>
    <col min="10498" max="10498" width="49.6640625" style="119" customWidth="1"/>
    <col min="10499" max="10499" width="3.6640625" style="119" customWidth="1"/>
    <col min="10500" max="10500" width="11.1640625" style="119" customWidth="1"/>
    <col min="10501" max="10501" width="11.5" style="119" customWidth="1"/>
    <col min="10502" max="10502" width="17.1640625" style="119" customWidth="1"/>
    <col min="10503" max="10503" width="13.6640625" style="119" customWidth="1"/>
    <col min="10504" max="10751" width="10.5" style="119"/>
    <col min="10752" max="10752" width="4" style="119" customWidth="1"/>
    <col min="10753" max="10753" width="13.6640625" style="119" customWidth="1"/>
    <col min="10754" max="10754" width="49.6640625" style="119" customWidth="1"/>
    <col min="10755" max="10755" width="3.6640625" style="119" customWidth="1"/>
    <col min="10756" max="10756" width="11.1640625" style="119" customWidth="1"/>
    <col min="10757" max="10757" width="11.5" style="119" customWidth="1"/>
    <col min="10758" max="10758" width="17.1640625" style="119" customWidth="1"/>
    <col min="10759" max="10759" width="13.6640625" style="119" customWidth="1"/>
    <col min="10760" max="11007" width="10.5" style="119"/>
    <col min="11008" max="11008" width="4" style="119" customWidth="1"/>
    <col min="11009" max="11009" width="13.6640625" style="119" customWidth="1"/>
    <col min="11010" max="11010" width="49.6640625" style="119" customWidth="1"/>
    <col min="11011" max="11011" width="3.6640625" style="119" customWidth="1"/>
    <col min="11012" max="11012" width="11.1640625" style="119" customWidth="1"/>
    <col min="11013" max="11013" width="11.5" style="119" customWidth="1"/>
    <col min="11014" max="11014" width="17.1640625" style="119" customWidth="1"/>
    <col min="11015" max="11015" width="13.6640625" style="119" customWidth="1"/>
    <col min="11016" max="11263" width="10.5" style="119"/>
    <col min="11264" max="11264" width="4" style="119" customWidth="1"/>
    <col min="11265" max="11265" width="13.6640625" style="119" customWidth="1"/>
    <col min="11266" max="11266" width="49.6640625" style="119" customWidth="1"/>
    <col min="11267" max="11267" width="3.6640625" style="119" customWidth="1"/>
    <col min="11268" max="11268" width="11.1640625" style="119" customWidth="1"/>
    <col min="11269" max="11269" width="11.5" style="119" customWidth="1"/>
    <col min="11270" max="11270" width="17.1640625" style="119" customWidth="1"/>
    <col min="11271" max="11271" width="13.6640625" style="119" customWidth="1"/>
    <col min="11272" max="11519" width="10.5" style="119"/>
    <col min="11520" max="11520" width="4" style="119" customWidth="1"/>
    <col min="11521" max="11521" width="13.6640625" style="119" customWidth="1"/>
    <col min="11522" max="11522" width="49.6640625" style="119" customWidth="1"/>
    <col min="11523" max="11523" width="3.6640625" style="119" customWidth="1"/>
    <col min="11524" max="11524" width="11.1640625" style="119" customWidth="1"/>
    <col min="11525" max="11525" width="11.5" style="119" customWidth="1"/>
    <col min="11526" max="11526" width="17.1640625" style="119" customWidth="1"/>
    <col min="11527" max="11527" width="13.6640625" style="119" customWidth="1"/>
    <col min="11528" max="11775" width="10.5" style="119"/>
    <col min="11776" max="11776" width="4" style="119" customWidth="1"/>
    <col min="11777" max="11777" width="13.6640625" style="119" customWidth="1"/>
    <col min="11778" max="11778" width="49.6640625" style="119" customWidth="1"/>
    <col min="11779" max="11779" width="3.6640625" style="119" customWidth="1"/>
    <col min="11780" max="11780" width="11.1640625" style="119" customWidth="1"/>
    <col min="11781" max="11781" width="11.5" style="119" customWidth="1"/>
    <col min="11782" max="11782" width="17.1640625" style="119" customWidth="1"/>
    <col min="11783" max="11783" width="13.6640625" style="119" customWidth="1"/>
    <col min="11784" max="12031" width="10.5" style="119"/>
    <col min="12032" max="12032" width="4" style="119" customWidth="1"/>
    <col min="12033" max="12033" width="13.6640625" style="119" customWidth="1"/>
    <col min="12034" max="12034" width="49.6640625" style="119" customWidth="1"/>
    <col min="12035" max="12035" width="3.6640625" style="119" customWidth="1"/>
    <col min="12036" max="12036" width="11.1640625" style="119" customWidth="1"/>
    <col min="12037" max="12037" width="11.5" style="119" customWidth="1"/>
    <col min="12038" max="12038" width="17.1640625" style="119" customWidth="1"/>
    <col min="12039" max="12039" width="13.6640625" style="119" customWidth="1"/>
    <col min="12040" max="12287" width="10.5" style="119"/>
    <col min="12288" max="12288" width="4" style="119" customWidth="1"/>
    <col min="12289" max="12289" width="13.6640625" style="119" customWidth="1"/>
    <col min="12290" max="12290" width="49.6640625" style="119" customWidth="1"/>
    <col min="12291" max="12291" width="3.6640625" style="119" customWidth="1"/>
    <col min="12292" max="12292" width="11.1640625" style="119" customWidth="1"/>
    <col min="12293" max="12293" width="11.5" style="119" customWidth="1"/>
    <col min="12294" max="12294" width="17.1640625" style="119" customWidth="1"/>
    <col min="12295" max="12295" width="13.6640625" style="119" customWidth="1"/>
    <col min="12296" max="12543" width="10.5" style="119"/>
    <col min="12544" max="12544" width="4" style="119" customWidth="1"/>
    <col min="12545" max="12545" width="13.6640625" style="119" customWidth="1"/>
    <col min="12546" max="12546" width="49.6640625" style="119" customWidth="1"/>
    <col min="12547" max="12547" width="3.6640625" style="119" customWidth="1"/>
    <col min="12548" max="12548" width="11.1640625" style="119" customWidth="1"/>
    <col min="12549" max="12549" width="11.5" style="119" customWidth="1"/>
    <col min="12550" max="12550" width="17.1640625" style="119" customWidth="1"/>
    <col min="12551" max="12551" width="13.6640625" style="119" customWidth="1"/>
    <col min="12552" max="12799" width="10.5" style="119"/>
    <col min="12800" max="12800" width="4" style="119" customWidth="1"/>
    <col min="12801" max="12801" width="13.6640625" style="119" customWidth="1"/>
    <col min="12802" max="12802" width="49.6640625" style="119" customWidth="1"/>
    <col min="12803" max="12803" width="3.6640625" style="119" customWidth="1"/>
    <col min="12804" max="12804" width="11.1640625" style="119" customWidth="1"/>
    <col min="12805" max="12805" width="11.5" style="119" customWidth="1"/>
    <col min="12806" max="12806" width="17.1640625" style="119" customWidth="1"/>
    <col min="12807" max="12807" width="13.6640625" style="119" customWidth="1"/>
    <col min="12808" max="13055" width="10.5" style="119"/>
    <col min="13056" max="13056" width="4" style="119" customWidth="1"/>
    <col min="13057" max="13057" width="13.6640625" style="119" customWidth="1"/>
    <col min="13058" max="13058" width="49.6640625" style="119" customWidth="1"/>
    <col min="13059" max="13059" width="3.6640625" style="119" customWidth="1"/>
    <col min="13060" max="13060" width="11.1640625" style="119" customWidth="1"/>
    <col min="13061" max="13061" width="11.5" style="119" customWidth="1"/>
    <col min="13062" max="13062" width="17.1640625" style="119" customWidth="1"/>
    <col min="13063" max="13063" width="13.6640625" style="119" customWidth="1"/>
    <col min="13064" max="13311" width="10.5" style="119"/>
    <col min="13312" max="13312" width="4" style="119" customWidth="1"/>
    <col min="13313" max="13313" width="13.6640625" style="119" customWidth="1"/>
    <col min="13314" max="13314" width="49.6640625" style="119" customWidth="1"/>
    <col min="13315" max="13315" width="3.6640625" style="119" customWidth="1"/>
    <col min="13316" max="13316" width="11.1640625" style="119" customWidth="1"/>
    <col min="13317" max="13317" width="11.5" style="119" customWidth="1"/>
    <col min="13318" max="13318" width="17.1640625" style="119" customWidth="1"/>
    <col min="13319" max="13319" width="13.6640625" style="119" customWidth="1"/>
    <col min="13320" max="13567" width="10.5" style="119"/>
    <col min="13568" max="13568" width="4" style="119" customWidth="1"/>
    <col min="13569" max="13569" width="13.6640625" style="119" customWidth="1"/>
    <col min="13570" max="13570" width="49.6640625" style="119" customWidth="1"/>
    <col min="13571" max="13571" width="3.6640625" style="119" customWidth="1"/>
    <col min="13572" max="13572" width="11.1640625" style="119" customWidth="1"/>
    <col min="13573" max="13573" width="11.5" style="119" customWidth="1"/>
    <col min="13574" max="13574" width="17.1640625" style="119" customWidth="1"/>
    <col min="13575" max="13575" width="13.6640625" style="119" customWidth="1"/>
    <col min="13576" max="13823" width="10.5" style="119"/>
    <col min="13824" max="13824" width="4" style="119" customWidth="1"/>
    <col min="13825" max="13825" width="13.6640625" style="119" customWidth="1"/>
    <col min="13826" max="13826" width="49.6640625" style="119" customWidth="1"/>
    <col min="13827" max="13827" width="3.6640625" style="119" customWidth="1"/>
    <col min="13828" max="13828" width="11.1640625" style="119" customWidth="1"/>
    <col min="13829" max="13829" width="11.5" style="119" customWidth="1"/>
    <col min="13830" max="13830" width="17.1640625" style="119" customWidth="1"/>
    <col min="13831" max="13831" width="13.6640625" style="119" customWidth="1"/>
    <col min="13832" max="14079" width="10.5" style="119"/>
    <col min="14080" max="14080" width="4" style="119" customWidth="1"/>
    <col min="14081" max="14081" width="13.6640625" style="119" customWidth="1"/>
    <col min="14082" max="14082" width="49.6640625" style="119" customWidth="1"/>
    <col min="14083" max="14083" width="3.6640625" style="119" customWidth="1"/>
    <col min="14084" max="14084" width="11.1640625" style="119" customWidth="1"/>
    <col min="14085" max="14085" width="11.5" style="119" customWidth="1"/>
    <col min="14086" max="14086" width="17.1640625" style="119" customWidth="1"/>
    <col min="14087" max="14087" width="13.6640625" style="119" customWidth="1"/>
    <col min="14088" max="14335" width="10.5" style="119"/>
    <col min="14336" max="14336" width="4" style="119" customWidth="1"/>
    <col min="14337" max="14337" width="13.6640625" style="119" customWidth="1"/>
    <col min="14338" max="14338" width="49.6640625" style="119" customWidth="1"/>
    <col min="14339" max="14339" width="3.6640625" style="119" customWidth="1"/>
    <col min="14340" max="14340" width="11.1640625" style="119" customWidth="1"/>
    <col min="14341" max="14341" width="11.5" style="119" customWidth="1"/>
    <col min="14342" max="14342" width="17.1640625" style="119" customWidth="1"/>
    <col min="14343" max="14343" width="13.6640625" style="119" customWidth="1"/>
    <col min="14344" max="14591" width="10.5" style="119"/>
    <col min="14592" max="14592" width="4" style="119" customWidth="1"/>
    <col min="14593" max="14593" width="13.6640625" style="119" customWidth="1"/>
    <col min="14594" max="14594" width="49.6640625" style="119" customWidth="1"/>
    <col min="14595" max="14595" width="3.6640625" style="119" customWidth="1"/>
    <col min="14596" max="14596" width="11.1640625" style="119" customWidth="1"/>
    <col min="14597" max="14597" width="11.5" style="119" customWidth="1"/>
    <col min="14598" max="14598" width="17.1640625" style="119" customWidth="1"/>
    <col min="14599" max="14599" width="13.6640625" style="119" customWidth="1"/>
    <col min="14600" max="14847" width="10.5" style="119"/>
    <col min="14848" max="14848" width="4" style="119" customWidth="1"/>
    <col min="14849" max="14849" width="13.6640625" style="119" customWidth="1"/>
    <col min="14850" max="14850" width="49.6640625" style="119" customWidth="1"/>
    <col min="14851" max="14851" width="3.6640625" style="119" customWidth="1"/>
    <col min="14852" max="14852" width="11.1640625" style="119" customWidth="1"/>
    <col min="14853" max="14853" width="11.5" style="119" customWidth="1"/>
    <col min="14854" max="14854" width="17.1640625" style="119" customWidth="1"/>
    <col min="14855" max="14855" width="13.6640625" style="119" customWidth="1"/>
    <col min="14856" max="15103" width="10.5" style="119"/>
    <col min="15104" max="15104" width="4" style="119" customWidth="1"/>
    <col min="15105" max="15105" width="13.6640625" style="119" customWidth="1"/>
    <col min="15106" max="15106" width="49.6640625" style="119" customWidth="1"/>
    <col min="15107" max="15107" width="3.6640625" style="119" customWidth="1"/>
    <col min="15108" max="15108" width="11.1640625" style="119" customWidth="1"/>
    <col min="15109" max="15109" width="11.5" style="119" customWidth="1"/>
    <col min="15110" max="15110" width="17.1640625" style="119" customWidth="1"/>
    <col min="15111" max="15111" width="13.6640625" style="119" customWidth="1"/>
    <col min="15112" max="15359" width="10.5" style="119"/>
    <col min="15360" max="15360" width="4" style="119" customWidth="1"/>
    <col min="15361" max="15361" width="13.6640625" style="119" customWidth="1"/>
    <col min="15362" max="15362" width="49.6640625" style="119" customWidth="1"/>
    <col min="15363" max="15363" width="3.6640625" style="119" customWidth="1"/>
    <col min="15364" max="15364" width="11.1640625" style="119" customWidth="1"/>
    <col min="15365" max="15365" width="11.5" style="119" customWidth="1"/>
    <col min="15366" max="15366" width="17.1640625" style="119" customWidth="1"/>
    <col min="15367" max="15367" width="13.6640625" style="119" customWidth="1"/>
    <col min="15368" max="15615" width="10.5" style="119"/>
    <col min="15616" max="15616" width="4" style="119" customWidth="1"/>
    <col min="15617" max="15617" width="13.6640625" style="119" customWidth="1"/>
    <col min="15618" max="15618" width="49.6640625" style="119" customWidth="1"/>
    <col min="15619" max="15619" width="3.6640625" style="119" customWidth="1"/>
    <col min="15620" max="15620" width="11.1640625" style="119" customWidth="1"/>
    <col min="15621" max="15621" width="11.5" style="119" customWidth="1"/>
    <col min="15622" max="15622" width="17.1640625" style="119" customWidth="1"/>
    <col min="15623" max="15623" width="13.6640625" style="119" customWidth="1"/>
    <col min="15624" max="15871" width="10.5" style="119"/>
    <col min="15872" max="15872" width="4" style="119" customWidth="1"/>
    <col min="15873" max="15873" width="13.6640625" style="119" customWidth="1"/>
    <col min="15874" max="15874" width="49.6640625" style="119" customWidth="1"/>
    <col min="15875" max="15875" width="3.6640625" style="119" customWidth="1"/>
    <col min="15876" max="15876" width="11.1640625" style="119" customWidth="1"/>
    <col min="15877" max="15877" width="11.5" style="119" customWidth="1"/>
    <col min="15878" max="15878" width="17.1640625" style="119" customWidth="1"/>
    <col min="15879" max="15879" width="13.6640625" style="119" customWidth="1"/>
    <col min="15880" max="16127" width="10.5" style="119"/>
    <col min="16128" max="16128" width="4" style="119" customWidth="1"/>
    <col min="16129" max="16129" width="13.6640625" style="119" customWidth="1"/>
    <col min="16130" max="16130" width="49.6640625" style="119" customWidth="1"/>
    <col min="16131" max="16131" width="3.6640625" style="119" customWidth="1"/>
    <col min="16132" max="16132" width="11.1640625" style="119" customWidth="1"/>
    <col min="16133" max="16133" width="11.5" style="119" customWidth="1"/>
    <col min="16134" max="16134" width="17.1640625" style="119" customWidth="1"/>
    <col min="16135" max="16135" width="13.6640625" style="119" customWidth="1"/>
    <col min="16136" max="16384" width="10.5" style="119"/>
  </cols>
  <sheetData>
    <row r="1" spans="1:7" s="32" customFormat="1" ht="15" customHeight="1">
      <c r="A1" s="46" t="s">
        <v>603</v>
      </c>
      <c r="B1" s="20"/>
      <c r="C1" s="20"/>
      <c r="D1" s="55"/>
      <c r="E1" s="21"/>
      <c r="F1" s="20"/>
      <c r="G1" s="21"/>
    </row>
    <row r="2" spans="1:7" s="32" customFormat="1" ht="15" customHeight="1">
      <c r="A2" s="47" t="s">
        <v>604</v>
      </c>
      <c r="B2" s="47"/>
      <c r="C2" s="47" t="s">
        <v>599</v>
      </c>
      <c r="D2" s="56"/>
      <c r="E2" s="47"/>
      <c r="F2" s="47"/>
      <c r="G2" s="47"/>
    </row>
    <row r="3" spans="1:7" s="32" customFormat="1" ht="15" customHeight="1">
      <c r="A3" s="47" t="s">
        <v>605</v>
      </c>
      <c r="B3" s="47"/>
      <c r="C3" s="47"/>
      <c r="D3" s="55"/>
      <c r="E3" s="21"/>
      <c r="F3" s="20"/>
      <c r="G3" s="21"/>
    </row>
    <row r="4" spans="1:7" s="32" customFormat="1" ht="15" customHeight="1">
      <c r="A4" s="47" t="s">
        <v>864</v>
      </c>
      <c r="B4" s="47"/>
      <c r="C4" s="47" t="s">
        <v>342</v>
      </c>
      <c r="D4" s="55"/>
      <c r="E4" s="21"/>
      <c r="F4" s="20"/>
      <c r="G4" s="21"/>
    </row>
    <row r="5" spans="1:7" s="33" customFormat="1" ht="15" customHeight="1">
      <c r="A5" s="48"/>
      <c r="B5" s="48"/>
      <c r="C5" s="48"/>
      <c r="D5" s="57"/>
      <c r="E5" s="49"/>
      <c r="F5" s="48"/>
      <c r="G5" s="49"/>
    </row>
    <row r="6" spans="1:7" ht="30" customHeight="1">
      <c r="A6" s="143" t="s">
        <v>745</v>
      </c>
      <c r="B6" s="143" t="s">
        <v>608</v>
      </c>
      <c r="C6" s="152" t="s">
        <v>48</v>
      </c>
      <c r="D6" s="143" t="s">
        <v>101</v>
      </c>
      <c r="E6" s="143" t="s">
        <v>746</v>
      </c>
      <c r="F6" s="143" t="s">
        <v>609</v>
      </c>
      <c r="G6" s="143" t="s">
        <v>610</v>
      </c>
    </row>
    <row r="7" spans="1:7" ht="15" customHeight="1">
      <c r="A7" s="120"/>
      <c r="B7" s="120"/>
      <c r="C7" s="120"/>
      <c r="D7" s="227"/>
      <c r="E7" s="120"/>
      <c r="F7" s="120"/>
      <c r="G7" s="120"/>
    </row>
    <row r="8" spans="1:7" s="239" customFormat="1" ht="15" customHeight="1">
      <c r="A8" s="233"/>
      <c r="B8" s="234" t="s">
        <v>265</v>
      </c>
      <c r="C8" s="235" t="s">
        <v>747</v>
      </c>
      <c r="D8" s="236"/>
      <c r="E8" s="237"/>
      <c r="F8" s="238"/>
      <c r="G8" s="238"/>
    </row>
    <row r="9" spans="1:7" s="239" customFormat="1" ht="15" customHeight="1">
      <c r="A9" s="233"/>
      <c r="B9" s="234" t="s">
        <v>307</v>
      </c>
      <c r="C9" s="235" t="s">
        <v>748</v>
      </c>
      <c r="D9" s="236"/>
      <c r="E9" s="237"/>
      <c r="F9" s="238"/>
      <c r="G9" s="238"/>
    </row>
    <row r="10" spans="1:7" ht="15" customHeight="1">
      <c r="A10" s="125">
        <v>1</v>
      </c>
      <c r="B10" s="126" t="s">
        <v>749</v>
      </c>
      <c r="C10" s="117" t="s">
        <v>750</v>
      </c>
      <c r="D10" s="141" t="s">
        <v>202</v>
      </c>
      <c r="E10" s="127">
        <v>27</v>
      </c>
      <c r="F10" s="128"/>
      <c r="G10" s="128"/>
    </row>
    <row r="11" spans="1:7" ht="15" customHeight="1">
      <c r="A11" s="129">
        <v>2</v>
      </c>
      <c r="B11" s="130" t="s">
        <v>751</v>
      </c>
      <c r="C11" s="118" t="s">
        <v>874</v>
      </c>
      <c r="D11" s="142" t="s">
        <v>202</v>
      </c>
      <c r="E11" s="131">
        <v>27.54</v>
      </c>
      <c r="F11" s="132"/>
      <c r="G11" s="132"/>
    </row>
    <row r="12" spans="1:7" ht="15" customHeight="1">
      <c r="A12" s="121"/>
      <c r="B12" s="122" t="s">
        <v>875</v>
      </c>
      <c r="C12" s="228" t="s">
        <v>876</v>
      </c>
      <c r="D12" s="229"/>
      <c r="E12" s="123"/>
      <c r="F12" s="124"/>
      <c r="G12" s="124"/>
    </row>
    <row r="13" spans="1:7" ht="15" customHeight="1">
      <c r="A13" s="125">
        <v>3</v>
      </c>
      <c r="B13" s="126" t="s">
        <v>877</v>
      </c>
      <c r="C13" s="117" t="s">
        <v>878</v>
      </c>
      <c r="D13" s="141" t="s">
        <v>202</v>
      </c>
      <c r="E13" s="127">
        <v>5</v>
      </c>
      <c r="F13" s="128"/>
      <c r="G13" s="128"/>
    </row>
    <row r="14" spans="1:7" ht="15" customHeight="1">
      <c r="A14" s="125">
        <v>4</v>
      </c>
      <c r="B14" s="126" t="s">
        <v>879</v>
      </c>
      <c r="C14" s="117" t="s">
        <v>880</v>
      </c>
      <c r="D14" s="141" t="s">
        <v>258</v>
      </c>
      <c r="E14" s="127">
        <v>3</v>
      </c>
      <c r="F14" s="128"/>
      <c r="G14" s="128"/>
    </row>
    <row r="15" spans="1:7" ht="15" customHeight="1">
      <c r="A15" s="125">
        <v>5</v>
      </c>
      <c r="B15" s="126" t="s">
        <v>881</v>
      </c>
      <c r="C15" s="117" t="s">
        <v>882</v>
      </c>
      <c r="D15" s="141" t="s">
        <v>258</v>
      </c>
      <c r="E15" s="127">
        <v>3</v>
      </c>
      <c r="F15" s="128"/>
      <c r="G15" s="128"/>
    </row>
    <row r="16" spans="1:7" ht="15" customHeight="1">
      <c r="A16" s="125">
        <v>6</v>
      </c>
      <c r="B16" s="126" t="s">
        <v>883</v>
      </c>
      <c r="C16" s="117" t="s">
        <v>884</v>
      </c>
      <c r="D16" s="141" t="s">
        <v>202</v>
      </c>
      <c r="E16" s="127">
        <v>5</v>
      </c>
      <c r="F16" s="128"/>
      <c r="G16" s="128"/>
    </row>
    <row r="17" spans="1:7" ht="15" customHeight="1">
      <c r="A17" s="125">
        <v>7</v>
      </c>
      <c r="B17" s="126" t="s">
        <v>885</v>
      </c>
      <c r="C17" s="117" t="s">
        <v>886</v>
      </c>
      <c r="D17" s="141" t="s">
        <v>305</v>
      </c>
      <c r="E17" s="127"/>
      <c r="F17" s="128"/>
      <c r="G17" s="128"/>
    </row>
    <row r="18" spans="1:7" ht="15" customHeight="1">
      <c r="A18" s="125">
        <v>8</v>
      </c>
      <c r="B18" s="126" t="s">
        <v>887</v>
      </c>
      <c r="C18" s="117" t="s">
        <v>888</v>
      </c>
      <c r="D18" s="141" t="s">
        <v>305</v>
      </c>
      <c r="E18" s="127"/>
      <c r="F18" s="128"/>
      <c r="G18" s="128"/>
    </row>
    <row r="19" spans="1:7" ht="15" customHeight="1">
      <c r="A19" s="121"/>
      <c r="B19" s="122" t="s">
        <v>889</v>
      </c>
      <c r="C19" s="228" t="s">
        <v>890</v>
      </c>
      <c r="D19" s="229"/>
      <c r="E19" s="123"/>
      <c r="F19" s="124"/>
      <c r="G19" s="124"/>
    </row>
    <row r="20" spans="1:7" ht="15" customHeight="1">
      <c r="A20" s="125">
        <v>9</v>
      </c>
      <c r="B20" s="126" t="s">
        <v>891</v>
      </c>
      <c r="C20" s="117" t="s">
        <v>892</v>
      </c>
      <c r="D20" s="141" t="s">
        <v>202</v>
      </c>
      <c r="E20" s="127">
        <v>15</v>
      </c>
      <c r="F20" s="128"/>
      <c r="G20" s="128"/>
    </row>
    <row r="21" spans="1:7" ht="15" customHeight="1">
      <c r="A21" s="125">
        <v>10</v>
      </c>
      <c r="B21" s="126" t="s">
        <v>893</v>
      </c>
      <c r="C21" s="117" t="s">
        <v>894</v>
      </c>
      <c r="D21" s="141" t="s">
        <v>202</v>
      </c>
      <c r="E21" s="127">
        <v>12</v>
      </c>
      <c r="F21" s="128"/>
      <c r="G21" s="128"/>
    </row>
    <row r="22" spans="1:7" ht="15" customHeight="1">
      <c r="A22" s="129">
        <v>11</v>
      </c>
      <c r="B22" s="130" t="s">
        <v>895</v>
      </c>
      <c r="C22" s="118" t="s">
        <v>896</v>
      </c>
      <c r="D22" s="142" t="s">
        <v>258</v>
      </c>
      <c r="E22" s="131">
        <v>2</v>
      </c>
      <c r="F22" s="132"/>
      <c r="G22" s="132"/>
    </row>
    <row r="23" spans="1:7" ht="15" customHeight="1">
      <c r="A23" s="129">
        <v>12</v>
      </c>
      <c r="B23" s="130" t="s">
        <v>897</v>
      </c>
      <c r="C23" s="118" t="s">
        <v>898</v>
      </c>
      <c r="D23" s="142" t="s">
        <v>258</v>
      </c>
      <c r="E23" s="131">
        <v>1</v>
      </c>
      <c r="F23" s="132"/>
      <c r="G23" s="132"/>
    </row>
    <row r="24" spans="1:7" ht="15" customHeight="1">
      <c r="A24" s="125">
        <v>13</v>
      </c>
      <c r="B24" s="126" t="s">
        <v>899</v>
      </c>
      <c r="C24" s="117" t="s">
        <v>900</v>
      </c>
      <c r="D24" s="141" t="s">
        <v>202</v>
      </c>
      <c r="E24" s="127">
        <v>27</v>
      </c>
      <c r="F24" s="128"/>
      <c r="G24" s="128"/>
    </row>
    <row r="25" spans="1:7" ht="15" customHeight="1">
      <c r="A25" s="125">
        <v>14</v>
      </c>
      <c r="B25" s="126" t="s">
        <v>901</v>
      </c>
      <c r="C25" s="117" t="s">
        <v>902</v>
      </c>
      <c r="D25" s="141" t="s">
        <v>202</v>
      </c>
      <c r="E25" s="127">
        <v>27</v>
      </c>
      <c r="F25" s="128"/>
      <c r="G25" s="128"/>
    </row>
    <row r="26" spans="1:7" ht="15" customHeight="1">
      <c r="A26" s="125">
        <v>15</v>
      </c>
      <c r="B26" s="126" t="s">
        <v>903</v>
      </c>
      <c r="C26" s="117" t="s">
        <v>904</v>
      </c>
      <c r="D26" s="141" t="s">
        <v>305</v>
      </c>
      <c r="E26" s="127"/>
      <c r="F26" s="128"/>
      <c r="G26" s="128"/>
    </row>
    <row r="27" spans="1:7" ht="15" customHeight="1">
      <c r="A27" s="125">
        <v>16</v>
      </c>
      <c r="B27" s="126" t="s">
        <v>905</v>
      </c>
      <c r="C27" s="117" t="s">
        <v>906</v>
      </c>
      <c r="D27" s="141" t="s">
        <v>305</v>
      </c>
      <c r="E27" s="127"/>
      <c r="F27" s="128"/>
      <c r="G27" s="128"/>
    </row>
    <row r="28" spans="1:7" ht="15" customHeight="1">
      <c r="A28" s="121"/>
      <c r="B28" s="122" t="s">
        <v>907</v>
      </c>
      <c r="C28" s="228" t="s">
        <v>908</v>
      </c>
      <c r="D28" s="229"/>
      <c r="E28" s="123"/>
      <c r="F28" s="124"/>
      <c r="G28" s="124"/>
    </row>
    <row r="29" spans="1:7" ht="15" customHeight="1">
      <c r="A29" s="129">
        <v>17</v>
      </c>
      <c r="B29" s="130" t="s">
        <v>909</v>
      </c>
      <c r="C29" s="118" t="s">
        <v>910</v>
      </c>
      <c r="D29" s="142" t="s">
        <v>258</v>
      </c>
      <c r="E29" s="131">
        <v>5</v>
      </c>
      <c r="F29" s="132"/>
      <c r="G29" s="132"/>
    </row>
    <row r="30" spans="1:7" ht="15" customHeight="1">
      <c r="A30" s="129">
        <v>18</v>
      </c>
      <c r="B30" s="130" t="s">
        <v>911</v>
      </c>
      <c r="C30" s="118" t="s">
        <v>912</v>
      </c>
      <c r="D30" s="142" t="s">
        <v>258</v>
      </c>
      <c r="E30" s="131">
        <v>5</v>
      </c>
      <c r="F30" s="132"/>
      <c r="G30" s="132"/>
    </row>
    <row r="31" spans="1:7" ht="15" customHeight="1">
      <c r="A31" s="125">
        <v>19</v>
      </c>
      <c r="B31" s="126" t="s">
        <v>913</v>
      </c>
      <c r="C31" s="117" t="s">
        <v>914</v>
      </c>
      <c r="D31" s="141" t="s">
        <v>759</v>
      </c>
      <c r="E31" s="127">
        <v>5</v>
      </c>
      <c r="F31" s="128"/>
      <c r="G31" s="128"/>
    </row>
    <row r="32" spans="1:7" ht="15" customHeight="1">
      <c r="A32" s="125">
        <v>20</v>
      </c>
      <c r="B32" s="126" t="s">
        <v>915</v>
      </c>
      <c r="C32" s="117" t="s">
        <v>916</v>
      </c>
      <c r="D32" s="141" t="s">
        <v>759</v>
      </c>
      <c r="E32" s="127">
        <v>5</v>
      </c>
      <c r="F32" s="128"/>
      <c r="G32" s="128"/>
    </row>
    <row r="33" spans="1:7" ht="15" customHeight="1">
      <c r="A33" s="129">
        <v>21</v>
      </c>
      <c r="B33" s="130" t="s">
        <v>917</v>
      </c>
      <c r="C33" s="118" t="s">
        <v>918</v>
      </c>
      <c r="D33" s="142" t="s">
        <v>258</v>
      </c>
      <c r="E33" s="131">
        <v>1</v>
      </c>
      <c r="F33" s="132"/>
      <c r="G33" s="132"/>
    </row>
    <row r="34" spans="1:7" ht="15" customHeight="1">
      <c r="A34" s="125">
        <v>22</v>
      </c>
      <c r="B34" s="126" t="s">
        <v>919</v>
      </c>
      <c r="C34" s="117" t="s">
        <v>920</v>
      </c>
      <c r="D34" s="141" t="s">
        <v>258</v>
      </c>
      <c r="E34" s="127">
        <v>1</v>
      </c>
      <c r="F34" s="128"/>
      <c r="G34" s="128"/>
    </row>
    <row r="35" spans="1:7" ht="15" customHeight="1">
      <c r="A35" s="125">
        <v>23</v>
      </c>
      <c r="B35" s="126" t="s">
        <v>921</v>
      </c>
      <c r="C35" s="117" t="s">
        <v>922</v>
      </c>
      <c r="D35" s="141" t="s">
        <v>258</v>
      </c>
      <c r="E35" s="127">
        <v>3</v>
      </c>
      <c r="F35" s="128"/>
      <c r="G35" s="128"/>
    </row>
    <row r="36" spans="1:7" ht="15" customHeight="1">
      <c r="A36" s="125">
        <v>24</v>
      </c>
      <c r="B36" s="126" t="s">
        <v>923</v>
      </c>
      <c r="C36" s="117" t="s">
        <v>924</v>
      </c>
      <c r="D36" s="141" t="s">
        <v>305</v>
      </c>
      <c r="E36" s="127"/>
      <c r="F36" s="128"/>
      <c r="G36" s="128"/>
    </row>
    <row r="37" spans="1:7" ht="15" customHeight="1">
      <c r="A37" s="125">
        <v>25</v>
      </c>
      <c r="B37" s="126" t="s">
        <v>925</v>
      </c>
      <c r="C37" s="117" t="s">
        <v>926</v>
      </c>
      <c r="D37" s="141" t="s">
        <v>305</v>
      </c>
      <c r="E37" s="127"/>
      <c r="F37" s="128"/>
      <c r="G37" s="128"/>
    </row>
    <row r="38" spans="1:7" ht="15" customHeight="1">
      <c r="A38" s="133"/>
      <c r="B38" s="134"/>
      <c r="C38" s="230" t="s">
        <v>863</v>
      </c>
      <c r="D38" s="231"/>
      <c r="E38" s="135"/>
      <c r="F38" s="136"/>
      <c r="G38" s="136"/>
    </row>
  </sheetData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D76EE-2522-3E46-9073-1F6369910A22}">
  <dimension ref="A1:G37"/>
  <sheetViews>
    <sheetView showGridLines="0" view="pageBreakPreview" zoomScaleNormal="100" zoomScaleSheetLayoutView="100" workbookViewId="0">
      <selection activeCell="C35" sqref="C35"/>
    </sheetView>
  </sheetViews>
  <sheetFormatPr defaultColWidth="9.1640625" defaultRowHeight="12.75"/>
  <cols>
    <col min="1" max="1" width="6" style="36" customWidth="1"/>
    <col min="2" max="2" width="15" style="35" customWidth="1"/>
    <col min="3" max="3" width="74.6640625" style="35" customWidth="1"/>
    <col min="4" max="4" width="11" style="36" customWidth="1"/>
    <col min="5" max="6" width="11" style="35" customWidth="1"/>
    <col min="7" max="7" width="15.1640625" style="35" customWidth="1"/>
    <col min="8" max="255" width="9.1640625" style="35"/>
    <col min="256" max="256" width="4.1640625" style="35" customWidth="1"/>
    <col min="257" max="257" width="4.5" style="35" customWidth="1"/>
    <col min="258" max="258" width="9.6640625" style="35" customWidth="1"/>
    <col min="259" max="259" width="66" style="35" customWidth="1"/>
    <col min="260" max="260" width="6.1640625" style="35" customWidth="1"/>
    <col min="261" max="261" width="11.6640625" style="35" customWidth="1"/>
    <col min="262" max="262" width="11.5" style="35" customWidth="1"/>
    <col min="263" max="263" width="15.1640625" style="35" customWidth="1"/>
    <col min="264" max="511" width="9.1640625" style="35"/>
    <col min="512" max="512" width="4.1640625" style="35" customWidth="1"/>
    <col min="513" max="513" width="4.5" style="35" customWidth="1"/>
    <col min="514" max="514" width="9.6640625" style="35" customWidth="1"/>
    <col min="515" max="515" width="66" style="35" customWidth="1"/>
    <col min="516" max="516" width="6.1640625" style="35" customWidth="1"/>
    <col min="517" max="517" width="11.6640625" style="35" customWidth="1"/>
    <col min="518" max="518" width="11.5" style="35" customWidth="1"/>
    <col min="519" max="519" width="15.1640625" style="35" customWidth="1"/>
    <col min="520" max="767" width="9.1640625" style="35"/>
    <col min="768" max="768" width="4.1640625" style="35" customWidth="1"/>
    <col min="769" max="769" width="4.5" style="35" customWidth="1"/>
    <col min="770" max="770" width="9.6640625" style="35" customWidth="1"/>
    <col min="771" max="771" width="66" style="35" customWidth="1"/>
    <col min="772" max="772" width="6.1640625" style="35" customWidth="1"/>
    <col min="773" max="773" width="11.6640625" style="35" customWidth="1"/>
    <col min="774" max="774" width="11.5" style="35" customWidth="1"/>
    <col min="775" max="775" width="15.1640625" style="35" customWidth="1"/>
    <col min="776" max="1023" width="9.1640625" style="35"/>
    <col min="1024" max="1024" width="4.1640625" style="35" customWidth="1"/>
    <col min="1025" max="1025" width="4.5" style="35" customWidth="1"/>
    <col min="1026" max="1026" width="9.6640625" style="35" customWidth="1"/>
    <col min="1027" max="1027" width="66" style="35" customWidth="1"/>
    <col min="1028" max="1028" width="6.1640625" style="35" customWidth="1"/>
    <col min="1029" max="1029" width="11.6640625" style="35" customWidth="1"/>
    <col min="1030" max="1030" width="11.5" style="35" customWidth="1"/>
    <col min="1031" max="1031" width="15.1640625" style="35" customWidth="1"/>
    <col min="1032" max="1279" width="9.1640625" style="35"/>
    <col min="1280" max="1280" width="4.1640625" style="35" customWidth="1"/>
    <col min="1281" max="1281" width="4.5" style="35" customWidth="1"/>
    <col min="1282" max="1282" width="9.6640625" style="35" customWidth="1"/>
    <col min="1283" max="1283" width="66" style="35" customWidth="1"/>
    <col min="1284" max="1284" width="6.1640625" style="35" customWidth="1"/>
    <col min="1285" max="1285" width="11.6640625" style="35" customWidth="1"/>
    <col min="1286" max="1286" width="11.5" style="35" customWidth="1"/>
    <col min="1287" max="1287" width="15.1640625" style="35" customWidth="1"/>
    <col min="1288" max="1535" width="9.1640625" style="35"/>
    <col min="1536" max="1536" width="4.1640625" style="35" customWidth="1"/>
    <col min="1537" max="1537" width="4.5" style="35" customWidth="1"/>
    <col min="1538" max="1538" width="9.6640625" style="35" customWidth="1"/>
    <col min="1539" max="1539" width="66" style="35" customWidth="1"/>
    <col min="1540" max="1540" width="6.1640625" style="35" customWidth="1"/>
    <col min="1541" max="1541" width="11.6640625" style="35" customWidth="1"/>
    <col min="1542" max="1542" width="11.5" style="35" customWidth="1"/>
    <col min="1543" max="1543" width="15.1640625" style="35" customWidth="1"/>
    <col min="1544" max="1791" width="9.1640625" style="35"/>
    <col min="1792" max="1792" width="4.1640625" style="35" customWidth="1"/>
    <col min="1793" max="1793" width="4.5" style="35" customWidth="1"/>
    <col min="1794" max="1794" width="9.6640625" style="35" customWidth="1"/>
    <col min="1795" max="1795" width="66" style="35" customWidth="1"/>
    <col min="1796" max="1796" width="6.1640625" style="35" customWidth="1"/>
    <col min="1797" max="1797" width="11.6640625" style="35" customWidth="1"/>
    <col min="1798" max="1798" width="11.5" style="35" customWidth="1"/>
    <col min="1799" max="1799" width="15.1640625" style="35" customWidth="1"/>
    <col min="1800" max="2047" width="9.1640625" style="35"/>
    <col min="2048" max="2048" width="4.1640625" style="35" customWidth="1"/>
    <col min="2049" max="2049" width="4.5" style="35" customWidth="1"/>
    <col min="2050" max="2050" width="9.6640625" style="35" customWidth="1"/>
    <col min="2051" max="2051" width="66" style="35" customWidth="1"/>
    <col min="2052" max="2052" width="6.1640625" style="35" customWidth="1"/>
    <col min="2053" max="2053" width="11.6640625" style="35" customWidth="1"/>
    <col min="2054" max="2054" width="11.5" style="35" customWidth="1"/>
    <col min="2055" max="2055" width="15.1640625" style="35" customWidth="1"/>
    <col min="2056" max="2303" width="9.1640625" style="35"/>
    <col min="2304" max="2304" width="4.1640625" style="35" customWidth="1"/>
    <col min="2305" max="2305" width="4.5" style="35" customWidth="1"/>
    <col min="2306" max="2306" width="9.6640625" style="35" customWidth="1"/>
    <col min="2307" max="2307" width="66" style="35" customWidth="1"/>
    <col min="2308" max="2308" width="6.1640625" style="35" customWidth="1"/>
    <col min="2309" max="2309" width="11.6640625" style="35" customWidth="1"/>
    <col min="2310" max="2310" width="11.5" style="35" customWidth="1"/>
    <col min="2311" max="2311" width="15.1640625" style="35" customWidth="1"/>
    <col min="2312" max="2559" width="9.1640625" style="35"/>
    <col min="2560" max="2560" width="4.1640625" style="35" customWidth="1"/>
    <col min="2561" max="2561" width="4.5" style="35" customWidth="1"/>
    <col min="2562" max="2562" width="9.6640625" style="35" customWidth="1"/>
    <col min="2563" max="2563" width="66" style="35" customWidth="1"/>
    <col min="2564" max="2564" width="6.1640625" style="35" customWidth="1"/>
    <col min="2565" max="2565" width="11.6640625" style="35" customWidth="1"/>
    <col min="2566" max="2566" width="11.5" style="35" customWidth="1"/>
    <col min="2567" max="2567" width="15.1640625" style="35" customWidth="1"/>
    <col min="2568" max="2815" width="9.1640625" style="35"/>
    <col min="2816" max="2816" width="4.1640625" style="35" customWidth="1"/>
    <col min="2817" max="2817" width="4.5" style="35" customWidth="1"/>
    <col min="2818" max="2818" width="9.6640625" style="35" customWidth="1"/>
    <col min="2819" max="2819" width="66" style="35" customWidth="1"/>
    <col min="2820" max="2820" width="6.1640625" style="35" customWidth="1"/>
    <col min="2821" max="2821" width="11.6640625" style="35" customWidth="1"/>
    <col min="2822" max="2822" width="11.5" style="35" customWidth="1"/>
    <col min="2823" max="2823" width="15.1640625" style="35" customWidth="1"/>
    <col min="2824" max="3071" width="9.1640625" style="35"/>
    <col min="3072" max="3072" width="4.1640625" style="35" customWidth="1"/>
    <col min="3073" max="3073" width="4.5" style="35" customWidth="1"/>
    <col min="3074" max="3074" width="9.6640625" style="35" customWidth="1"/>
    <col min="3075" max="3075" width="66" style="35" customWidth="1"/>
    <col min="3076" max="3076" width="6.1640625" style="35" customWidth="1"/>
    <col min="3077" max="3077" width="11.6640625" style="35" customWidth="1"/>
    <col min="3078" max="3078" width="11.5" style="35" customWidth="1"/>
    <col min="3079" max="3079" width="15.1640625" style="35" customWidth="1"/>
    <col min="3080" max="3327" width="9.1640625" style="35"/>
    <col min="3328" max="3328" width="4.1640625" style="35" customWidth="1"/>
    <col min="3329" max="3329" width="4.5" style="35" customWidth="1"/>
    <col min="3330" max="3330" width="9.6640625" style="35" customWidth="1"/>
    <col min="3331" max="3331" width="66" style="35" customWidth="1"/>
    <col min="3332" max="3332" width="6.1640625" style="35" customWidth="1"/>
    <col min="3333" max="3333" width="11.6640625" style="35" customWidth="1"/>
    <col min="3334" max="3334" width="11.5" style="35" customWidth="1"/>
    <col min="3335" max="3335" width="15.1640625" style="35" customWidth="1"/>
    <col min="3336" max="3583" width="9.1640625" style="35"/>
    <col min="3584" max="3584" width="4.1640625" style="35" customWidth="1"/>
    <col min="3585" max="3585" width="4.5" style="35" customWidth="1"/>
    <col min="3586" max="3586" width="9.6640625" style="35" customWidth="1"/>
    <col min="3587" max="3587" width="66" style="35" customWidth="1"/>
    <col min="3588" max="3588" width="6.1640625" style="35" customWidth="1"/>
    <col min="3589" max="3589" width="11.6640625" style="35" customWidth="1"/>
    <col min="3590" max="3590" width="11.5" style="35" customWidth="1"/>
    <col min="3591" max="3591" width="15.1640625" style="35" customWidth="1"/>
    <col min="3592" max="3839" width="9.1640625" style="35"/>
    <col min="3840" max="3840" width="4.1640625" style="35" customWidth="1"/>
    <col min="3841" max="3841" width="4.5" style="35" customWidth="1"/>
    <col min="3842" max="3842" width="9.6640625" style="35" customWidth="1"/>
    <col min="3843" max="3843" width="66" style="35" customWidth="1"/>
    <col min="3844" max="3844" width="6.1640625" style="35" customWidth="1"/>
    <col min="3845" max="3845" width="11.6640625" style="35" customWidth="1"/>
    <col min="3846" max="3846" width="11.5" style="35" customWidth="1"/>
    <col min="3847" max="3847" width="15.1640625" style="35" customWidth="1"/>
    <col min="3848" max="4095" width="9.1640625" style="35"/>
    <col min="4096" max="4096" width="4.1640625" style="35" customWidth="1"/>
    <col min="4097" max="4097" width="4.5" style="35" customWidth="1"/>
    <col min="4098" max="4098" width="9.6640625" style="35" customWidth="1"/>
    <col min="4099" max="4099" width="66" style="35" customWidth="1"/>
    <col min="4100" max="4100" width="6.1640625" style="35" customWidth="1"/>
    <col min="4101" max="4101" width="11.6640625" style="35" customWidth="1"/>
    <col min="4102" max="4102" width="11.5" style="35" customWidth="1"/>
    <col min="4103" max="4103" width="15.1640625" style="35" customWidth="1"/>
    <col min="4104" max="4351" width="9.1640625" style="35"/>
    <col min="4352" max="4352" width="4.1640625" style="35" customWidth="1"/>
    <col min="4353" max="4353" width="4.5" style="35" customWidth="1"/>
    <col min="4354" max="4354" width="9.6640625" style="35" customWidth="1"/>
    <col min="4355" max="4355" width="66" style="35" customWidth="1"/>
    <col min="4356" max="4356" width="6.1640625" style="35" customWidth="1"/>
    <col min="4357" max="4357" width="11.6640625" style="35" customWidth="1"/>
    <col min="4358" max="4358" width="11.5" style="35" customWidth="1"/>
    <col min="4359" max="4359" width="15.1640625" style="35" customWidth="1"/>
    <col min="4360" max="4607" width="9.1640625" style="35"/>
    <col min="4608" max="4608" width="4.1640625" style="35" customWidth="1"/>
    <col min="4609" max="4609" width="4.5" style="35" customWidth="1"/>
    <col min="4610" max="4610" width="9.6640625" style="35" customWidth="1"/>
    <col min="4611" max="4611" width="66" style="35" customWidth="1"/>
    <col min="4612" max="4612" width="6.1640625" style="35" customWidth="1"/>
    <col min="4613" max="4613" width="11.6640625" style="35" customWidth="1"/>
    <col min="4614" max="4614" width="11.5" style="35" customWidth="1"/>
    <col min="4615" max="4615" width="15.1640625" style="35" customWidth="1"/>
    <col min="4616" max="4863" width="9.1640625" style="35"/>
    <col min="4864" max="4864" width="4.1640625" style="35" customWidth="1"/>
    <col min="4865" max="4865" width="4.5" style="35" customWidth="1"/>
    <col min="4866" max="4866" width="9.6640625" style="35" customWidth="1"/>
    <col min="4867" max="4867" width="66" style="35" customWidth="1"/>
    <col min="4868" max="4868" width="6.1640625" style="35" customWidth="1"/>
    <col min="4869" max="4869" width="11.6640625" style="35" customWidth="1"/>
    <col min="4870" max="4870" width="11.5" style="35" customWidth="1"/>
    <col min="4871" max="4871" width="15.1640625" style="35" customWidth="1"/>
    <col min="4872" max="5119" width="9.1640625" style="35"/>
    <col min="5120" max="5120" width="4.1640625" style="35" customWidth="1"/>
    <col min="5121" max="5121" width="4.5" style="35" customWidth="1"/>
    <col min="5122" max="5122" width="9.6640625" style="35" customWidth="1"/>
    <col min="5123" max="5123" width="66" style="35" customWidth="1"/>
    <col min="5124" max="5124" width="6.1640625" style="35" customWidth="1"/>
    <col min="5125" max="5125" width="11.6640625" style="35" customWidth="1"/>
    <col min="5126" max="5126" width="11.5" style="35" customWidth="1"/>
    <col min="5127" max="5127" width="15.1640625" style="35" customWidth="1"/>
    <col min="5128" max="5375" width="9.1640625" style="35"/>
    <col min="5376" max="5376" width="4.1640625" style="35" customWidth="1"/>
    <col min="5377" max="5377" width="4.5" style="35" customWidth="1"/>
    <col min="5378" max="5378" width="9.6640625" style="35" customWidth="1"/>
    <col min="5379" max="5379" width="66" style="35" customWidth="1"/>
    <col min="5380" max="5380" width="6.1640625" style="35" customWidth="1"/>
    <col min="5381" max="5381" width="11.6640625" style="35" customWidth="1"/>
    <col min="5382" max="5382" width="11.5" style="35" customWidth="1"/>
    <col min="5383" max="5383" width="15.1640625" style="35" customWidth="1"/>
    <col min="5384" max="5631" width="9.1640625" style="35"/>
    <col min="5632" max="5632" width="4.1640625" style="35" customWidth="1"/>
    <col min="5633" max="5633" width="4.5" style="35" customWidth="1"/>
    <col min="5634" max="5634" width="9.6640625" style="35" customWidth="1"/>
    <col min="5635" max="5635" width="66" style="35" customWidth="1"/>
    <col min="5636" max="5636" width="6.1640625" style="35" customWidth="1"/>
    <col min="5637" max="5637" width="11.6640625" style="35" customWidth="1"/>
    <col min="5638" max="5638" width="11.5" style="35" customWidth="1"/>
    <col min="5639" max="5639" width="15.1640625" style="35" customWidth="1"/>
    <col min="5640" max="5887" width="9.1640625" style="35"/>
    <col min="5888" max="5888" width="4.1640625" style="35" customWidth="1"/>
    <col min="5889" max="5889" width="4.5" style="35" customWidth="1"/>
    <col min="5890" max="5890" width="9.6640625" style="35" customWidth="1"/>
    <col min="5891" max="5891" width="66" style="35" customWidth="1"/>
    <col min="5892" max="5892" width="6.1640625" style="35" customWidth="1"/>
    <col min="5893" max="5893" width="11.6640625" style="35" customWidth="1"/>
    <col min="5894" max="5894" width="11.5" style="35" customWidth="1"/>
    <col min="5895" max="5895" width="15.1640625" style="35" customWidth="1"/>
    <col min="5896" max="6143" width="9.1640625" style="35"/>
    <col min="6144" max="6144" width="4.1640625" style="35" customWidth="1"/>
    <col min="6145" max="6145" width="4.5" style="35" customWidth="1"/>
    <col min="6146" max="6146" width="9.6640625" style="35" customWidth="1"/>
    <col min="6147" max="6147" width="66" style="35" customWidth="1"/>
    <col min="6148" max="6148" width="6.1640625" style="35" customWidth="1"/>
    <col min="6149" max="6149" width="11.6640625" style="35" customWidth="1"/>
    <col min="6150" max="6150" width="11.5" style="35" customWidth="1"/>
    <col min="6151" max="6151" width="15.1640625" style="35" customWidth="1"/>
    <col min="6152" max="6399" width="9.1640625" style="35"/>
    <col min="6400" max="6400" width="4.1640625" style="35" customWidth="1"/>
    <col min="6401" max="6401" width="4.5" style="35" customWidth="1"/>
    <col min="6402" max="6402" width="9.6640625" style="35" customWidth="1"/>
    <col min="6403" max="6403" width="66" style="35" customWidth="1"/>
    <col min="6404" max="6404" width="6.1640625" style="35" customWidth="1"/>
    <col min="6405" max="6405" width="11.6640625" style="35" customWidth="1"/>
    <col min="6406" max="6406" width="11.5" style="35" customWidth="1"/>
    <col min="6407" max="6407" width="15.1640625" style="35" customWidth="1"/>
    <col min="6408" max="6655" width="9.1640625" style="35"/>
    <col min="6656" max="6656" width="4.1640625" style="35" customWidth="1"/>
    <col min="6657" max="6657" width="4.5" style="35" customWidth="1"/>
    <col min="6658" max="6658" width="9.6640625" style="35" customWidth="1"/>
    <col min="6659" max="6659" width="66" style="35" customWidth="1"/>
    <col min="6660" max="6660" width="6.1640625" style="35" customWidth="1"/>
    <col min="6661" max="6661" width="11.6640625" style="35" customWidth="1"/>
    <col min="6662" max="6662" width="11.5" style="35" customWidth="1"/>
    <col min="6663" max="6663" width="15.1640625" style="35" customWidth="1"/>
    <col min="6664" max="6911" width="9.1640625" style="35"/>
    <col min="6912" max="6912" width="4.1640625" style="35" customWidth="1"/>
    <col min="6913" max="6913" width="4.5" style="35" customWidth="1"/>
    <col min="6914" max="6914" width="9.6640625" style="35" customWidth="1"/>
    <col min="6915" max="6915" width="66" style="35" customWidth="1"/>
    <col min="6916" max="6916" width="6.1640625" style="35" customWidth="1"/>
    <col min="6917" max="6917" width="11.6640625" style="35" customWidth="1"/>
    <col min="6918" max="6918" width="11.5" style="35" customWidth="1"/>
    <col min="6919" max="6919" width="15.1640625" style="35" customWidth="1"/>
    <col min="6920" max="7167" width="9.1640625" style="35"/>
    <col min="7168" max="7168" width="4.1640625" style="35" customWidth="1"/>
    <col min="7169" max="7169" width="4.5" style="35" customWidth="1"/>
    <col min="7170" max="7170" width="9.6640625" style="35" customWidth="1"/>
    <col min="7171" max="7171" width="66" style="35" customWidth="1"/>
    <col min="7172" max="7172" width="6.1640625" style="35" customWidth="1"/>
    <col min="7173" max="7173" width="11.6640625" style="35" customWidth="1"/>
    <col min="7174" max="7174" width="11.5" style="35" customWidth="1"/>
    <col min="7175" max="7175" width="15.1640625" style="35" customWidth="1"/>
    <col min="7176" max="7423" width="9.1640625" style="35"/>
    <col min="7424" max="7424" width="4.1640625" style="35" customWidth="1"/>
    <col min="7425" max="7425" width="4.5" style="35" customWidth="1"/>
    <col min="7426" max="7426" width="9.6640625" style="35" customWidth="1"/>
    <col min="7427" max="7427" width="66" style="35" customWidth="1"/>
    <col min="7428" max="7428" width="6.1640625" style="35" customWidth="1"/>
    <col min="7429" max="7429" width="11.6640625" style="35" customWidth="1"/>
    <col min="7430" max="7430" width="11.5" style="35" customWidth="1"/>
    <col min="7431" max="7431" width="15.1640625" style="35" customWidth="1"/>
    <col min="7432" max="7679" width="9.1640625" style="35"/>
    <col min="7680" max="7680" width="4.1640625" style="35" customWidth="1"/>
    <col min="7681" max="7681" width="4.5" style="35" customWidth="1"/>
    <col min="7682" max="7682" width="9.6640625" style="35" customWidth="1"/>
    <col min="7683" max="7683" width="66" style="35" customWidth="1"/>
    <col min="7684" max="7684" width="6.1640625" style="35" customWidth="1"/>
    <col min="7685" max="7685" width="11.6640625" style="35" customWidth="1"/>
    <col min="7686" max="7686" width="11.5" style="35" customWidth="1"/>
    <col min="7687" max="7687" width="15.1640625" style="35" customWidth="1"/>
    <col min="7688" max="7935" width="9.1640625" style="35"/>
    <col min="7936" max="7936" width="4.1640625" style="35" customWidth="1"/>
    <col min="7937" max="7937" width="4.5" style="35" customWidth="1"/>
    <col min="7938" max="7938" width="9.6640625" style="35" customWidth="1"/>
    <col min="7939" max="7939" width="66" style="35" customWidth="1"/>
    <col min="7940" max="7940" width="6.1640625" style="35" customWidth="1"/>
    <col min="7941" max="7941" width="11.6640625" style="35" customWidth="1"/>
    <col min="7942" max="7942" width="11.5" style="35" customWidth="1"/>
    <col min="7943" max="7943" width="15.1640625" style="35" customWidth="1"/>
    <col min="7944" max="8191" width="9.1640625" style="35"/>
    <col min="8192" max="8192" width="4.1640625" style="35" customWidth="1"/>
    <col min="8193" max="8193" width="4.5" style="35" customWidth="1"/>
    <col min="8194" max="8194" width="9.6640625" style="35" customWidth="1"/>
    <col min="8195" max="8195" width="66" style="35" customWidth="1"/>
    <col min="8196" max="8196" width="6.1640625" style="35" customWidth="1"/>
    <col min="8197" max="8197" width="11.6640625" style="35" customWidth="1"/>
    <col min="8198" max="8198" width="11.5" style="35" customWidth="1"/>
    <col min="8199" max="8199" width="15.1640625" style="35" customWidth="1"/>
    <col min="8200" max="8447" width="9.1640625" style="35"/>
    <col min="8448" max="8448" width="4.1640625" style="35" customWidth="1"/>
    <col min="8449" max="8449" width="4.5" style="35" customWidth="1"/>
    <col min="8450" max="8450" width="9.6640625" style="35" customWidth="1"/>
    <col min="8451" max="8451" width="66" style="35" customWidth="1"/>
    <col min="8452" max="8452" width="6.1640625" style="35" customWidth="1"/>
    <col min="8453" max="8453" width="11.6640625" style="35" customWidth="1"/>
    <col min="8454" max="8454" width="11.5" style="35" customWidth="1"/>
    <col min="8455" max="8455" width="15.1640625" style="35" customWidth="1"/>
    <col min="8456" max="8703" width="9.1640625" style="35"/>
    <col min="8704" max="8704" width="4.1640625" style="35" customWidth="1"/>
    <col min="8705" max="8705" width="4.5" style="35" customWidth="1"/>
    <col min="8706" max="8706" width="9.6640625" style="35" customWidth="1"/>
    <col min="8707" max="8707" width="66" style="35" customWidth="1"/>
    <col min="8708" max="8708" width="6.1640625" style="35" customWidth="1"/>
    <col min="8709" max="8709" width="11.6640625" style="35" customWidth="1"/>
    <col min="8710" max="8710" width="11.5" style="35" customWidth="1"/>
    <col min="8711" max="8711" width="15.1640625" style="35" customWidth="1"/>
    <col min="8712" max="8959" width="9.1640625" style="35"/>
    <col min="8960" max="8960" width="4.1640625" style="35" customWidth="1"/>
    <col min="8961" max="8961" width="4.5" style="35" customWidth="1"/>
    <col min="8962" max="8962" width="9.6640625" style="35" customWidth="1"/>
    <col min="8963" max="8963" width="66" style="35" customWidth="1"/>
    <col min="8964" max="8964" width="6.1640625" style="35" customWidth="1"/>
    <col min="8965" max="8965" width="11.6640625" style="35" customWidth="1"/>
    <col min="8966" max="8966" width="11.5" style="35" customWidth="1"/>
    <col min="8967" max="8967" width="15.1640625" style="35" customWidth="1"/>
    <col min="8968" max="9215" width="9.1640625" style="35"/>
    <col min="9216" max="9216" width="4.1640625" style="35" customWidth="1"/>
    <col min="9217" max="9217" width="4.5" style="35" customWidth="1"/>
    <col min="9218" max="9218" width="9.6640625" style="35" customWidth="1"/>
    <col min="9219" max="9219" width="66" style="35" customWidth="1"/>
    <col min="9220" max="9220" width="6.1640625" style="35" customWidth="1"/>
    <col min="9221" max="9221" width="11.6640625" style="35" customWidth="1"/>
    <col min="9222" max="9222" width="11.5" style="35" customWidth="1"/>
    <col min="9223" max="9223" width="15.1640625" style="35" customWidth="1"/>
    <col min="9224" max="9471" width="9.1640625" style="35"/>
    <col min="9472" max="9472" width="4.1640625" style="35" customWidth="1"/>
    <col min="9473" max="9473" width="4.5" style="35" customWidth="1"/>
    <col min="9474" max="9474" width="9.6640625" style="35" customWidth="1"/>
    <col min="9475" max="9475" width="66" style="35" customWidth="1"/>
    <col min="9476" max="9476" width="6.1640625" style="35" customWidth="1"/>
    <col min="9477" max="9477" width="11.6640625" style="35" customWidth="1"/>
    <col min="9478" max="9478" width="11.5" style="35" customWidth="1"/>
    <col min="9479" max="9479" width="15.1640625" style="35" customWidth="1"/>
    <col min="9480" max="9727" width="9.1640625" style="35"/>
    <col min="9728" max="9728" width="4.1640625" style="35" customWidth="1"/>
    <col min="9729" max="9729" width="4.5" style="35" customWidth="1"/>
    <col min="9730" max="9730" width="9.6640625" style="35" customWidth="1"/>
    <col min="9731" max="9731" width="66" style="35" customWidth="1"/>
    <col min="9732" max="9732" width="6.1640625" style="35" customWidth="1"/>
    <col min="9733" max="9733" width="11.6640625" style="35" customWidth="1"/>
    <col min="9734" max="9734" width="11.5" style="35" customWidth="1"/>
    <col min="9735" max="9735" width="15.1640625" style="35" customWidth="1"/>
    <col min="9736" max="9983" width="9.1640625" style="35"/>
    <col min="9984" max="9984" width="4.1640625" style="35" customWidth="1"/>
    <col min="9985" max="9985" width="4.5" style="35" customWidth="1"/>
    <col min="9986" max="9986" width="9.6640625" style="35" customWidth="1"/>
    <col min="9987" max="9987" width="66" style="35" customWidth="1"/>
    <col min="9988" max="9988" width="6.1640625" style="35" customWidth="1"/>
    <col min="9989" max="9989" width="11.6640625" style="35" customWidth="1"/>
    <col min="9990" max="9990" width="11.5" style="35" customWidth="1"/>
    <col min="9991" max="9991" width="15.1640625" style="35" customWidth="1"/>
    <col min="9992" max="10239" width="9.1640625" style="35"/>
    <col min="10240" max="10240" width="4.1640625" style="35" customWidth="1"/>
    <col min="10241" max="10241" width="4.5" style="35" customWidth="1"/>
    <col min="10242" max="10242" width="9.6640625" style="35" customWidth="1"/>
    <col min="10243" max="10243" width="66" style="35" customWidth="1"/>
    <col min="10244" max="10244" width="6.1640625" style="35" customWidth="1"/>
    <col min="10245" max="10245" width="11.6640625" style="35" customWidth="1"/>
    <col min="10246" max="10246" width="11.5" style="35" customWidth="1"/>
    <col min="10247" max="10247" width="15.1640625" style="35" customWidth="1"/>
    <col min="10248" max="10495" width="9.1640625" style="35"/>
    <col min="10496" max="10496" width="4.1640625" style="35" customWidth="1"/>
    <col min="10497" max="10497" width="4.5" style="35" customWidth="1"/>
    <col min="10498" max="10498" width="9.6640625" style="35" customWidth="1"/>
    <col min="10499" max="10499" width="66" style="35" customWidth="1"/>
    <col min="10500" max="10500" width="6.1640625" style="35" customWidth="1"/>
    <col min="10501" max="10501" width="11.6640625" style="35" customWidth="1"/>
    <col min="10502" max="10502" width="11.5" style="35" customWidth="1"/>
    <col min="10503" max="10503" width="15.1640625" style="35" customWidth="1"/>
    <col min="10504" max="10751" width="9.1640625" style="35"/>
    <col min="10752" max="10752" width="4.1640625" style="35" customWidth="1"/>
    <col min="10753" max="10753" width="4.5" style="35" customWidth="1"/>
    <col min="10754" max="10754" width="9.6640625" style="35" customWidth="1"/>
    <col min="10755" max="10755" width="66" style="35" customWidth="1"/>
    <col min="10756" max="10756" width="6.1640625" style="35" customWidth="1"/>
    <col min="10757" max="10757" width="11.6640625" style="35" customWidth="1"/>
    <col min="10758" max="10758" width="11.5" style="35" customWidth="1"/>
    <col min="10759" max="10759" width="15.1640625" style="35" customWidth="1"/>
    <col min="10760" max="11007" width="9.1640625" style="35"/>
    <col min="11008" max="11008" width="4.1640625" style="35" customWidth="1"/>
    <col min="11009" max="11009" width="4.5" style="35" customWidth="1"/>
    <col min="11010" max="11010" width="9.6640625" style="35" customWidth="1"/>
    <col min="11011" max="11011" width="66" style="35" customWidth="1"/>
    <col min="11012" max="11012" width="6.1640625" style="35" customWidth="1"/>
    <col min="11013" max="11013" width="11.6640625" style="35" customWidth="1"/>
    <col min="11014" max="11014" width="11.5" style="35" customWidth="1"/>
    <col min="11015" max="11015" width="15.1640625" style="35" customWidth="1"/>
    <col min="11016" max="11263" width="9.1640625" style="35"/>
    <col min="11264" max="11264" width="4.1640625" style="35" customWidth="1"/>
    <col min="11265" max="11265" width="4.5" style="35" customWidth="1"/>
    <col min="11266" max="11266" width="9.6640625" style="35" customWidth="1"/>
    <col min="11267" max="11267" width="66" style="35" customWidth="1"/>
    <col min="11268" max="11268" width="6.1640625" style="35" customWidth="1"/>
    <col min="11269" max="11269" width="11.6640625" style="35" customWidth="1"/>
    <col min="11270" max="11270" width="11.5" style="35" customWidth="1"/>
    <col min="11271" max="11271" width="15.1640625" style="35" customWidth="1"/>
    <col min="11272" max="11519" width="9.1640625" style="35"/>
    <col min="11520" max="11520" width="4.1640625" style="35" customWidth="1"/>
    <col min="11521" max="11521" width="4.5" style="35" customWidth="1"/>
    <col min="11522" max="11522" width="9.6640625" style="35" customWidth="1"/>
    <col min="11523" max="11523" width="66" style="35" customWidth="1"/>
    <col min="11524" max="11524" width="6.1640625" style="35" customWidth="1"/>
    <col min="11525" max="11525" width="11.6640625" style="35" customWidth="1"/>
    <col min="11526" max="11526" width="11.5" style="35" customWidth="1"/>
    <col min="11527" max="11527" width="15.1640625" style="35" customWidth="1"/>
    <col min="11528" max="11775" width="9.1640625" style="35"/>
    <col min="11776" max="11776" width="4.1640625" style="35" customWidth="1"/>
    <col min="11777" max="11777" width="4.5" style="35" customWidth="1"/>
    <col min="11778" max="11778" width="9.6640625" style="35" customWidth="1"/>
    <col min="11779" max="11779" width="66" style="35" customWidth="1"/>
    <col min="11780" max="11780" width="6.1640625" style="35" customWidth="1"/>
    <col min="11781" max="11781" width="11.6640625" style="35" customWidth="1"/>
    <col min="11782" max="11782" width="11.5" style="35" customWidth="1"/>
    <col min="11783" max="11783" width="15.1640625" style="35" customWidth="1"/>
    <col min="11784" max="12031" width="9.1640625" style="35"/>
    <col min="12032" max="12032" width="4.1640625" style="35" customWidth="1"/>
    <col min="12033" max="12033" width="4.5" style="35" customWidth="1"/>
    <col min="12034" max="12034" width="9.6640625" style="35" customWidth="1"/>
    <col min="12035" max="12035" width="66" style="35" customWidth="1"/>
    <col min="12036" max="12036" width="6.1640625" style="35" customWidth="1"/>
    <col min="12037" max="12037" width="11.6640625" style="35" customWidth="1"/>
    <col min="12038" max="12038" width="11.5" style="35" customWidth="1"/>
    <col min="12039" max="12039" width="15.1640625" style="35" customWidth="1"/>
    <col min="12040" max="12287" width="9.1640625" style="35"/>
    <col min="12288" max="12288" width="4.1640625" style="35" customWidth="1"/>
    <col min="12289" max="12289" width="4.5" style="35" customWidth="1"/>
    <col min="12290" max="12290" width="9.6640625" style="35" customWidth="1"/>
    <col min="12291" max="12291" width="66" style="35" customWidth="1"/>
    <col min="12292" max="12292" width="6.1640625" style="35" customWidth="1"/>
    <col min="12293" max="12293" width="11.6640625" style="35" customWidth="1"/>
    <col min="12294" max="12294" width="11.5" style="35" customWidth="1"/>
    <col min="12295" max="12295" width="15.1640625" style="35" customWidth="1"/>
    <col min="12296" max="12543" width="9.1640625" style="35"/>
    <col min="12544" max="12544" width="4.1640625" style="35" customWidth="1"/>
    <col min="12545" max="12545" width="4.5" style="35" customWidth="1"/>
    <col min="12546" max="12546" width="9.6640625" style="35" customWidth="1"/>
    <col min="12547" max="12547" width="66" style="35" customWidth="1"/>
    <col min="12548" max="12548" width="6.1640625" style="35" customWidth="1"/>
    <col min="12549" max="12549" width="11.6640625" style="35" customWidth="1"/>
    <col min="12550" max="12550" width="11.5" style="35" customWidth="1"/>
    <col min="12551" max="12551" width="15.1640625" style="35" customWidth="1"/>
    <col min="12552" max="12799" width="9.1640625" style="35"/>
    <col min="12800" max="12800" width="4.1640625" style="35" customWidth="1"/>
    <col min="12801" max="12801" width="4.5" style="35" customWidth="1"/>
    <col min="12802" max="12802" width="9.6640625" style="35" customWidth="1"/>
    <col min="12803" max="12803" width="66" style="35" customWidth="1"/>
    <col min="12804" max="12804" width="6.1640625" style="35" customWidth="1"/>
    <col min="12805" max="12805" width="11.6640625" style="35" customWidth="1"/>
    <col min="12806" max="12806" width="11.5" style="35" customWidth="1"/>
    <col min="12807" max="12807" width="15.1640625" style="35" customWidth="1"/>
    <col min="12808" max="13055" width="9.1640625" style="35"/>
    <col min="13056" max="13056" width="4.1640625" style="35" customWidth="1"/>
    <col min="13057" max="13057" width="4.5" style="35" customWidth="1"/>
    <col min="13058" max="13058" width="9.6640625" style="35" customWidth="1"/>
    <col min="13059" max="13059" width="66" style="35" customWidth="1"/>
    <col min="13060" max="13060" width="6.1640625" style="35" customWidth="1"/>
    <col min="13061" max="13061" width="11.6640625" style="35" customWidth="1"/>
    <col min="13062" max="13062" width="11.5" style="35" customWidth="1"/>
    <col min="13063" max="13063" width="15.1640625" style="35" customWidth="1"/>
    <col min="13064" max="13311" width="9.1640625" style="35"/>
    <col min="13312" max="13312" width="4.1640625" style="35" customWidth="1"/>
    <col min="13313" max="13313" width="4.5" style="35" customWidth="1"/>
    <col min="13314" max="13314" width="9.6640625" style="35" customWidth="1"/>
    <col min="13315" max="13315" width="66" style="35" customWidth="1"/>
    <col min="13316" max="13316" width="6.1640625" style="35" customWidth="1"/>
    <col min="13317" max="13317" width="11.6640625" style="35" customWidth="1"/>
    <col min="13318" max="13318" width="11.5" style="35" customWidth="1"/>
    <col min="13319" max="13319" width="15.1640625" style="35" customWidth="1"/>
    <col min="13320" max="13567" width="9.1640625" style="35"/>
    <col min="13568" max="13568" width="4.1640625" style="35" customWidth="1"/>
    <col min="13569" max="13569" width="4.5" style="35" customWidth="1"/>
    <col min="13570" max="13570" width="9.6640625" style="35" customWidth="1"/>
    <col min="13571" max="13571" width="66" style="35" customWidth="1"/>
    <col min="13572" max="13572" width="6.1640625" style="35" customWidth="1"/>
    <col min="13573" max="13573" width="11.6640625" style="35" customWidth="1"/>
    <col min="13574" max="13574" width="11.5" style="35" customWidth="1"/>
    <col min="13575" max="13575" width="15.1640625" style="35" customWidth="1"/>
    <col min="13576" max="13823" width="9.1640625" style="35"/>
    <col min="13824" max="13824" width="4.1640625" style="35" customWidth="1"/>
    <col min="13825" max="13825" width="4.5" style="35" customWidth="1"/>
    <col min="13826" max="13826" width="9.6640625" style="35" customWidth="1"/>
    <col min="13827" max="13827" width="66" style="35" customWidth="1"/>
    <col min="13828" max="13828" width="6.1640625" style="35" customWidth="1"/>
    <col min="13829" max="13829" width="11.6640625" style="35" customWidth="1"/>
    <col min="13830" max="13830" width="11.5" style="35" customWidth="1"/>
    <col min="13831" max="13831" width="15.1640625" style="35" customWidth="1"/>
    <col min="13832" max="14079" width="9.1640625" style="35"/>
    <col min="14080" max="14080" width="4.1640625" style="35" customWidth="1"/>
    <col min="14081" max="14081" width="4.5" style="35" customWidth="1"/>
    <col min="14082" max="14082" width="9.6640625" style="35" customWidth="1"/>
    <col min="14083" max="14083" width="66" style="35" customWidth="1"/>
    <col min="14084" max="14084" width="6.1640625" style="35" customWidth="1"/>
    <col min="14085" max="14085" width="11.6640625" style="35" customWidth="1"/>
    <col min="14086" max="14086" width="11.5" style="35" customWidth="1"/>
    <col min="14087" max="14087" width="15.1640625" style="35" customWidth="1"/>
    <col min="14088" max="14335" width="9.1640625" style="35"/>
    <col min="14336" max="14336" width="4.1640625" style="35" customWidth="1"/>
    <col min="14337" max="14337" width="4.5" style="35" customWidth="1"/>
    <col min="14338" max="14338" width="9.6640625" style="35" customWidth="1"/>
    <col min="14339" max="14339" width="66" style="35" customWidth="1"/>
    <col min="14340" max="14340" width="6.1640625" style="35" customWidth="1"/>
    <col min="14341" max="14341" width="11.6640625" style="35" customWidth="1"/>
    <col min="14342" max="14342" width="11.5" style="35" customWidth="1"/>
    <col min="14343" max="14343" width="15.1640625" style="35" customWidth="1"/>
    <col min="14344" max="14591" width="9.1640625" style="35"/>
    <col min="14592" max="14592" width="4.1640625" style="35" customWidth="1"/>
    <col min="14593" max="14593" width="4.5" style="35" customWidth="1"/>
    <col min="14594" max="14594" width="9.6640625" style="35" customWidth="1"/>
    <col min="14595" max="14595" width="66" style="35" customWidth="1"/>
    <col min="14596" max="14596" width="6.1640625" style="35" customWidth="1"/>
    <col min="14597" max="14597" width="11.6640625" style="35" customWidth="1"/>
    <col min="14598" max="14598" width="11.5" style="35" customWidth="1"/>
    <col min="14599" max="14599" width="15.1640625" style="35" customWidth="1"/>
    <col min="14600" max="14847" width="9.1640625" style="35"/>
    <col min="14848" max="14848" width="4.1640625" style="35" customWidth="1"/>
    <col min="14849" max="14849" width="4.5" style="35" customWidth="1"/>
    <col min="14850" max="14850" width="9.6640625" style="35" customWidth="1"/>
    <col min="14851" max="14851" width="66" style="35" customWidth="1"/>
    <col min="14852" max="14852" width="6.1640625" style="35" customWidth="1"/>
    <col min="14853" max="14853" width="11.6640625" style="35" customWidth="1"/>
    <col min="14854" max="14854" width="11.5" style="35" customWidth="1"/>
    <col min="14855" max="14855" width="15.1640625" style="35" customWidth="1"/>
    <col min="14856" max="15103" width="9.1640625" style="35"/>
    <col min="15104" max="15104" width="4.1640625" style="35" customWidth="1"/>
    <col min="15105" max="15105" width="4.5" style="35" customWidth="1"/>
    <col min="15106" max="15106" width="9.6640625" style="35" customWidth="1"/>
    <col min="15107" max="15107" width="66" style="35" customWidth="1"/>
    <col min="15108" max="15108" width="6.1640625" style="35" customWidth="1"/>
    <col min="15109" max="15109" width="11.6640625" style="35" customWidth="1"/>
    <col min="15110" max="15110" width="11.5" style="35" customWidth="1"/>
    <col min="15111" max="15111" width="15.1640625" style="35" customWidth="1"/>
    <col min="15112" max="15359" width="9.1640625" style="35"/>
    <col min="15360" max="15360" width="4.1640625" style="35" customWidth="1"/>
    <col min="15361" max="15361" width="4.5" style="35" customWidth="1"/>
    <col min="15362" max="15362" width="9.6640625" style="35" customWidth="1"/>
    <col min="15363" max="15363" width="66" style="35" customWidth="1"/>
    <col min="15364" max="15364" width="6.1640625" style="35" customWidth="1"/>
    <col min="15365" max="15365" width="11.6640625" style="35" customWidth="1"/>
    <col min="15366" max="15366" width="11.5" style="35" customWidth="1"/>
    <col min="15367" max="15367" width="15.1640625" style="35" customWidth="1"/>
    <col min="15368" max="15615" width="9.1640625" style="35"/>
    <col min="15616" max="15616" width="4.1640625" style="35" customWidth="1"/>
    <col min="15617" max="15617" width="4.5" style="35" customWidth="1"/>
    <col min="15618" max="15618" width="9.6640625" style="35" customWidth="1"/>
    <col min="15619" max="15619" width="66" style="35" customWidth="1"/>
    <col min="15620" max="15620" width="6.1640625" style="35" customWidth="1"/>
    <col min="15621" max="15621" width="11.6640625" style="35" customWidth="1"/>
    <col min="15622" max="15622" width="11.5" style="35" customWidth="1"/>
    <col min="15623" max="15623" width="15.1640625" style="35" customWidth="1"/>
    <col min="15624" max="15871" width="9.1640625" style="35"/>
    <col min="15872" max="15872" width="4.1640625" style="35" customWidth="1"/>
    <col min="15873" max="15873" width="4.5" style="35" customWidth="1"/>
    <col min="15874" max="15874" width="9.6640625" style="35" customWidth="1"/>
    <col min="15875" max="15875" width="66" style="35" customWidth="1"/>
    <col min="15876" max="15876" width="6.1640625" style="35" customWidth="1"/>
    <col min="15877" max="15877" width="11.6640625" style="35" customWidth="1"/>
    <col min="15878" max="15878" width="11.5" style="35" customWidth="1"/>
    <col min="15879" max="15879" width="15.1640625" style="35" customWidth="1"/>
    <col min="15880" max="16127" width="9.1640625" style="35"/>
    <col min="16128" max="16128" width="4.1640625" style="35" customWidth="1"/>
    <col min="16129" max="16129" width="4.5" style="35" customWidth="1"/>
    <col min="16130" max="16130" width="9.6640625" style="35" customWidth="1"/>
    <col min="16131" max="16131" width="66" style="35" customWidth="1"/>
    <col min="16132" max="16132" width="6.1640625" style="35" customWidth="1"/>
    <col min="16133" max="16133" width="11.6640625" style="35" customWidth="1"/>
    <col min="16134" max="16134" width="11.5" style="35" customWidth="1"/>
    <col min="16135" max="16135" width="15.1640625" style="35" customWidth="1"/>
    <col min="16136" max="16384" width="9.1640625" style="35"/>
  </cols>
  <sheetData>
    <row r="1" spans="1:7" ht="15" customHeight="1">
      <c r="A1" s="98" t="s">
        <v>603</v>
      </c>
    </row>
    <row r="2" spans="1:7" ht="15" customHeight="1">
      <c r="A2" s="99" t="s">
        <v>604</v>
      </c>
      <c r="B2" s="43"/>
      <c r="C2" s="43" t="s">
        <v>599</v>
      </c>
      <c r="D2" s="43"/>
      <c r="E2" s="43"/>
      <c r="F2" s="43"/>
      <c r="G2" s="43"/>
    </row>
    <row r="3" spans="1:7" ht="15" customHeight="1">
      <c r="A3" s="99" t="s">
        <v>605</v>
      </c>
      <c r="B3" s="43"/>
      <c r="C3" s="43"/>
    </row>
    <row r="4" spans="1:7" ht="15" customHeight="1">
      <c r="A4" s="99" t="s">
        <v>864</v>
      </c>
      <c r="B4" s="43"/>
      <c r="C4" s="43" t="s">
        <v>606</v>
      </c>
    </row>
    <row r="5" spans="1:7" ht="15" customHeight="1"/>
    <row r="6" spans="1:7" ht="30" customHeight="1">
      <c r="A6" s="22" t="s">
        <v>607</v>
      </c>
      <c r="B6" s="22" t="s">
        <v>608</v>
      </c>
      <c r="C6" s="54" t="s">
        <v>48</v>
      </c>
      <c r="D6" s="22" t="s">
        <v>101</v>
      </c>
      <c r="E6" s="53" t="s">
        <v>746</v>
      </c>
      <c r="F6" s="22" t="s">
        <v>609</v>
      </c>
      <c r="G6" s="22" t="s">
        <v>610</v>
      </c>
    </row>
    <row r="7" spans="1:7" ht="15" customHeight="1">
      <c r="A7" s="45"/>
      <c r="B7" s="44"/>
      <c r="C7" s="44"/>
      <c r="D7" s="45"/>
      <c r="E7" s="44"/>
      <c r="F7" s="44"/>
      <c r="G7" s="44"/>
    </row>
    <row r="8" spans="1:7" ht="15" customHeight="1">
      <c r="A8" s="93"/>
      <c r="B8" s="91"/>
      <c r="C8" s="94" t="s">
        <v>611</v>
      </c>
      <c r="D8" s="93"/>
      <c r="E8" s="91"/>
      <c r="F8" s="91"/>
      <c r="G8" s="91"/>
    </row>
    <row r="9" spans="1:7" ht="15" customHeight="1">
      <c r="A9" s="97"/>
      <c r="B9" s="92" t="s">
        <v>612</v>
      </c>
      <c r="C9" s="92" t="s">
        <v>606</v>
      </c>
      <c r="D9" s="95"/>
      <c r="E9" s="96"/>
      <c r="F9" s="96"/>
      <c r="G9" s="96"/>
    </row>
    <row r="10" spans="1:7" ht="15" customHeight="1">
      <c r="A10" s="23">
        <v>1</v>
      </c>
      <c r="B10" s="24" t="s">
        <v>613</v>
      </c>
      <c r="C10" s="275" t="s">
        <v>614</v>
      </c>
      <c r="D10" s="23" t="s">
        <v>615</v>
      </c>
      <c r="E10" s="25">
        <v>8</v>
      </c>
      <c r="F10" s="151"/>
      <c r="G10" s="151"/>
    </row>
    <row r="11" spans="1:7" ht="15" customHeight="1">
      <c r="A11" s="23">
        <f t="shared" ref="A11:A36" si="0">A10+1</f>
        <v>2</v>
      </c>
      <c r="B11" s="24" t="s">
        <v>616</v>
      </c>
      <c r="C11" s="275" t="s">
        <v>933</v>
      </c>
      <c r="D11" s="23" t="s">
        <v>258</v>
      </c>
      <c r="E11" s="25">
        <v>20</v>
      </c>
      <c r="F11" s="151"/>
      <c r="G11" s="151"/>
    </row>
    <row r="12" spans="1:7" ht="15" customHeight="1">
      <c r="A12" s="23">
        <f t="shared" si="0"/>
        <v>3</v>
      </c>
      <c r="B12" s="24" t="s">
        <v>617</v>
      </c>
      <c r="C12" s="275" t="s">
        <v>618</v>
      </c>
      <c r="D12" s="23" t="s">
        <v>619</v>
      </c>
      <c r="E12" s="25">
        <v>5</v>
      </c>
      <c r="F12" s="151"/>
      <c r="G12" s="151"/>
    </row>
    <row r="13" spans="1:7" ht="15" customHeight="1">
      <c r="A13" s="23">
        <f t="shared" si="0"/>
        <v>4</v>
      </c>
      <c r="B13" s="24" t="s">
        <v>620</v>
      </c>
      <c r="C13" s="275" t="s">
        <v>621</v>
      </c>
      <c r="D13" s="23" t="s">
        <v>258</v>
      </c>
      <c r="E13" s="25">
        <v>10</v>
      </c>
      <c r="F13" s="151"/>
      <c r="G13" s="151"/>
    </row>
    <row r="14" spans="1:7" ht="15" customHeight="1">
      <c r="A14" s="23">
        <f t="shared" si="0"/>
        <v>5</v>
      </c>
      <c r="B14" s="24" t="s">
        <v>622</v>
      </c>
      <c r="C14" s="275" t="s">
        <v>934</v>
      </c>
      <c r="D14" s="23" t="s">
        <v>202</v>
      </c>
      <c r="E14" s="25">
        <v>95</v>
      </c>
      <c r="F14" s="151"/>
      <c r="G14" s="151"/>
    </row>
    <row r="15" spans="1:7" ht="15" customHeight="1">
      <c r="A15" s="23">
        <f t="shared" si="0"/>
        <v>6</v>
      </c>
      <c r="B15" s="24" t="s">
        <v>623</v>
      </c>
      <c r="C15" s="275" t="s">
        <v>624</v>
      </c>
      <c r="D15" s="23" t="s">
        <v>202</v>
      </c>
      <c r="E15" s="25">
        <v>15</v>
      </c>
      <c r="F15" s="151"/>
      <c r="G15" s="151"/>
    </row>
    <row r="16" spans="1:7" ht="15" customHeight="1">
      <c r="A16" s="23">
        <f t="shared" si="0"/>
        <v>7</v>
      </c>
      <c r="B16" s="24" t="s">
        <v>625</v>
      </c>
      <c r="C16" s="275" t="s">
        <v>626</v>
      </c>
      <c r="D16" s="23" t="s">
        <v>627</v>
      </c>
      <c r="E16" s="25">
        <f>E14*0.4</f>
        <v>38</v>
      </c>
      <c r="F16" s="151"/>
      <c r="G16" s="151"/>
    </row>
    <row r="17" spans="1:7" ht="15" customHeight="1">
      <c r="A17" s="23">
        <f t="shared" si="0"/>
        <v>8</v>
      </c>
      <c r="B17" s="24" t="s">
        <v>628</v>
      </c>
      <c r="C17" s="275" t="s">
        <v>935</v>
      </c>
      <c r="D17" s="23" t="s">
        <v>258</v>
      </c>
      <c r="E17" s="25">
        <v>35</v>
      </c>
      <c r="F17" s="151"/>
      <c r="G17" s="151"/>
    </row>
    <row r="18" spans="1:7" ht="15" customHeight="1">
      <c r="A18" s="23">
        <f t="shared" si="0"/>
        <v>9</v>
      </c>
      <c r="B18" s="24" t="s">
        <v>629</v>
      </c>
      <c r="C18" s="275" t="s">
        <v>936</v>
      </c>
      <c r="D18" s="23" t="s">
        <v>619</v>
      </c>
      <c r="E18" s="25">
        <v>3</v>
      </c>
      <c r="F18" s="151"/>
      <c r="G18" s="151"/>
    </row>
    <row r="19" spans="1:7" ht="15" customHeight="1">
      <c r="A19" s="23">
        <f t="shared" si="0"/>
        <v>10</v>
      </c>
      <c r="B19" s="24" t="s">
        <v>630</v>
      </c>
      <c r="C19" s="275" t="s">
        <v>631</v>
      </c>
      <c r="D19" s="23" t="s">
        <v>258</v>
      </c>
      <c r="E19" s="25">
        <v>6</v>
      </c>
      <c r="F19" s="151"/>
      <c r="G19" s="151"/>
    </row>
    <row r="20" spans="1:7" ht="15" customHeight="1">
      <c r="A20" s="23">
        <f t="shared" si="0"/>
        <v>11</v>
      </c>
      <c r="B20" s="24" t="s">
        <v>632</v>
      </c>
      <c r="C20" s="275" t="s">
        <v>633</v>
      </c>
      <c r="D20" s="23" t="s">
        <v>258</v>
      </c>
      <c r="E20" s="25">
        <v>3</v>
      </c>
      <c r="F20" s="151"/>
      <c r="G20" s="151"/>
    </row>
    <row r="21" spans="1:7" ht="15" customHeight="1">
      <c r="A21" s="23">
        <f t="shared" si="0"/>
        <v>12</v>
      </c>
      <c r="B21" s="24" t="s">
        <v>634</v>
      </c>
      <c r="C21" s="275" t="s">
        <v>635</v>
      </c>
      <c r="D21" s="23" t="s">
        <v>258</v>
      </c>
      <c r="E21" s="25">
        <v>3</v>
      </c>
      <c r="F21" s="151"/>
      <c r="G21" s="151"/>
    </row>
    <row r="22" spans="1:7" ht="15" customHeight="1">
      <c r="A22" s="23">
        <f t="shared" si="0"/>
        <v>13</v>
      </c>
      <c r="B22" s="24" t="s">
        <v>636</v>
      </c>
      <c r="C22" s="275" t="s">
        <v>637</v>
      </c>
      <c r="D22" s="23" t="s">
        <v>619</v>
      </c>
      <c r="E22" s="25">
        <f>SUM(E23)</f>
        <v>30</v>
      </c>
      <c r="F22" s="151"/>
      <c r="G22" s="151"/>
    </row>
    <row r="23" spans="1:7" ht="15" customHeight="1">
      <c r="A23" s="23">
        <f t="shared" si="0"/>
        <v>14</v>
      </c>
      <c r="B23" s="24" t="s">
        <v>638</v>
      </c>
      <c r="C23" s="275" t="s">
        <v>639</v>
      </c>
      <c r="D23" s="23" t="s">
        <v>258</v>
      </c>
      <c r="E23" s="25">
        <v>30</v>
      </c>
      <c r="F23" s="151"/>
      <c r="G23" s="151"/>
    </row>
    <row r="24" spans="1:7" ht="15" customHeight="1">
      <c r="A24" s="23">
        <f t="shared" si="0"/>
        <v>15</v>
      </c>
      <c r="B24" s="24" t="s">
        <v>640</v>
      </c>
      <c r="C24" s="275" t="s">
        <v>641</v>
      </c>
      <c r="D24" s="23" t="s">
        <v>619</v>
      </c>
      <c r="E24" s="25">
        <f>SUM(E25:E28)</f>
        <v>26</v>
      </c>
      <c r="F24" s="151"/>
      <c r="G24" s="151"/>
    </row>
    <row r="25" spans="1:7" ht="15" customHeight="1">
      <c r="A25" s="23">
        <f t="shared" si="0"/>
        <v>16</v>
      </c>
      <c r="B25" s="24" t="s">
        <v>642</v>
      </c>
      <c r="C25" s="275" t="s">
        <v>643</v>
      </c>
      <c r="D25" s="23" t="s">
        <v>258</v>
      </c>
      <c r="E25" s="25">
        <v>5</v>
      </c>
      <c r="F25" s="151"/>
      <c r="G25" s="151"/>
    </row>
    <row r="26" spans="1:7" ht="15" customHeight="1">
      <c r="A26" s="23">
        <f t="shared" si="0"/>
        <v>17</v>
      </c>
      <c r="B26" s="24" t="s">
        <v>644</v>
      </c>
      <c r="C26" s="275" t="s">
        <v>645</v>
      </c>
      <c r="D26" s="23" t="s">
        <v>258</v>
      </c>
      <c r="E26" s="25">
        <v>5</v>
      </c>
      <c r="F26" s="151"/>
      <c r="G26" s="151"/>
    </row>
    <row r="27" spans="1:7" ht="15" customHeight="1">
      <c r="A27" s="23">
        <f t="shared" si="0"/>
        <v>18</v>
      </c>
      <c r="B27" s="24" t="s">
        <v>646</v>
      </c>
      <c r="C27" s="275" t="s">
        <v>647</v>
      </c>
      <c r="D27" s="23" t="s">
        <v>258</v>
      </c>
      <c r="E27" s="25">
        <v>12</v>
      </c>
      <c r="F27" s="151"/>
      <c r="G27" s="151"/>
    </row>
    <row r="28" spans="1:7" ht="15" customHeight="1">
      <c r="A28" s="23">
        <f t="shared" si="0"/>
        <v>19</v>
      </c>
      <c r="B28" s="24" t="s">
        <v>648</v>
      </c>
      <c r="C28" s="275" t="s">
        <v>649</v>
      </c>
      <c r="D28" s="23" t="s">
        <v>258</v>
      </c>
      <c r="E28" s="25">
        <v>4</v>
      </c>
      <c r="F28" s="151"/>
      <c r="G28" s="151"/>
    </row>
    <row r="29" spans="1:7" ht="15" customHeight="1">
      <c r="A29" s="23">
        <f t="shared" si="0"/>
        <v>20</v>
      </c>
      <c r="B29" s="24" t="s">
        <v>650</v>
      </c>
      <c r="C29" s="275" t="s">
        <v>937</v>
      </c>
      <c r="D29" s="23" t="s">
        <v>619</v>
      </c>
      <c r="E29" s="25">
        <v>5</v>
      </c>
      <c r="F29" s="151"/>
      <c r="G29" s="151"/>
    </row>
    <row r="30" spans="1:7" ht="15" customHeight="1">
      <c r="A30" s="23">
        <f t="shared" si="0"/>
        <v>21</v>
      </c>
      <c r="B30" s="24" t="s">
        <v>651</v>
      </c>
      <c r="C30" s="275" t="s">
        <v>938</v>
      </c>
      <c r="D30" s="23" t="s">
        <v>258</v>
      </c>
      <c r="E30" s="25">
        <v>5</v>
      </c>
      <c r="F30" s="151"/>
      <c r="G30" s="151"/>
    </row>
    <row r="31" spans="1:7" ht="15" customHeight="1">
      <c r="A31" s="23">
        <f t="shared" si="0"/>
        <v>22</v>
      </c>
      <c r="B31" s="24" t="s">
        <v>652</v>
      </c>
      <c r="C31" s="275" t="s">
        <v>653</v>
      </c>
      <c r="D31" s="23" t="s">
        <v>619</v>
      </c>
      <c r="E31" s="25">
        <v>5</v>
      </c>
      <c r="F31" s="151"/>
      <c r="G31" s="151"/>
    </row>
    <row r="32" spans="1:7" ht="15" customHeight="1">
      <c r="A32" s="23">
        <f t="shared" si="0"/>
        <v>23</v>
      </c>
      <c r="B32" s="24" t="s">
        <v>654</v>
      </c>
      <c r="C32" s="275" t="s">
        <v>655</v>
      </c>
      <c r="D32" s="23" t="s">
        <v>656</v>
      </c>
      <c r="E32" s="25">
        <v>5</v>
      </c>
      <c r="F32" s="151"/>
      <c r="G32" s="151"/>
    </row>
    <row r="33" spans="1:7" ht="15" customHeight="1">
      <c r="A33" s="23">
        <f t="shared" si="0"/>
        <v>24</v>
      </c>
      <c r="B33" s="24"/>
      <c r="C33" s="275" t="s">
        <v>657</v>
      </c>
      <c r="D33" s="23" t="s">
        <v>305</v>
      </c>
      <c r="E33" s="25"/>
      <c r="F33" s="151"/>
      <c r="G33" s="151"/>
    </row>
    <row r="34" spans="1:7" ht="15" customHeight="1">
      <c r="A34" s="23">
        <f t="shared" si="0"/>
        <v>25</v>
      </c>
      <c r="B34" s="24" t="s">
        <v>658</v>
      </c>
      <c r="C34" s="275" t="s">
        <v>659</v>
      </c>
      <c r="D34" s="23" t="s">
        <v>615</v>
      </c>
      <c r="E34" s="25">
        <v>20</v>
      </c>
      <c r="F34" s="151"/>
      <c r="G34" s="151"/>
    </row>
    <row r="35" spans="1:7" ht="15" customHeight="1">
      <c r="A35" s="23">
        <f t="shared" si="0"/>
        <v>26</v>
      </c>
      <c r="B35" s="24" t="s">
        <v>658</v>
      </c>
      <c r="C35" s="275" t="s">
        <v>660</v>
      </c>
      <c r="D35" s="23" t="s">
        <v>615</v>
      </c>
      <c r="E35" s="25">
        <v>17</v>
      </c>
      <c r="F35" s="151"/>
      <c r="G35" s="151"/>
    </row>
    <row r="36" spans="1:7" ht="15" customHeight="1">
      <c r="A36" s="23">
        <f t="shared" si="0"/>
        <v>27</v>
      </c>
      <c r="B36" s="24"/>
      <c r="C36" s="276" t="s">
        <v>661</v>
      </c>
      <c r="D36" s="23" t="s">
        <v>305</v>
      </c>
      <c r="E36" s="25"/>
      <c r="F36" s="151"/>
      <c r="G36" s="151"/>
    </row>
    <row r="37" spans="1:7" ht="15" customHeight="1">
      <c r="A37" s="108"/>
      <c r="B37" s="109" t="s">
        <v>612</v>
      </c>
      <c r="C37" s="109" t="s">
        <v>606</v>
      </c>
      <c r="G37" s="110"/>
    </row>
  </sheetData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779F-482F-2C4C-9276-07B513F36DAD}">
  <dimension ref="A1:G59"/>
  <sheetViews>
    <sheetView showGridLines="0" view="pageBreakPreview" topLeftCell="A5" zoomScaleNormal="100" zoomScaleSheetLayoutView="100" workbookViewId="0">
      <selection activeCell="C18" sqref="C18"/>
    </sheetView>
  </sheetViews>
  <sheetFormatPr defaultColWidth="9.1640625" defaultRowHeight="11.25"/>
  <cols>
    <col min="1" max="1" width="6" style="33" customWidth="1"/>
    <col min="2" max="2" width="15" style="33" customWidth="1"/>
    <col min="3" max="3" width="74.6640625" style="33" customWidth="1"/>
    <col min="4" max="4" width="11" style="59" customWidth="1"/>
    <col min="5" max="5" width="11" style="34" customWidth="1"/>
    <col min="6" max="6" width="11" style="33" customWidth="1"/>
    <col min="7" max="7" width="15.1640625" style="34" customWidth="1"/>
    <col min="8" max="255" width="9.1640625" style="33"/>
    <col min="256" max="256" width="4.1640625" style="33" customWidth="1"/>
    <col min="257" max="257" width="4.5" style="33" customWidth="1"/>
    <col min="258" max="258" width="9.6640625" style="33" customWidth="1"/>
    <col min="259" max="259" width="73.6640625" style="33" customWidth="1"/>
    <col min="260" max="260" width="6.1640625" style="33" customWidth="1"/>
    <col min="261" max="261" width="10" style="33" customWidth="1"/>
    <col min="262" max="262" width="11.5" style="33" customWidth="1"/>
    <col min="263" max="263" width="19.6640625" style="33" customWidth="1"/>
    <col min="264" max="511" width="9.1640625" style="33"/>
    <col min="512" max="512" width="4.1640625" style="33" customWidth="1"/>
    <col min="513" max="513" width="4.5" style="33" customWidth="1"/>
    <col min="514" max="514" width="9.6640625" style="33" customWidth="1"/>
    <col min="515" max="515" width="73.6640625" style="33" customWidth="1"/>
    <col min="516" max="516" width="6.1640625" style="33" customWidth="1"/>
    <col min="517" max="517" width="10" style="33" customWidth="1"/>
    <col min="518" max="518" width="11.5" style="33" customWidth="1"/>
    <col min="519" max="519" width="19.6640625" style="33" customWidth="1"/>
    <col min="520" max="767" width="9.1640625" style="33"/>
    <col min="768" max="768" width="4.1640625" style="33" customWidth="1"/>
    <col min="769" max="769" width="4.5" style="33" customWidth="1"/>
    <col min="770" max="770" width="9.6640625" style="33" customWidth="1"/>
    <col min="771" max="771" width="73.6640625" style="33" customWidth="1"/>
    <col min="772" max="772" width="6.1640625" style="33" customWidth="1"/>
    <col min="773" max="773" width="10" style="33" customWidth="1"/>
    <col min="774" max="774" width="11.5" style="33" customWidth="1"/>
    <col min="775" max="775" width="19.6640625" style="33" customWidth="1"/>
    <col min="776" max="1023" width="9.1640625" style="33"/>
    <col min="1024" max="1024" width="4.1640625" style="33" customWidth="1"/>
    <col min="1025" max="1025" width="4.5" style="33" customWidth="1"/>
    <col min="1026" max="1026" width="9.6640625" style="33" customWidth="1"/>
    <col min="1027" max="1027" width="73.6640625" style="33" customWidth="1"/>
    <col min="1028" max="1028" width="6.1640625" style="33" customWidth="1"/>
    <col min="1029" max="1029" width="10" style="33" customWidth="1"/>
    <col min="1030" max="1030" width="11.5" style="33" customWidth="1"/>
    <col min="1031" max="1031" width="19.6640625" style="33" customWidth="1"/>
    <col min="1032" max="1279" width="9.1640625" style="33"/>
    <col min="1280" max="1280" width="4.1640625" style="33" customWidth="1"/>
    <col min="1281" max="1281" width="4.5" style="33" customWidth="1"/>
    <col min="1282" max="1282" width="9.6640625" style="33" customWidth="1"/>
    <col min="1283" max="1283" width="73.6640625" style="33" customWidth="1"/>
    <col min="1284" max="1284" width="6.1640625" style="33" customWidth="1"/>
    <col min="1285" max="1285" width="10" style="33" customWidth="1"/>
    <col min="1286" max="1286" width="11.5" style="33" customWidth="1"/>
    <col min="1287" max="1287" width="19.6640625" style="33" customWidth="1"/>
    <col min="1288" max="1535" width="9.1640625" style="33"/>
    <col min="1536" max="1536" width="4.1640625" style="33" customWidth="1"/>
    <col min="1537" max="1537" width="4.5" style="33" customWidth="1"/>
    <col min="1538" max="1538" width="9.6640625" style="33" customWidth="1"/>
    <col min="1539" max="1539" width="73.6640625" style="33" customWidth="1"/>
    <col min="1540" max="1540" width="6.1640625" style="33" customWidth="1"/>
    <col min="1541" max="1541" width="10" style="33" customWidth="1"/>
    <col min="1542" max="1542" width="11.5" style="33" customWidth="1"/>
    <col min="1543" max="1543" width="19.6640625" style="33" customWidth="1"/>
    <col min="1544" max="1791" width="9.1640625" style="33"/>
    <col min="1792" max="1792" width="4.1640625" style="33" customWidth="1"/>
    <col min="1793" max="1793" width="4.5" style="33" customWidth="1"/>
    <col min="1794" max="1794" width="9.6640625" style="33" customWidth="1"/>
    <col min="1795" max="1795" width="73.6640625" style="33" customWidth="1"/>
    <col min="1796" max="1796" width="6.1640625" style="33" customWidth="1"/>
    <col min="1797" max="1797" width="10" style="33" customWidth="1"/>
    <col min="1798" max="1798" width="11.5" style="33" customWidth="1"/>
    <col min="1799" max="1799" width="19.6640625" style="33" customWidth="1"/>
    <col min="1800" max="2047" width="9.1640625" style="33"/>
    <col min="2048" max="2048" width="4.1640625" style="33" customWidth="1"/>
    <col min="2049" max="2049" width="4.5" style="33" customWidth="1"/>
    <col min="2050" max="2050" width="9.6640625" style="33" customWidth="1"/>
    <col min="2051" max="2051" width="73.6640625" style="33" customWidth="1"/>
    <col min="2052" max="2052" width="6.1640625" style="33" customWidth="1"/>
    <col min="2053" max="2053" width="10" style="33" customWidth="1"/>
    <col min="2054" max="2054" width="11.5" style="33" customWidth="1"/>
    <col min="2055" max="2055" width="19.6640625" style="33" customWidth="1"/>
    <col min="2056" max="2303" width="9.1640625" style="33"/>
    <col min="2304" max="2304" width="4.1640625" style="33" customWidth="1"/>
    <col min="2305" max="2305" width="4.5" style="33" customWidth="1"/>
    <col min="2306" max="2306" width="9.6640625" style="33" customWidth="1"/>
    <col min="2307" max="2307" width="73.6640625" style="33" customWidth="1"/>
    <col min="2308" max="2308" width="6.1640625" style="33" customWidth="1"/>
    <col min="2309" max="2309" width="10" style="33" customWidth="1"/>
    <col min="2310" max="2310" width="11.5" style="33" customWidth="1"/>
    <col min="2311" max="2311" width="19.6640625" style="33" customWidth="1"/>
    <col min="2312" max="2559" width="9.1640625" style="33"/>
    <col min="2560" max="2560" width="4.1640625" style="33" customWidth="1"/>
    <col min="2561" max="2561" width="4.5" style="33" customWidth="1"/>
    <col min="2562" max="2562" width="9.6640625" style="33" customWidth="1"/>
    <col min="2563" max="2563" width="73.6640625" style="33" customWidth="1"/>
    <col min="2564" max="2564" width="6.1640625" style="33" customWidth="1"/>
    <col min="2565" max="2565" width="10" style="33" customWidth="1"/>
    <col min="2566" max="2566" width="11.5" style="33" customWidth="1"/>
    <col min="2567" max="2567" width="19.6640625" style="33" customWidth="1"/>
    <col min="2568" max="2815" width="9.1640625" style="33"/>
    <col min="2816" max="2816" width="4.1640625" style="33" customWidth="1"/>
    <col min="2817" max="2817" width="4.5" style="33" customWidth="1"/>
    <col min="2818" max="2818" width="9.6640625" style="33" customWidth="1"/>
    <col min="2819" max="2819" width="73.6640625" style="33" customWidth="1"/>
    <col min="2820" max="2820" width="6.1640625" style="33" customWidth="1"/>
    <col min="2821" max="2821" width="10" style="33" customWidth="1"/>
    <col min="2822" max="2822" width="11.5" style="33" customWidth="1"/>
    <col min="2823" max="2823" width="19.6640625" style="33" customWidth="1"/>
    <col min="2824" max="3071" width="9.1640625" style="33"/>
    <col min="3072" max="3072" width="4.1640625" style="33" customWidth="1"/>
    <col min="3073" max="3073" width="4.5" style="33" customWidth="1"/>
    <col min="3074" max="3074" width="9.6640625" style="33" customWidth="1"/>
    <col min="3075" max="3075" width="73.6640625" style="33" customWidth="1"/>
    <col min="3076" max="3076" width="6.1640625" style="33" customWidth="1"/>
    <col min="3077" max="3077" width="10" style="33" customWidth="1"/>
    <col min="3078" max="3078" width="11.5" style="33" customWidth="1"/>
    <col min="3079" max="3079" width="19.6640625" style="33" customWidth="1"/>
    <col min="3080" max="3327" width="9.1640625" style="33"/>
    <col min="3328" max="3328" width="4.1640625" style="33" customWidth="1"/>
    <col min="3329" max="3329" width="4.5" style="33" customWidth="1"/>
    <col min="3330" max="3330" width="9.6640625" style="33" customWidth="1"/>
    <col min="3331" max="3331" width="73.6640625" style="33" customWidth="1"/>
    <col min="3332" max="3332" width="6.1640625" style="33" customWidth="1"/>
    <col min="3333" max="3333" width="10" style="33" customWidth="1"/>
    <col min="3334" max="3334" width="11.5" style="33" customWidth="1"/>
    <col min="3335" max="3335" width="19.6640625" style="33" customWidth="1"/>
    <col min="3336" max="3583" width="9.1640625" style="33"/>
    <col min="3584" max="3584" width="4.1640625" style="33" customWidth="1"/>
    <col min="3585" max="3585" width="4.5" style="33" customWidth="1"/>
    <col min="3586" max="3586" width="9.6640625" style="33" customWidth="1"/>
    <col min="3587" max="3587" width="73.6640625" style="33" customWidth="1"/>
    <col min="3588" max="3588" width="6.1640625" style="33" customWidth="1"/>
    <col min="3589" max="3589" width="10" style="33" customWidth="1"/>
    <col min="3590" max="3590" width="11.5" style="33" customWidth="1"/>
    <col min="3591" max="3591" width="19.6640625" style="33" customWidth="1"/>
    <col min="3592" max="3839" width="9.1640625" style="33"/>
    <col min="3840" max="3840" width="4.1640625" style="33" customWidth="1"/>
    <col min="3841" max="3841" width="4.5" style="33" customWidth="1"/>
    <col min="3842" max="3842" width="9.6640625" style="33" customWidth="1"/>
    <col min="3843" max="3843" width="73.6640625" style="33" customWidth="1"/>
    <col min="3844" max="3844" width="6.1640625" style="33" customWidth="1"/>
    <col min="3845" max="3845" width="10" style="33" customWidth="1"/>
    <col min="3846" max="3846" width="11.5" style="33" customWidth="1"/>
    <col min="3847" max="3847" width="19.6640625" style="33" customWidth="1"/>
    <col min="3848" max="4095" width="9.1640625" style="33"/>
    <col min="4096" max="4096" width="4.1640625" style="33" customWidth="1"/>
    <col min="4097" max="4097" width="4.5" style="33" customWidth="1"/>
    <col min="4098" max="4098" width="9.6640625" style="33" customWidth="1"/>
    <col min="4099" max="4099" width="73.6640625" style="33" customWidth="1"/>
    <col min="4100" max="4100" width="6.1640625" style="33" customWidth="1"/>
    <col min="4101" max="4101" width="10" style="33" customWidth="1"/>
    <col min="4102" max="4102" width="11.5" style="33" customWidth="1"/>
    <col min="4103" max="4103" width="19.6640625" style="33" customWidth="1"/>
    <col min="4104" max="4351" width="9.1640625" style="33"/>
    <col min="4352" max="4352" width="4.1640625" style="33" customWidth="1"/>
    <col min="4353" max="4353" width="4.5" style="33" customWidth="1"/>
    <col min="4354" max="4354" width="9.6640625" style="33" customWidth="1"/>
    <col min="4355" max="4355" width="73.6640625" style="33" customWidth="1"/>
    <col min="4356" max="4356" width="6.1640625" style="33" customWidth="1"/>
    <col min="4357" max="4357" width="10" style="33" customWidth="1"/>
    <col min="4358" max="4358" width="11.5" style="33" customWidth="1"/>
    <col min="4359" max="4359" width="19.6640625" style="33" customWidth="1"/>
    <col min="4360" max="4607" width="9.1640625" style="33"/>
    <col min="4608" max="4608" width="4.1640625" style="33" customWidth="1"/>
    <col min="4609" max="4609" width="4.5" style="33" customWidth="1"/>
    <col min="4610" max="4610" width="9.6640625" style="33" customWidth="1"/>
    <col min="4611" max="4611" width="73.6640625" style="33" customWidth="1"/>
    <col min="4612" max="4612" width="6.1640625" style="33" customWidth="1"/>
    <col min="4613" max="4613" width="10" style="33" customWidth="1"/>
    <col min="4614" max="4614" width="11.5" style="33" customWidth="1"/>
    <col min="4615" max="4615" width="19.6640625" style="33" customWidth="1"/>
    <col min="4616" max="4863" width="9.1640625" style="33"/>
    <col min="4864" max="4864" width="4.1640625" style="33" customWidth="1"/>
    <col min="4865" max="4865" width="4.5" style="33" customWidth="1"/>
    <col min="4866" max="4866" width="9.6640625" style="33" customWidth="1"/>
    <col min="4867" max="4867" width="73.6640625" style="33" customWidth="1"/>
    <col min="4868" max="4868" width="6.1640625" style="33" customWidth="1"/>
    <col min="4869" max="4869" width="10" style="33" customWidth="1"/>
    <col min="4870" max="4870" width="11.5" style="33" customWidth="1"/>
    <col min="4871" max="4871" width="19.6640625" style="33" customWidth="1"/>
    <col min="4872" max="5119" width="9.1640625" style="33"/>
    <col min="5120" max="5120" width="4.1640625" style="33" customWidth="1"/>
    <col min="5121" max="5121" width="4.5" style="33" customWidth="1"/>
    <col min="5122" max="5122" width="9.6640625" style="33" customWidth="1"/>
    <col min="5123" max="5123" width="73.6640625" style="33" customWidth="1"/>
    <col min="5124" max="5124" width="6.1640625" style="33" customWidth="1"/>
    <col min="5125" max="5125" width="10" style="33" customWidth="1"/>
    <col min="5126" max="5126" width="11.5" style="33" customWidth="1"/>
    <col min="5127" max="5127" width="19.6640625" style="33" customWidth="1"/>
    <col min="5128" max="5375" width="9.1640625" style="33"/>
    <col min="5376" max="5376" width="4.1640625" style="33" customWidth="1"/>
    <col min="5377" max="5377" width="4.5" style="33" customWidth="1"/>
    <col min="5378" max="5378" width="9.6640625" style="33" customWidth="1"/>
    <col min="5379" max="5379" width="73.6640625" style="33" customWidth="1"/>
    <col min="5380" max="5380" width="6.1640625" style="33" customWidth="1"/>
    <col min="5381" max="5381" width="10" style="33" customWidth="1"/>
    <col min="5382" max="5382" width="11.5" style="33" customWidth="1"/>
    <col min="5383" max="5383" width="19.6640625" style="33" customWidth="1"/>
    <col min="5384" max="5631" width="9.1640625" style="33"/>
    <col min="5632" max="5632" width="4.1640625" style="33" customWidth="1"/>
    <col min="5633" max="5633" width="4.5" style="33" customWidth="1"/>
    <col min="5634" max="5634" width="9.6640625" style="33" customWidth="1"/>
    <col min="5635" max="5635" width="73.6640625" style="33" customWidth="1"/>
    <col min="5636" max="5636" width="6.1640625" style="33" customWidth="1"/>
    <col min="5637" max="5637" width="10" style="33" customWidth="1"/>
    <col min="5638" max="5638" width="11.5" style="33" customWidth="1"/>
    <col min="5639" max="5639" width="19.6640625" style="33" customWidth="1"/>
    <col min="5640" max="5887" width="9.1640625" style="33"/>
    <col min="5888" max="5888" width="4.1640625" style="33" customWidth="1"/>
    <col min="5889" max="5889" width="4.5" style="33" customWidth="1"/>
    <col min="5890" max="5890" width="9.6640625" style="33" customWidth="1"/>
    <col min="5891" max="5891" width="73.6640625" style="33" customWidth="1"/>
    <col min="5892" max="5892" width="6.1640625" style="33" customWidth="1"/>
    <col min="5893" max="5893" width="10" style="33" customWidth="1"/>
    <col min="5894" max="5894" width="11.5" style="33" customWidth="1"/>
    <col min="5895" max="5895" width="19.6640625" style="33" customWidth="1"/>
    <col min="5896" max="6143" width="9.1640625" style="33"/>
    <col min="6144" max="6144" width="4.1640625" style="33" customWidth="1"/>
    <col min="6145" max="6145" width="4.5" style="33" customWidth="1"/>
    <col min="6146" max="6146" width="9.6640625" style="33" customWidth="1"/>
    <col min="6147" max="6147" width="73.6640625" style="33" customWidth="1"/>
    <col min="6148" max="6148" width="6.1640625" style="33" customWidth="1"/>
    <col min="6149" max="6149" width="10" style="33" customWidth="1"/>
    <col min="6150" max="6150" width="11.5" style="33" customWidth="1"/>
    <col min="6151" max="6151" width="19.6640625" style="33" customWidth="1"/>
    <col min="6152" max="6399" width="9.1640625" style="33"/>
    <col min="6400" max="6400" width="4.1640625" style="33" customWidth="1"/>
    <col min="6401" max="6401" width="4.5" style="33" customWidth="1"/>
    <col min="6402" max="6402" width="9.6640625" style="33" customWidth="1"/>
    <col min="6403" max="6403" width="73.6640625" style="33" customWidth="1"/>
    <col min="6404" max="6404" width="6.1640625" style="33" customWidth="1"/>
    <col min="6405" max="6405" width="10" style="33" customWidth="1"/>
    <col min="6406" max="6406" width="11.5" style="33" customWidth="1"/>
    <col min="6407" max="6407" width="19.6640625" style="33" customWidth="1"/>
    <col min="6408" max="6655" width="9.1640625" style="33"/>
    <col min="6656" max="6656" width="4.1640625" style="33" customWidth="1"/>
    <col min="6657" max="6657" width="4.5" style="33" customWidth="1"/>
    <col min="6658" max="6658" width="9.6640625" style="33" customWidth="1"/>
    <col min="6659" max="6659" width="73.6640625" style="33" customWidth="1"/>
    <col min="6660" max="6660" width="6.1640625" style="33" customWidth="1"/>
    <col min="6661" max="6661" width="10" style="33" customWidth="1"/>
    <col min="6662" max="6662" width="11.5" style="33" customWidth="1"/>
    <col min="6663" max="6663" width="19.6640625" style="33" customWidth="1"/>
    <col min="6664" max="6911" width="9.1640625" style="33"/>
    <col min="6912" max="6912" width="4.1640625" style="33" customWidth="1"/>
    <col min="6913" max="6913" width="4.5" style="33" customWidth="1"/>
    <col min="6914" max="6914" width="9.6640625" style="33" customWidth="1"/>
    <col min="6915" max="6915" width="73.6640625" style="33" customWidth="1"/>
    <col min="6916" max="6916" width="6.1640625" style="33" customWidth="1"/>
    <col min="6917" max="6917" width="10" style="33" customWidth="1"/>
    <col min="6918" max="6918" width="11.5" style="33" customWidth="1"/>
    <col min="6919" max="6919" width="19.6640625" style="33" customWidth="1"/>
    <col min="6920" max="7167" width="9.1640625" style="33"/>
    <col min="7168" max="7168" width="4.1640625" style="33" customWidth="1"/>
    <col min="7169" max="7169" width="4.5" style="33" customWidth="1"/>
    <col min="7170" max="7170" width="9.6640625" style="33" customWidth="1"/>
    <col min="7171" max="7171" width="73.6640625" style="33" customWidth="1"/>
    <col min="7172" max="7172" width="6.1640625" style="33" customWidth="1"/>
    <col min="7173" max="7173" width="10" style="33" customWidth="1"/>
    <col min="7174" max="7174" width="11.5" style="33" customWidth="1"/>
    <col min="7175" max="7175" width="19.6640625" style="33" customWidth="1"/>
    <col min="7176" max="7423" width="9.1640625" style="33"/>
    <col min="7424" max="7424" width="4.1640625" style="33" customWidth="1"/>
    <col min="7425" max="7425" width="4.5" style="33" customWidth="1"/>
    <col min="7426" max="7426" width="9.6640625" style="33" customWidth="1"/>
    <col min="7427" max="7427" width="73.6640625" style="33" customWidth="1"/>
    <col min="7428" max="7428" width="6.1640625" style="33" customWidth="1"/>
    <col min="7429" max="7429" width="10" style="33" customWidth="1"/>
    <col min="7430" max="7430" width="11.5" style="33" customWidth="1"/>
    <col min="7431" max="7431" width="19.6640625" style="33" customWidth="1"/>
    <col min="7432" max="7679" width="9.1640625" style="33"/>
    <col min="7680" max="7680" width="4.1640625" style="33" customWidth="1"/>
    <col min="7681" max="7681" width="4.5" style="33" customWidth="1"/>
    <col min="7682" max="7682" width="9.6640625" style="33" customWidth="1"/>
    <col min="7683" max="7683" width="73.6640625" style="33" customWidth="1"/>
    <col min="7684" max="7684" width="6.1640625" style="33" customWidth="1"/>
    <col min="7685" max="7685" width="10" style="33" customWidth="1"/>
    <col min="7686" max="7686" width="11.5" style="33" customWidth="1"/>
    <col min="7687" max="7687" width="19.6640625" style="33" customWidth="1"/>
    <col min="7688" max="7935" width="9.1640625" style="33"/>
    <col min="7936" max="7936" width="4.1640625" style="33" customWidth="1"/>
    <col min="7937" max="7937" width="4.5" style="33" customWidth="1"/>
    <col min="7938" max="7938" width="9.6640625" style="33" customWidth="1"/>
    <col min="7939" max="7939" width="73.6640625" style="33" customWidth="1"/>
    <col min="7940" max="7940" width="6.1640625" style="33" customWidth="1"/>
    <col min="7941" max="7941" width="10" style="33" customWidth="1"/>
    <col min="7942" max="7942" width="11.5" style="33" customWidth="1"/>
    <col min="7943" max="7943" width="19.6640625" style="33" customWidth="1"/>
    <col min="7944" max="8191" width="9.1640625" style="33"/>
    <col min="8192" max="8192" width="4.1640625" style="33" customWidth="1"/>
    <col min="8193" max="8193" width="4.5" style="33" customWidth="1"/>
    <col min="8194" max="8194" width="9.6640625" style="33" customWidth="1"/>
    <col min="8195" max="8195" width="73.6640625" style="33" customWidth="1"/>
    <col min="8196" max="8196" width="6.1640625" style="33" customWidth="1"/>
    <col min="8197" max="8197" width="10" style="33" customWidth="1"/>
    <col min="8198" max="8198" width="11.5" style="33" customWidth="1"/>
    <col min="8199" max="8199" width="19.6640625" style="33" customWidth="1"/>
    <col min="8200" max="8447" width="9.1640625" style="33"/>
    <col min="8448" max="8448" width="4.1640625" style="33" customWidth="1"/>
    <col min="8449" max="8449" width="4.5" style="33" customWidth="1"/>
    <col min="8450" max="8450" width="9.6640625" style="33" customWidth="1"/>
    <col min="8451" max="8451" width="73.6640625" style="33" customWidth="1"/>
    <col min="8452" max="8452" width="6.1640625" style="33" customWidth="1"/>
    <col min="8453" max="8453" width="10" style="33" customWidth="1"/>
    <col min="8454" max="8454" width="11.5" style="33" customWidth="1"/>
    <col min="8455" max="8455" width="19.6640625" style="33" customWidth="1"/>
    <col min="8456" max="8703" width="9.1640625" style="33"/>
    <col min="8704" max="8704" width="4.1640625" style="33" customWidth="1"/>
    <col min="8705" max="8705" width="4.5" style="33" customWidth="1"/>
    <col min="8706" max="8706" width="9.6640625" style="33" customWidth="1"/>
    <col min="8707" max="8707" width="73.6640625" style="33" customWidth="1"/>
    <col min="8708" max="8708" width="6.1640625" style="33" customWidth="1"/>
    <col min="8709" max="8709" width="10" style="33" customWidth="1"/>
    <col min="8710" max="8710" width="11.5" style="33" customWidth="1"/>
    <col min="8711" max="8711" width="19.6640625" style="33" customWidth="1"/>
    <col min="8712" max="8959" width="9.1640625" style="33"/>
    <col min="8960" max="8960" width="4.1640625" style="33" customWidth="1"/>
    <col min="8961" max="8961" width="4.5" style="33" customWidth="1"/>
    <col min="8962" max="8962" width="9.6640625" style="33" customWidth="1"/>
    <col min="8963" max="8963" width="73.6640625" style="33" customWidth="1"/>
    <col min="8964" max="8964" width="6.1640625" style="33" customWidth="1"/>
    <col min="8965" max="8965" width="10" style="33" customWidth="1"/>
    <col min="8966" max="8966" width="11.5" style="33" customWidth="1"/>
    <col min="8967" max="8967" width="19.6640625" style="33" customWidth="1"/>
    <col min="8968" max="9215" width="9.1640625" style="33"/>
    <col min="9216" max="9216" width="4.1640625" style="33" customWidth="1"/>
    <col min="9217" max="9217" width="4.5" style="33" customWidth="1"/>
    <col min="9218" max="9218" width="9.6640625" style="33" customWidth="1"/>
    <col min="9219" max="9219" width="73.6640625" style="33" customWidth="1"/>
    <col min="9220" max="9220" width="6.1640625" style="33" customWidth="1"/>
    <col min="9221" max="9221" width="10" style="33" customWidth="1"/>
    <col min="9222" max="9222" width="11.5" style="33" customWidth="1"/>
    <col min="9223" max="9223" width="19.6640625" style="33" customWidth="1"/>
    <col min="9224" max="9471" width="9.1640625" style="33"/>
    <col min="9472" max="9472" width="4.1640625" style="33" customWidth="1"/>
    <col min="9473" max="9473" width="4.5" style="33" customWidth="1"/>
    <col min="9474" max="9474" width="9.6640625" style="33" customWidth="1"/>
    <col min="9475" max="9475" width="73.6640625" style="33" customWidth="1"/>
    <col min="9476" max="9476" width="6.1640625" style="33" customWidth="1"/>
    <col min="9477" max="9477" width="10" style="33" customWidth="1"/>
    <col min="9478" max="9478" width="11.5" style="33" customWidth="1"/>
    <col min="9479" max="9479" width="19.6640625" style="33" customWidth="1"/>
    <col min="9480" max="9727" width="9.1640625" style="33"/>
    <col min="9728" max="9728" width="4.1640625" style="33" customWidth="1"/>
    <col min="9729" max="9729" width="4.5" style="33" customWidth="1"/>
    <col min="9730" max="9730" width="9.6640625" style="33" customWidth="1"/>
    <col min="9731" max="9731" width="73.6640625" style="33" customWidth="1"/>
    <col min="9732" max="9732" width="6.1640625" style="33" customWidth="1"/>
    <col min="9733" max="9733" width="10" style="33" customWidth="1"/>
    <col min="9734" max="9734" width="11.5" style="33" customWidth="1"/>
    <col min="9735" max="9735" width="19.6640625" style="33" customWidth="1"/>
    <col min="9736" max="9983" width="9.1640625" style="33"/>
    <col min="9984" max="9984" width="4.1640625" style="33" customWidth="1"/>
    <col min="9985" max="9985" width="4.5" style="33" customWidth="1"/>
    <col min="9986" max="9986" width="9.6640625" style="33" customWidth="1"/>
    <col min="9987" max="9987" width="73.6640625" style="33" customWidth="1"/>
    <col min="9988" max="9988" width="6.1640625" style="33" customWidth="1"/>
    <col min="9989" max="9989" width="10" style="33" customWidth="1"/>
    <col min="9990" max="9990" width="11.5" style="33" customWidth="1"/>
    <col min="9991" max="9991" width="19.6640625" style="33" customWidth="1"/>
    <col min="9992" max="10239" width="9.1640625" style="33"/>
    <col min="10240" max="10240" width="4.1640625" style="33" customWidth="1"/>
    <col min="10241" max="10241" width="4.5" style="33" customWidth="1"/>
    <col min="10242" max="10242" width="9.6640625" style="33" customWidth="1"/>
    <col min="10243" max="10243" width="73.6640625" style="33" customWidth="1"/>
    <col min="10244" max="10244" width="6.1640625" style="33" customWidth="1"/>
    <col min="10245" max="10245" width="10" style="33" customWidth="1"/>
    <col min="10246" max="10246" width="11.5" style="33" customWidth="1"/>
    <col min="10247" max="10247" width="19.6640625" style="33" customWidth="1"/>
    <col min="10248" max="10495" width="9.1640625" style="33"/>
    <col min="10496" max="10496" width="4.1640625" style="33" customWidth="1"/>
    <col min="10497" max="10497" width="4.5" style="33" customWidth="1"/>
    <col min="10498" max="10498" width="9.6640625" style="33" customWidth="1"/>
    <col min="10499" max="10499" width="73.6640625" style="33" customWidth="1"/>
    <col min="10500" max="10500" width="6.1640625" style="33" customWidth="1"/>
    <col min="10501" max="10501" width="10" style="33" customWidth="1"/>
    <col min="10502" max="10502" width="11.5" style="33" customWidth="1"/>
    <col min="10503" max="10503" width="19.6640625" style="33" customWidth="1"/>
    <col min="10504" max="10751" width="9.1640625" style="33"/>
    <col min="10752" max="10752" width="4.1640625" style="33" customWidth="1"/>
    <col min="10753" max="10753" width="4.5" style="33" customWidth="1"/>
    <col min="10754" max="10754" width="9.6640625" style="33" customWidth="1"/>
    <col min="10755" max="10755" width="73.6640625" style="33" customWidth="1"/>
    <col min="10756" max="10756" width="6.1640625" style="33" customWidth="1"/>
    <col min="10757" max="10757" width="10" style="33" customWidth="1"/>
    <col min="10758" max="10758" width="11.5" style="33" customWidth="1"/>
    <col min="10759" max="10759" width="19.6640625" style="33" customWidth="1"/>
    <col min="10760" max="11007" width="9.1640625" style="33"/>
    <col min="11008" max="11008" width="4.1640625" style="33" customWidth="1"/>
    <col min="11009" max="11009" width="4.5" style="33" customWidth="1"/>
    <col min="11010" max="11010" width="9.6640625" style="33" customWidth="1"/>
    <col min="11011" max="11011" width="73.6640625" style="33" customWidth="1"/>
    <col min="11012" max="11012" width="6.1640625" style="33" customWidth="1"/>
    <col min="11013" max="11013" width="10" style="33" customWidth="1"/>
    <col min="11014" max="11014" width="11.5" style="33" customWidth="1"/>
    <col min="11015" max="11015" width="19.6640625" style="33" customWidth="1"/>
    <col min="11016" max="11263" width="9.1640625" style="33"/>
    <col min="11264" max="11264" width="4.1640625" style="33" customWidth="1"/>
    <col min="11265" max="11265" width="4.5" style="33" customWidth="1"/>
    <col min="11266" max="11266" width="9.6640625" style="33" customWidth="1"/>
    <col min="11267" max="11267" width="73.6640625" style="33" customWidth="1"/>
    <col min="11268" max="11268" width="6.1640625" style="33" customWidth="1"/>
    <col min="11269" max="11269" width="10" style="33" customWidth="1"/>
    <col min="11270" max="11270" width="11.5" style="33" customWidth="1"/>
    <col min="11271" max="11271" width="19.6640625" style="33" customWidth="1"/>
    <col min="11272" max="11519" width="9.1640625" style="33"/>
    <col min="11520" max="11520" width="4.1640625" style="33" customWidth="1"/>
    <col min="11521" max="11521" width="4.5" style="33" customWidth="1"/>
    <col min="11522" max="11522" width="9.6640625" style="33" customWidth="1"/>
    <col min="11523" max="11523" width="73.6640625" style="33" customWidth="1"/>
    <col min="11524" max="11524" width="6.1640625" style="33" customWidth="1"/>
    <col min="11525" max="11525" width="10" style="33" customWidth="1"/>
    <col min="11526" max="11526" width="11.5" style="33" customWidth="1"/>
    <col min="11527" max="11527" width="19.6640625" style="33" customWidth="1"/>
    <col min="11528" max="11775" width="9.1640625" style="33"/>
    <col min="11776" max="11776" width="4.1640625" style="33" customWidth="1"/>
    <col min="11777" max="11777" width="4.5" style="33" customWidth="1"/>
    <col min="11778" max="11778" width="9.6640625" style="33" customWidth="1"/>
    <col min="11779" max="11779" width="73.6640625" style="33" customWidth="1"/>
    <col min="11780" max="11780" width="6.1640625" style="33" customWidth="1"/>
    <col min="11781" max="11781" width="10" style="33" customWidth="1"/>
    <col min="11782" max="11782" width="11.5" style="33" customWidth="1"/>
    <col min="11783" max="11783" width="19.6640625" style="33" customWidth="1"/>
    <col min="11784" max="12031" width="9.1640625" style="33"/>
    <col min="12032" max="12032" width="4.1640625" style="33" customWidth="1"/>
    <col min="12033" max="12033" width="4.5" style="33" customWidth="1"/>
    <col min="12034" max="12034" width="9.6640625" style="33" customWidth="1"/>
    <col min="12035" max="12035" width="73.6640625" style="33" customWidth="1"/>
    <col min="12036" max="12036" width="6.1640625" style="33" customWidth="1"/>
    <col min="12037" max="12037" width="10" style="33" customWidth="1"/>
    <col min="12038" max="12038" width="11.5" style="33" customWidth="1"/>
    <col min="12039" max="12039" width="19.6640625" style="33" customWidth="1"/>
    <col min="12040" max="12287" width="9.1640625" style="33"/>
    <col min="12288" max="12288" width="4.1640625" style="33" customWidth="1"/>
    <col min="12289" max="12289" width="4.5" style="33" customWidth="1"/>
    <col min="12290" max="12290" width="9.6640625" style="33" customWidth="1"/>
    <col min="12291" max="12291" width="73.6640625" style="33" customWidth="1"/>
    <col min="12292" max="12292" width="6.1640625" style="33" customWidth="1"/>
    <col min="12293" max="12293" width="10" style="33" customWidth="1"/>
    <col min="12294" max="12294" width="11.5" style="33" customWidth="1"/>
    <col min="12295" max="12295" width="19.6640625" style="33" customWidth="1"/>
    <col min="12296" max="12543" width="9.1640625" style="33"/>
    <col min="12544" max="12544" width="4.1640625" style="33" customWidth="1"/>
    <col min="12545" max="12545" width="4.5" style="33" customWidth="1"/>
    <col min="12546" max="12546" width="9.6640625" style="33" customWidth="1"/>
    <col min="12547" max="12547" width="73.6640625" style="33" customWidth="1"/>
    <col min="12548" max="12548" width="6.1640625" style="33" customWidth="1"/>
    <col min="12549" max="12549" width="10" style="33" customWidth="1"/>
    <col min="12550" max="12550" width="11.5" style="33" customWidth="1"/>
    <col min="12551" max="12551" width="19.6640625" style="33" customWidth="1"/>
    <col min="12552" max="12799" width="9.1640625" style="33"/>
    <col min="12800" max="12800" width="4.1640625" style="33" customWidth="1"/>
    <col min="12801" max="12801" width="4.5" style="33" customWidth="1"/>
    <col min="12802" max="12802" width="9.6640625" style="33" customWidth="1"/>
    <col min="12803" max="12803" width="73.6640625" style="33" customWidth="1"/>
    <col min="12804" max="12804" width="6.1640625" style="33" customWidth="1"/>
    <col min="12805" max="12805" width="10" style="33" customWidth="1"/>
    <col min="12806" max="12806" width="11.5" style="33" customWidth="1"/>
    <col min="12807" max="12807" width="19.6640625" style="33" customWidth="1"/>
    <col min="12808" max="13055" width="9.1640625" style="33"/>
    <col min="13056" max="13056" width="4.1640625" style="33" customWidth="1"/>
    <col min="13057" max="13057" width="4.5" style="33" customWidth="1"/>
    <col min="13058" max="13058" width="9.6640625" style="33" customWidth="1"/>
    <col min="13059" max="13059" width="73.6640625" style="33" customWidth="1"/>
    <col min="13060" max="13060" width="6.1640625" style="33" customWidth="1"/>
    <col min="13061" max="13061" width="10" style="33" customWidth="1"/>
    <col min="13062" max="13062" width="11.5" style="33" customWidth="1"/>
    <col min="13063" max="13063" width="19.6640625" style="33" customWidth="1"/>
    <col min="13064" max="13311" width="9.1640625" style="33"/>
    <col min="13312" max="13312" width="4.1640625" style="33" customWidth="1"/>
    <col min="13313" max="13313" width="4.5" style="33" customWidth="1"/>
    <col min="13314" max="13314" width="9.6640625" style="33" customWidth="1"/>
    <col min="13315" max="13315" width="73.6640625" style="33" customWidth="1"/>
    <col min="13316" max="13316" width="6.1640625" style="33" customWidth="1"/>
    <col min="13317" max="13317" width="10" style="33" customWidth="1"/>
    <col min="13318" max="13318" width="11.5" style="33" customWidth="1"/>
    <col min="13319" max="13319" width="19.6640625" style="33" customWidth="1"/>
    <col min="13320" max="13567" width="9.1640625" style="33"/>
    <col min="13568" max="13568" width="4.1640625" style="33" customWidth="1"/>
    <col min="13569" max="13569" width="4.5" style="33" customWidth="1"/>
    <col min="13570" max="13570" width="9.6640625" style="33" customWidth="1"/>
    <col min="13571" max="13571" width="73.6640625" style="33" customWidth="1"/>
    <col min="13572" max="13572" width="6.1640625" style="33" customWidth="1"/>
    <col min="13573" max="13573" width="10" style="33" customWidth="1"/>
    <col min="13574" max="13574" width="11.5" style="33" customWidth="1"/>
    <col min="13575" max="13575" width="19.6640625" style="33" customWidth="1"/>
    <col min="13576" max="13823" width="9.1640625" style="33"/>
    <col min="13824" max="13824" width="4.1640625" style="33" customWidth="1"/>
    <col min="13825" max="13825" width="4.5" style="33" customWidth="1"/>
    <col min="13826" max="13826" width="9.6640625" style="33" customWidth="1"/>
    <col min="13827" max="13827" width="73.6640625" style="33" customWidth="1"/>
    <col min="13828" max="13828" width="6.1640625" style="33" customWidth="1"/>
    <col min="13829" max="13829" width="10" style="33" customWidth="1"/>
    <col min="13830" max="13830" width="11.5" style="33" customWidth="1"/>
    <col min="13831" max="13831" width="19.6640625" style="33" customWidth="1"/>
    <col min="13832" max="14079" width="9.1640625" style="33"/>
    <col min="14080" max="14080" width="4.1640625" style="33" customWidth="1"/>
    <col min="14081" max="14081" width="4.5" style="33" customWidth="1"/>
    <col min="14082" max="14082" width="9.6640625" style="33" customWidth="1"/>
    <col min="14083" max="14083" width="73.6640625" style="33" customWidth="1"/>
    <col min="14084" max="14084" width="6.1640625" style="33" customWidth="1"/>
    <col min="14085" max="14085" width="10" style="33" customWidth="1"/>
    <col min="14086" max="14086" width="11.5" style="33" customWidth="1"/>
    <col min="14087" max="14087" width="19.6640625" style="33" customWidth="1"/>
    <col min="14088" max="14335" width="9.1640625" style="33"/>
    <col min="14336" max="14336" width="4.1640625" style="33" customWidth="1"/>
    <col min="14337" max="14337" width="4.5" style="33" customWidth="1"/>
    <col min="14338" max="14338" width="9.6640625" style="33" customWidth="1"/>
    <col min="14339" max="14339" width="73.6640625" style="33" customWidth="1"/>
    <col min="14340" max="14340" width="6.1640625" style="33" customWidth="1"/>
    <col min="14341" max="14341" width="10" style="33" customWidth="1"/>
    <col min="14342" max="14342" width="11.5" style="33" customWidth="1"/>
    <col min="14343" max="14343" width="19.6640625" style="33" customWidth="1"/>
    <col min="14344" max="14591" width="9.1640625" style="33"/>
    <col min="14592" max="14592" width="4.1640625" style="33" customWidth="1"/>
    <col min="14593" max="14593" width="4.5" style="33" customWidth="1"/>
    <col min="14594" max="14594" width="9.6640625" style="33" customWidth="1"/>
    <col min="14595" max="14595" width="73.6640625" style="33" customWidth="1"/>
    <col min="14596" max="14596" width="6.1640625" style="33" customWidth="1"/>
    <col min="14597" max="14597" width="10" style="33" customWidth="1"/>
    <col min="14598" max="14598" width="11.5" style="33" customWidth="1"/>
    <col min="14599" max="14599" width="19.6640625" style="33" customWidth="1"/>
    <col min="14600" max="14847" width="9.1640625" style="33"/>
    <col min="14848" max="14848" width="4.1640625" style="33" customWidth="1"/>
    <col min="14849" max="14849" width="4.5" style="33" customWidth="1"/>
    <col min="14850" max="14850" width="9.6640625" style="33" customWidth="1"/>
    <col min="14851" max="14851" width="73.6640625" style="33" customWidth="1"/>
    <col min="14852" max="14852" width="6.1640625" style="33" customWidth="1"/>
    <col min="14853" max="14853" width="10" style="33" customWidth="1"/>
    <col min="14854" max="14854" width="11.5" style="33" customWidth="1"/>
    <col min="14855" max="14855" width="19.6640625" style="33" customWidth="1"/>
    <col min="14856" max="15103" width="9.1640625" style="33"/>
    <col min="15104" max="15104" width="4.1640625" style="33" customWidth="1"/>
    <col min="15105" max="15105" width="4.5" style="33" customWidth="1"/>
    <col min="15106" max="15106" width="9.6640625" style="33" customWidth="1"/>
    <col min="15107" max="15107" width="73.6640625" style="33" customWidth="1"/>
    <col min="15108" max="15108" width="6.1640625" style="33" customWidth="1"/>
    <col min="15109" max="15109" width="10" style="33" customWidth="1"/>
    <col min="15110" max="15110" width="11.5" style="33" customWidth="1"/>
    <col min="15111" max="15111" width="19.6640625" style="33" customWidth="1"/>
    <col min="15112" max="15359" width="9.1640625" style="33"/>
    <col min="15360" max="15360" width="4.1640625" style="33" customWidth="1"/>
    <col min="15361" max="15361" width="4.5" style="33" customWidth="1"/>
    <col min="15362" max="15362" width="9.6640625" style="33" customWidth="1"/>
    <col min="15363" max="15363" width="73.6640625" style="33" customWidth="1"/>
    <col min="15364" max="15364" width="6.1640625" style="33" customWidth="1"/>
    <col min="15365" max="15365" width="10" style="33" customWidth="1"/>
    <col min="15366" max="15366" width="11.5" style="33" customWidth="1"/>
    <col min="15367" max="15367" width="19.6640625" style="33" customWidth="1"/>
    <col min="15368" max="15615" width="9.1640625" style="33"/>
    <col min="15616" max="15616" width="4.1640625" style="33" customWidth="1"/>
    <col min="15617" max="15617" width="4.5" style="33" customWidth="1"/>
    <col min="15618" max="15618" width="9.6640625" style="33" customWidth="1"/>
    <col min="15619" max="15619" width="73.6640625" style="33" customWidth="1"/>
    <col min="15620" max="15620" width="6.1640625" style="33" customWidth="1"/>
    <col min="15621" max="15621" width="10" style="33" customWidth="1"/>
    <col min="15622" max="15622" width="11.5" style="33" customWidth="1"/>
    <col min="15623" max="15623" width="19.6640625" style="33" customWidth="1"/>
    <col min="15624" max="15871" width="9.1640625" style="33"/>
    <col min="15872" max="15872" width="4.1640625" style="33" customWidth="1"/>
    <col min="15873" max="15873" width="4.5" style="33" customWidth="1"/>
    <col min="15874" max="15874" width="9.6640625" style="33" customWidth="1"/>
    <col min="15875" max="15875" width="73.6640625" style="33" customWidth="1"/>
    <col min="15876" max="15876" width="6.1640625" style="33" customWidth="1"/>
    <col min="15877" max="15877" width="10" style="33" customWidth="1"/>
    <col min="15878" max="15878" width="11.5" style="33" customWidth="1"/>
    <col min="15879" max="15879" width="19.6640625" style="33" customWidth="1"/>
    <col min="15880" max="16127" width="9.1640625" style="33"/>
    <col min="16128" max="16128" width="4.1640625" style="33" customWidth="1"/>
    <col min="16129" max="16129" width="4.5" style="33" customWidth="1"/>
    <col min="16130" max="16130" width="9.6640625" style="33" customWidth="1"/>
    <col min="16131" max="16131" width="73.6640625" style="33" customWidth="1"/>
    <col min="16132" max="16132" width="6.1640625" style="33" customWidth="1"/>
    <col min="16133" max="16133" width="10" style="33" customWidth="1"/>
    <col min="16134" max="16134" width="11.5" style="33" customWidth="1"/>
    <col min="16135" max="16135" width="19.6640625" style="33" customWidth="1"/>
    <col min="16136" max="16384" width="9.1640625" style="33"/>
  </cols>
  <sheetData>
    <row r="1" spans="1:7" s="32" customFormat="1" ht="15" customHeight="1">
      <c r="A1" s="46" t="s">
        <v>603</v>
      </c>
      <c r="B1" s="20"/>
      <c r="C1" s="20"/>
      <c r="D1" s="55"/>
      <c r="E1" s="21"/>
      <c r="F1" s="20"/>
      <c r="G1" s="21"/>
    </row>
    <row r="2" spans="1:7" s="32" customFormat="1" ht="15" customHeight="1">
      <c r="A2" s="47" t="s">
        <v>604</v>
      </c>
      <c r="B2" s="47"/>
      <c r="C2" s="47" t="s">
        <v>599</v>
      </c>
      <c r="D2" s="56"/>
      <c r="E2" s="47"/>
      <c r="F2" s="47"/>
      <c r="G2" s="47"/>
    </row>
    <row r="3" spans="1:7" s="32" customFormat="1" ht="15" customHeight="1">
      <c r="A3" s="47" t="s">
        <v>605</v>
      </c>
      <c r="B3" s="47"/>
      <c r="C3" s="47"/>
      <c r="D3" s="55"/>
      <c r="E3" s="21"/>
      <c r="F3" s="20"/>
      <c r="G3" s="21"/>
    </row>
    <row r="4" spans="1:7" s="32" customFormat="1" ht="15" customHeight="1">
      <c r="A4" s="47" t="s">
        <v>864</v>
      </c>
      <c r="B4" s="47"/>
      <c r="C4" s="47" t="s">
        <v>744</v>
      </c>
      <c r="D4" s="55"/>
      <c r="E4" s="21"/>
      <c r="F4" s="20"/>
      <c r="G4" s="21"/>
    </row>
    <row r="5" spans="1:7" ht="15" customHeight="1">
      <c r="A5" s="48"/>
      <c r="B5" s="48"/>
      <c r="C5" s="48"/>
      <c r="D5" s="57"/>
      <c r="E5" s="49"/>
      <c r="F5" s="48"/>
      <c r="G5" s="49"/>
    </row>
    <row r="6" spans="1:7" ht="30" customHeight="1">
      <c r="A6" s="26" t="s">
        <v>607</v>
      </c>
      <c r="B6" s="26" t="s">
        <v>608</v>
      </c>
      <c r="C6" s="54" t="s">
        <v>48</v>
      </c>
      <c r="D6" s="26" t="s">
        <v>101</v>
      </c>
      <c r="E6" s="53" t="s">
        <v>746</v>
      </c>
      <c r="F6" s="26" t="s">
        <v>609</v>
      </c>
      <c r="G6" s="27" t="s">
        <v>610</v>
      </c>
    </row>
    <row r="7" spans="1:7" ht="15" customHeight="1">
      <c r="A7" s="50"/>
      <c r="B7" s="50"/>
      <c r="C7" s="50"/>
      <c r="D7" s="58"/>
      <c r="E7" s="51"/>
      <c r="F7" s="50"/>
      <c r="G7" s="51"/>
    </row>
    <row r="8" spans="1:7" ht="15" customHeight="1">
      <c r="A8" s="48"/>
      <c r="B8" s="48"/>
      <c r="C8" s="100" t="s">
        <v>611</v>
      </c>
      <c r="D8" s="57"/>
      <c r="E8" s="49"/>
      <c r="F8" s="48"/>
      <c r="G8" s="49"/>
    </row>
    <row r="9" spans="1:7" ht="15" customHeight="1">
      <c r="A9" s="101"/>
      <c r="B9" s="19" t="s">
        <v>612</v>
      </c>
      <c r="C9" s="19" t="s">
        <v>662</v>
      </c>
      <c r="D9" s="102"/>
      <c r="E9" s="103"/>
      <c r="F9" s="104"/>
      <c r="G9" s="103"/>
    </row>
    <row r="10" spans="1:7" ht="15" customHeight="1">
      <c r="A10" s="28">
        <v>1</v>
      </c>
      <c r="B10" s="30" t="s">
        <v>663</v>
      </c>
      <c r="C10" s="274" t="s">
        <v>664</v>
      </c>
      <c r="D10" s="29" t="s">
        <v>202</v>
      </c>
      <c r="E10" s="147">
        <v>45</v>
      </c>
      <c r="F10" s="31"/>
      <c r="G10" s="31"/>
    </row>
    <row r="11" spans="1:7" ht="15" customHeight="1">
      <c r="A11" s="28">
        <f t="shared" ref="A11:A58" si="0">A10+1</f>
        <v>2</v>
      </c>
      <c r="B11" s="30" t="s">
        <v>665</v>
      </c>
      <c r="C11" s="274" t="s">
        <v>666</v>
      </c>
      <c r="D11" s="29" t="s">
        <v>202</v>
      </c>
      <c r="E11" s="147">
        <v>45</v>
      </c>
      <c r="F11" s="31"/>
      <c r="G11" s="31"/>
    </row>
    <row r="12" spans="1:7" ht="15" customHeight="1">
      <c r="A12" s="28">
        <f t="shared" si="0"/>
        <v>3</v>
      </c>
      <c r="B12" s="30" t="s">
        <v>667</v>
      </c>
      <c r="C12" s="274" t="s">
        <v>668</v>
      </c>
      <c r="D12" s="29" t="s">
        <v>619</v>
      </c>
      <c r="E12" s="147">
        <v>67</v>
      </c>
      <c r="F12" s="31"/>
      <c r="G12" s="31"/>
    </row>
    <row r="13" spans="1:7" ht="15" customHeight="1">
      <c r="A13" s="28">
        <f t="shared" si="0"/>
        <v>4</v>
      </c>
      <c r="B13" s="30" t="s">
        <v>669</v>
      </c>
      <c r="C13" s="274" t="s">
        <v>670</v>
      </c>
      <c r="D13" s="29" t="s">
        <v>258</v>
      </c>
      <c r="E13" s="147">
        <v>67</v>
      </c>
      <c r="F13" s="31"/>
      <c r="G13" s="31"/>
    </row>
    <row r="14" spans="1:7" ht="15" customHeight="1">
      <c r="A14" s="28">
        <f t="shared" si="0"/>
        <v>5</v>
      </c>
      <c r="B14" s="30" t="s">
        <v>671</v>
      </c>
      <c r="C14" s="274" t="s">
        <v>672</v>
      </c>
      <c r="D14" s="29" t="s">
        <v>619</v>
      </c>
      <c r="E14" s="147">
        <v>1</v>
      </c>
      <c r="F14" s="31"/>
      <c r="G14" s="31"/>
    </row>
    <row r="15" spans="1:7" ht="15" customHeight="1">
      <c r="A15" s="28">
        <f t="shared" si="0"/>
        <v>6</v>
      </c>
      <c r="B15" s="30" t="s">
        <v>620</v>
      </c>
      <c r="C15" s="274" t="s">
        <v>673</v>
      </c>
      <c r="D15" s="29" t="s">
        <v>258</v>
      </c>
      <c r="E15" s="147">
        <v>1</v>
      </c>
      <c r="F15" s="31"/>
      <c r="G15" s="31"/>
    </row>
    <row r="16" spans="1:7" ht="15" customHeight="1">
      <c r="A16" s="28">
        <f t="shared" si="0"/>
        <v>7</v>
      </c>
      <c r="B16" s="30" t="s">
        <v>674</v>
      </c>
      <c r="C16" s="274" t="s">
        <v>675</v>
      </c>
      <c r="D16" s="29" t="s">
        <v>619</v>
      </c>
      <c r="E16" s="147">
        <v>18</v>
      </c>
      <c r="F16" s="31"/>
      <c r="G16" s="31"/>
    </row>
    <row r="17" spans="1:7" ht="15" customHeight="1">
      <c r="A17" s="28">
        <f t="shared" si="0"/>
        <v>8</v>
      </c>
      <c r="B17" s="30" t="s">
        <v>676</v>
      </c>
      <c r="C17" s="274" t="s">
        <v>677</v>
      </c>
      <c r="D17" s="29" t="s">
        <v>258</v>
      </c>
      <c r="E17" s="147">
        <v>18</v>
      </c>
      <c r="F17" s="31"/>
      <c r="G17" s="31"/>
    </row>
    <row r="18" spans="1:7" ht="15" customHeight="1">
      <c r="A18" s="28">
        <f t="shared" si="0"/>
        <v>9</v>
      </c>
      <c r="B18" s="30" t="s">
        <v>678</v>
      </c>
      <c r="C18" s="274" t="s">
        <v>679</v>
      </c>
      <c r="D18" s="29" t="s">
        <v>202</v>
      </c>
      <c r="E18" s="147">
        <v>275</v>
      </c>
      <c r="F18" s="31"/>
      <c r="G18" s="31"/>
    </row>
    <row r="19" spans="1:7" ht="15" customHeight="1">
      <c r="A19" s="28">
        <f t="shared" si="0"/>
        <v>10</v>
      </c>
      <c r="B19" s="30" t="s">
        <v>680</v>
      </c>
      <c r="C19" s="274" t="s">
        <v>681</v>
      </c>
      <c r="D19" s="29" t="s">
        <v>619</v>
      </c>
      <c r="E19" s="147">
        <v>124</v>
      </c>
      <c r="F19" s="31"/>
      <c r="G19" s="31"/>
    </row>
    <row r="20" spans="1:7" ht="15" customHeight="1">
      <c r="A20" s="28">
        <f t="shared" si="0"/>
        <v>11</v>
      </c>
      <c r="B20" s="30" t="s">
        <v>682</v>
      </c>
      <c r="C20" s="274" t="s">
        <v>683</v>
      </c>
      <c r="D20" s="29" t="s">
        <v>619</v>
      </c>
      <c r="E20" s="147">
        <v>24</v>
      </c>
      <c r="F20" s="31"/>
      <c r="G20" s="31"/>
    </row>
    <row r="21" spans="1:7" ht="15" customHeight="1">
      <c r="A21" s="28">
        <f t="shared" si="0"/>
        <v>12</v>
      </c>
      <c r="B21" s="30" t="s">
        <v>684</v>
      </c>
      <c r="C21" s="274" t="s">
        <v>685</v>
      </c>
      <c r="D21" s="29" t="s">
        <v>619</v>
      </c>
      <c r="E21" s="147">
        <v>8</v>
      </c>
      <c r="F21" s="31"/>
      <c r="G21" s="31"/>
    </row>
    <row r="22" spans="1:7" ht="15" customHeight="1">
      <c r="A22" s="28">
        <f t="shared" si="0"/>
        <v>13</v>
      </c>
      <c r="B22" s="30" t="s">
        <v>686</v>
      </c>
      <c r="C22" s="274" t="s">
        <v>687</v>
      </c>
      <c r="D22" s="29" t="s">
        <v>619</v>
      </c>
      <c r="E22" s="147">
        <v>23</v>
      </c>
      <c r="F22" s="31"/>
      <c r="G22" s="31"/>
    </row>
    <row r="23" spans="1:7" ht="15" customHeight="1">
      <c r="A23" s="28">
        <f t="shared" si="0"/>
        <v>14</v>
      </c>
      <c r="B23" s="30" t="s">
        <v>688</v>
      </c>
      <c r="C23" s="274" t="s">
        <v>689</v>
      </c>
      <c r="D23" s="29" t="s">
        <v>258</v>
      </c>
      <c r="E23" s="147">
        <v>23</v>
      </c>
      <c r="F23" s="31"/>
      <c r="G23" s="31"/>
    </row>
    <row r="24" spans="1:7" ht="15" customHeight="1">
      <c r="A24" s="28">
        <f t="shared" si="0"/>
        <v>15</v>
      </c>
      <c r="B24" s="30" t="s">
        <v>690</v>
      </c>
      <c r="C24" s="274" t="s">
        <v>691</v>
      </c>
      <c r="D24" s="29" t="s">
        <v>619</v>
      </c>
      <c r="E24" s="147">
        <v>8</v>
      </c>
      <c r="F24" s="31"/>
      <c r="G24" s="31"/>
    </row>
    <row r="25" spans="1:7" ht="15" customHeight="1">
      <c r="A25" s="28">
        <f t="shared" si="0"/>
        <v>16</v>
      </c>
      <c r="B25" s="30" t="s">
        <v>692</v>
      </c>
      <c r="C25" s="274" t="s">
        <v>693</v>
      </c>
      <c r="D25" s="29" t="s">
        <v>258</v>
      </c>
      <c r="E25" s="147">
        <v>8</v>
      </c>
      <c r="F25" s="31"/>
      <c r="G25" s="31"/>
    </row>
    <row r="26" spans="1:7" ht="15" customHeight="1">
      <c r="A26" s="28">
        <f t="shared" si="0"/>
        <v>17</v>
      </c>
      <c r="B26" s="30" t="s">
        <v>694</v>
      </c>
      <c r="C26" s="274" t="s">
        <v>695</v>
      </c>
      <c r="D26" s="29" t="s">
        <v>619</v>
      </c>
      <c r="E26" s="147">
        <v>36</v>
      </c>
      <c r="F26" s="31"/>
      <c r="G26" s="31"/>
    </row>
    <row r="27" spans="1:7" ht="15" customHeight="1">
      <c r="A27" s="28">
        <f t="shared" si="0"/>
        <v>18</v>
      </c>
      <c r="B27" s="30" t="s">
        <v>696</v>
      </c>
      <c r="C27" s="274" t="s">
        <v>697</v>
      </c>
      <c r="D27" s="29" t="s">
        <v>258</v>
      </c>
      <c r="E27" s="147">
        <v>36</v>
      </c>
      <c r="F27" s="31"/>
      <c r="G27" s="31"/>
    </row>
    <row r="28" spans="1:7" ht="15" customHeight="1">
      <c r="A28" s="28">
        <f t="shared" si="0"/>
        <v>19</v>
      </c>
      <c r="B28" s="30" t="s">
        <v>698</v>
      </c>
      <c r="C28" s="274" t="s">
        <v>699</v>
      </c>
      <c r="D28" s="29" t="s">
        <v>619</v>
      </c>
      <c r="E28" s="147">
        <v>1</v>
      </c>
      <c r="F28" s="31"/>
      <c r="G28" s="31"/>
    </row>
    <row r="29" spans="1:7" ht="15" customHeight="1">
      <c r="A29" s="28">
        <f t="shared" si="0"/>
        <v>20</v>
      </c>
      <c r="B29" s="30" t="s">
        <v>700</v>
      </c>
      <c r="C29" s="274" t="s">
        <v>701</v>
      </c>
      <c r="D29" s="29" t="s">
        <v>258</v>
      </c>
      <c r="E29" s="147">
        <v>1</v>
      </c>
      <c r="F29" s="31"/>
      <c r="G29" s="31"/>
    </row>
    <row r="30" spans="1:7" ht="15" customHeight="1">
      <c r="A30" s="28">
        <f t="shared" si="0"/>
        <v>21</v>
      </c>
      <c r="B30" s="30" t="s">
        <v>613</v>
      </c>
      <c r="C30" s="274" t="s">
        <v>702</v>
      </c>
      <c r="D30" s="29" t="s">
        <v>258</v>
      </c>
      <c r="E30" s="147">
        <f>SUM(E31:E34)</f>
        <v>49</v>
      </c>
      <c r="F30" s="31"/>
      <c r="G30" s="31"/>
    </row>
    <row r="31" spans="1:7" ht="15" customHeight="1">
      <c r="A31" s="28">
        <f t="shared" si="0"/>
        <v>22</v>
      </c>
      <c r="B31" s="30" t="s">
        <v>613</v>
      </c>
      <c r="C31" s="274" t="s">
        <v>703</v>
      </c>
      <c r="D31" s="29" t="s">
        <v>258</v>
      </c>
      <c r="E31" s="147">
        <v>22</v>
      </c>
      <c r="F31" s="31"/>
      <c r="G31" s="31"/>
    </row>
    <row r="32" spans="1:7" ht="15" customHeight="1">
      <c r="A32" s="28">
        <f t="shared" si="0"/>
        <v>23</v>
      </c>
      <c r="B32" s="30" t="s">
        <v>613</v>
      </c>
      <c r="C32" s="274" t="s">
        <v>704</v>
      </c>
      <c r="D32" s="29" t="s">
        <v>258</v>
      </c>
      <c r="E32" s="147">
        <v>14</v>
      </c>
      <c r="F32" s="31"/>
      <c r="G32" s="31"/>
    </row>
    <row r="33" spans="1:7" ht="15" customHeight="1">
      <c r="A33" s="28">
        <f t="shared" si="0"/>
        <v>24</v>
      </c>
      <c r="B33" s="30" t="s">
        <v>613</v>
      </c>
      <c r="C33" s="274" t="s">
        <v>705</v>
      </c>
      <c r="D33" s="29" t="s">
        <v>258</v>
      </c>
      <c r="E33" s="147">
        <v>6</v>
      </c>
      <c r="F33" s="31"/>
      <c r="G33" s="31"/>
    </row>
    <row r="34" spans="1:7" ht="15" customHeight="1">
      <c r="A34" s="28">
        <f t="shared" si="0"/>
        <v>25</v>
      </c>
      <c r="B34" s="30" t="s">
        <v>613</v>
      </c>
      <c r="C34" s="274" t="s">
        <v>706</v>
      </c>
      <c r="D34" s="29" t="s">
        <v>258</v>
      </c>
      <c r="E34" s="147">
        <v>7</v>
      </c>
      <c r="F34" s="31"/>
      <c r="G34" s="31"/>
    </row>
    <row r="35" spans="1:7" ht="15" customHeight="1">
      <c r="A35" s="28">
        <f t="shared" si="0"/>
        <v>26</v>
      </c>
      <c r="B35" s="30" t="s">
        <v>613</v>
      </c>
      <c r="C35" s="274" t="s">
        <v>707</v>
      </c>
      <c r="D35" s="29" t="s">
        <v>258</v>
      </c>
      <c r="E35" s="147">
        <v>1</v>
      </c>
      <c r="F35" s="31"/>
      <c r="G35" s="31"/>
    </row>
    <row r="36" spans="1:7" ht="15" customHeight="1">
      <c r="A36" s="28">
        <f t="shared" si="0"/>
        <v>27</v>
      </c>
      <c r="B36" s="30" t="s">
        <v>708</v>
      </c>
      <c r="C36" s="274" t="s">
        <v>709</v>
      </c>
      <c r="D36" s="29" t="s">
        <v>619</v>
      </c>
      <c r="E36" s="147">
        <v>1</v>
      </c>
      <c r="F36" s="31"/>
      <c r="G36" s="31"/>
    </row>
    <row r="37" spans="1:7" ht="15" customHeight="1">
      <c r="A37" s="28">
        <f t="shared" si="0"/>
        <v>28</v>
      </c>
      <c r="B37" s="30" t="s">
        <v>710</v>
      </c>
      <c r="C37" s="274" t="s">
        <v>930</v>
      </c>
      <c r="D37" s="29" t="s">
        <v>258</v>
      </c>
      <c r="E37" s="147">
        <v>1</v>
      </c>
      <c r="F37" s="31"/>
      <c r="G37" s="31"/>
    </row>
    <row r="38" spans="1:7" ht="15" customHeight="1">
      <c r="A38" s="28">
        <f t="shared" si="0"/>
        <v>29</v>
      </c>
      <c r="B38" s="30" t="s">
        <v>711</v>
      </c>
      <c r="C38" s="274" t="s">
        <v>712</v>
      </c>
      <c r="D38" s="29" t="s">
        <v>619</v>
      </c>
      <c r="E38" s="147">
        <v>1</v>
      </c>
      <c r="F38" s="31"/>
      <c r="G38" s="31"/>
    </row>
    <row r="39" spans="1:7" ht="15" customHeight="1">
      <c r="A39" s="28">
        <f t="shared" si="0"/>
        <v>30</v>
      </c>
      <c r="B39" s="30" t="s">
        <v>713</v>
      </c>
      <c r="C39" s="274" t="s">
        <v>714</v>
      </c>
      <c r="D39" s="29" t="s">
        <v>258</v>
      </c>
      <c r="E39" s="147">
        <v>1</v>
      </c>
      <c r="F39" s="31"/>
      <c r="G39" s="31"/>
    </row>
    <row r="40" spans="1:7" ht="15" customHeight="1">
      <c r="A40" s="28">
        <f t="shared" si="0"/>
        <v>31</v>
      </c>
      <c r="B40" s="30" t="s">
        <v>715</v>
      </c>
      <c r="C40" s="274" t="s">
        <v>931</v>
      </c>
      <c r="D40" s="29" t="s">
        <v>619</v>
      </c>
      <c r="E40" s="147">
        <v>5</v>
      </c>
      <c r="F40" s="31"/>
      <c r="G40" s="31"/>
    </row>
    <row r="41" spans="1:7" ht="15" customHeight="1">
      <c r="A41" s="28">
        <f t="shared" si="0"/>
        <v>32</v>
      </c>
      <c r="B41" s="30" t="s">
        <v>716</v>
      </c>
      <c r="C41" s="274" t="s">
        <v>717</v>
      </c>
      <c r="D41" s="29" t="s">
        <v>656</v>
      </c>
      <c r="E41" s="147">
        <v>5</v>
      </c>
      <c r="F41" s="31"/>
      <c r="G41" s="31"/>
    </row>
    <row r="42" spans="1:7" ht="15" customHeight="1">
      <c r="A42" s="28">
        <f t="shared" si="0"/>
        <v>33</v>
      </c>
      <c r="B42" s="30" t="s">
        <v>718</v>
      </c>
      <c r="C42" s="274" t="s">
        <v>719</v>
      </c>
      <c r="D42" s="29" t="s">
        <v>202</v>
      </c>
      <c r="E42" s="147">
        <v>25</v>
      </c>
      <c r="F42" s="31"/>
      <c r="G42" s="31"/>
    </row>
    <row r="43" spans="1:7" ht="15" customHeight="1">
      <c r="A43" s="28">
        <f t="shared" si="0"/>
        <v>34</v>
      </c>
      <c r="B43" s="30" t="s">
        <v>720</v>
      </c>
      <c r="C43" s="274" t="s">
        <v>721</v>
      </c>
      <c r="D43" s="29" t="s">
        <v>202</v>
      </c>
      <c r="E43" s="147">
        <v>10</v>
      </c>
      <c r="F43" s="31"/>
      <c r="G43" s="31"/>
    </row>
    <row r="44" spans="1:7" ht="15" customHeight="1">
      <c r="A44" s="28">
        <f t="shared" si="0"/>
        <v>35</v>
      </c>
      <c r="B44" s="30" t="s">
        <v>722</v>
      </c>
      <c r="C44" s="274" t="s">
        <v>723</v>
      </c>
      <c r="D44" s="29" t="s">
        <v>619</v>
      </c>
      <c r="E44" s="147">
        <v>3</v>
      </c>
      <c r="F44" s="31"/>
      <c r="G44" s="31"/>
    </row>
    <row r="45" spans="1:7" ht="15" customHeight="1">
      <c r="A45" s="28">
        <f t="shared" si="0"/>
        <v>36</v>
      </c>
      <c r="B45" s="30" t="s">
        <v>724</v>
      </c>
      <c r="C45" s="274" t="s">
        <v>725</v>
      </c>
      <c r="D45" s="29" t="s">
        <v>202</v>
      </c>
      <c r="E45" s="147">
        <f>SUM(E46:E52)</f>
        <v>913</v>
      </c>
      <c r="F45" s="31"/>
      <c r="G45" s="31"/>
    </row>
    <row r="46" spans="1:7" ht="15" customHeight="1">
      <c r="A46" s="28">
        <f t="shared" si="0"/>
        <v>37</v>
      </c>
      <c r="B46" s="30" t="s">
        <v>726</v>
      </c>
      <c r="C46" s="274" t="s">
        <v>727</v>
      </c>
      <c r="D46" s="29" t="s">
        <v>202</v>
      </c>
      <c r="E46" s="147">
        <v>425</v>
      </c>
      <c r="F46" s="31"/>
      <c r="G46" s="31"/>
    </row>
    <row r="47" spans="1:7" ht="15" customHeight="1">
      <c r="A47" s="28">
        <f t="shared" si="0"/>
        <v>38</v>
      </c>
      <c r="B47" s="30" t="s">
        <v>728</v>
      </c>
      <c r="C47" s="274" t="s">
        <v>729</v>
      </c>
      <c r="D47" s="29" t="s">
        <v>202</v>
      </c>
      <c r="E47" s="147">
        <v>66</v>
      </c>
      <c r="F47" s="31"/>
      <c r="G47" s="31"/>
    </row>
    <row r="48" spans="1:7" ht="15" customHeight="1">
      <c r="A48" s="28">
        <f t="shared" si="0"/>
        <v>39</v>
      </c>
      <c r="B48" s="30" t="s">
        <v>730</v>
      </c>
      <c r="C48" s="274" t="s">
        <v>731</v>
      </c>
      <c r="D48" s="29" t="s">
        <v>202</v>
      </c>
      <c r="E48" s="147">
        <v>295</v>
      </c>
      <c r="F48" s="31"/>
      <c r="G48" s="31"/>
    </row>
    <row r="49" spans="1:7" ht="15" customHeight="1">
      <c r="A49" s="28">
        <f t="shared" si="0"/>
        <v>40</v>
      </c>
      <c r="B49" s="30" t="s">
        <v>732</v>
      </c>
      <c r="C49" s="274" t="s">
        <v>733</v>
      </c>
      <c r="D49" s="29" t="s">
        <v>202</v>
      </c>
      <c r="E49" s="147">
        <v>45</v>
      </c>
      <c r="F49" s="31"/>
      <c r="G49" s="31"/>
    </row>
    <row r="50" spans="1:7" ht="15" customHeight="1">
      <c r="A50" s="28">
        <f t="shared" si="0"/>
        <v>41</v>
      </c>
      <c r="B50" s="30" t="s">
        <v>730</v>
      </c>
      <c r="C50" s="274" t="s">
        <v>734</v>
      </c>
      <c r="D50" s="29" t="s">
        <v>202</v>
      </c>
      <c r="E50" s="147">
        <v>35</v>
      </c>
      <c r="F50" s="31"/>
      <c r="G50" s="31"/>
    </row>
    <row r="51" spans="1:7" ht="15" customHeight="1">
      <c r="A51" s="28">
        <f t="shared" si="0"/>
        <v>42</v>
      </c>
      <c r="B51" s="30" t="s">
        <v>730</v>
      </c>
      <c r="C51" s="274" t="s">
        <v>735</v>
      </c>
      <c r="D51" s="29" t="s">
        <v>202</v>
      </c>
      <c r="E51" s="147">
        <v>32</v>
      </c>
      <c r="F51" s="31"/>
      <c r="G51" s="31"/>
    </row>
    <row r="52" spans="1:7" ht="15" customHeight="1">
      <c r="A52" s="28">
        <f t="shared" si="0"/>
        <v>43</v>
      </c>
      <c r="B52" s="30" t="s">
        <v>736</v>
      </c>
      <c r="C52" s="274" t="s">
        <v>737</v>
      </c>
      <c r="D52" s="29" t="s">
        <v>202</v>
      </c>
      <c r="E52" s="147">
        <v>15</v>
      </c>
      <c r="F52" s="31"/>
      <c r="G52" s="31"/>
    </row>
    <row r="53" spans="1:7" ht="15" customHeight="1">
      <c r="A53" s="28">
        <f t="shared" si="0"/>
        <v>44</v>
      </c>
      <c r="B53" s="30" t="s">
        <v>613</v>
      </c>
      <c r="C53" s="274" t="s">
        <v>738</v>
      </c>
      <c r="D53" s="29" t="s">
        <v>258</v>
      </c>
      <c r="E53" s="147">
        <v>1</v>
      </c>
      <c r="F53" s="31"/>
      <c r="G53" s="31"/>
    </row>
    <row r="54" spans="1:7" ht="15" customHeight="1">
      <c r="A54" s="28">
        <f t="shared" si="0"/>
        <v>45</v>
      </c>
      <c r="B54" s="30" t="s">
        <v>613</v>
      </c>
      <c r="C54" s="274" t="s">
        <v>739</v>
      </c>
      <c r="D54" s="29" t="s">
        <v>258</v>
      </c>
      <c r="E54" s="147">
        <v>1</v>
      </c>
      <c r="F54" s="31"/>
      <c r="G54" s="31"/>
    </row>
    <row r="55" spans="1:7" ht="15" customHeight="1">
      <c r="A55" s="28">
        <f t="shared" si="0"/>
        <v>46</v>
      </c>
      <c r="B55" s="30" t="s">
        <v>658</v>
      </c>
      <c r="C55" s="274" t="s">
        <v>659</v>
      </c>
      <c r="D55" s="29" t="s">
        <v>615</v>
      </c>
      <c r="E55" s="147">
        <v>30</v>
      </c>
      <c r="F55" s="31"/>
      <c r="G55" s="31"/>
    </row>
    <row r="56" spans="1:7" ht="15" customHeight="1">
      <c r="A56" s="28">
        <f t="shared" si="0"/>
        <v>47</v>
      </c>
      <c r="B56" s="30" t="s">
        <v>740</v>
      </c>
      <c r="C56" s="274" t="s">
        <v>932</v>
      </c>
      <c r="D56" s="29" t="s">
        <v>615</v>
      </c>
      <c r="E56" s="147">
        <v>2</v>
      </c>
      <c r="F56" s="31"/>
      <c r="G56" s="31"/>
    </row>
    <row r="57" spans="1:7" ht="15" customHeight="1">
      <c r="A57" s="28">
        <f t="shared" si="0"/>
        <v>48</v>
      </c>
      <c r="B57" s="30" t="s">
        <v>741</v>
      </c>
      <c r="C57" s="274" t="s">
        <v>742</v>
      </c>
      <c r="D57" s="29" t="s">
        <v>615</v>
      </c>
      <c r="E57" s="147">
        <v>25</v>
      </c>
      <c r="F57" s="31"/>
      <c r="G57" s="31"/>
    </row>
    <row r="58" spans="1:7" ht="15" customHeight="1">
      <c r="A58" s="28">
        <f t="shared" si="0"/>
        <v>49</v>
      </c>
      <c r="B58" s="30"/>
      <c r="C58" s="274" t="s">
        <v>743</v>
      </c>
      <c r="D58" s="29" t="s">
        <v>305</v>
      </c>
      <c r="E58" s="147"/>
      <c r="F58" s="31"/>
      <c r="G58" s="31"/>
    </row>
    <row r="59" spans="1:7" s="32" customFormat="1" ht="15" customHeight="1">
      <c r="A59" s="105"/>
      <c r="B59" s="106" t="s">
        <v>612</v>
      </c>
      <c r="C59" s="106" t="s">
        <v>662</v>
      </c>
      <c r="D59" s="55"/>
      <c r="E59" s="21"/>
      <c r="F59" s="20"/>
      <c r="G59" s="107"/>
    </row>
  </sheetData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6F63D-B1E1-B343-86C9-AD80D115C43D}">
  <dimension ref="A1:G15"/>
  <sheetViews>
    <sheetView showGridLines="0" view="pageBreakPreview" zoomScale="120" zoomScaleNormal="100" zoomScaleSheetLayoutView="120" workbookViewId="0">
      <selection activeCell="I7" sqref="I7"/>
    </sheetView>
  </sheetViews>
  <sheetFormatPr defaultColWidth="10.5" defaultRowHeight="12" customHeight="1"/>
  <cols>
    <col min="1" max="1" width="6" style="137" customWidth="1"/>
    <col min="2" max="2" width="15" style="138" customWidth="1"/>
    <col min="3" max="3" width="74.6640625" style="138" customWidth="1"/>
    <col min="4" max="4" width="11" style="138" customWidth="1"/>
    <col min="5" max="5" width="11" style="139" customWidth="1"/>
    <col min="6" max="6" width="11" style="140" customWidth="1"/>
    <col min="7" max="7" width="15.1640625" style="140" customWidth="1"/>
    <col min="8" max="255" width="10.5" style="119"/>
    <col min="256" max="256" width="4" style="119" customWidth="1"/>
    <col min="257" max="257" width="16.1640625" style="119" customWidth="1"/>
    <col min="258" max="258" width="49.6640625" style="119" customWidth="1"/>
    <col min="259" max="259" width="3.6640625" style="119" customWidth="1"/>
    <col min="260" max="260" width="11.1640625" style="119" customWidth="1"/>
    <col min="261" max="261" width="11.5" style="119" customWidth="1"/>
    <col min="262" max="262" width="17.1640625" style="119" customWidth="1"/>
    <col min="263" max="263" width="13.6640625" style="119" customWidth="1"/>
    <col min="264" max="511" width="10.5" style="119"/>
    <col min="512" max="512" width="4" style="119" customWidth="1"/>
    <col min="513" max="513" width="16.1640625" style="119" customWidth="1"/>
    <col min="514" max="514" width="49.6640625" style="119" customWidth="1"/>
    <col min="515" max="515" width="3.6640625" style="119" customWidth="1"/>
    <col min="516" max="516" width="11.1640625" style="119" customWidth="1"/>
    <col min="517" max="517" width="11.5" style="119" customWidth="1"/>
    <col min="518" max="518" width="17.1640625" style="119" customWidth="1"/>
    <col min="519" max="519" width="13.6640625" style="119" customWidth="1"/>
    <col min="520" max="767" width="10.5" style="119"/>
    <col min="768" max="768" width="4" style="119" customWidth="1"/>
    <col min="769" max="769" width="16.1640625" style="119" customWidth="1"/>
    <col min="770" max="770" width="49.6640625" style="119" customWidth="1"/>
    <col min="771" max="771" width="3.6640625" style="119" customWidth="1"/>
    <col min="772" max="772" width="11.1640625" style="119" customWidth="1"/>
    <col min="773" max="773" width="11.5" style="119" customWidth="1"/>
    <col min="774" max="774" width="17.1640625" style="119" customWidth="1"/>
    <col min="775" max="775" width="13.6640625" style="119" customWidth="1"/>
    <col min="776" max="1023" width="10.5" style="119"/>
    <col min="1024" max="1024" width="4" style="119" customWidth="1"/>
    <col min="1025" max="1025" width="16.1640625" style="119" customWidth="1"/>
    <col min="1026" max="1026" width="49.6640625" style="119" customWidth="1"/>
    <col min="1027" max="1027" width="3.6640625" style="119" customWidth="1"/>
    <col min="1028" max="1028" width="11.1640625" style="119" customWidth="1"/>
    <col min="1029" max="1029" width="11.5" style="119" customWidth="1"/>
    <col min="1030" max="1030" width="17.1640625" style="119" customWidth="1"/>
    <col min="1031" max="1031" width="13.6640625" style="119" customWidth="1"/>
    <col min="1032" max="1279" width="10.5" style="119"/>
    <col min="1280" max="1280" width="4" style="119" customWidth="1"/>
    <col min="1281" max="1281" width="16.1640625" style="119" customWidth="1"/>
    <col min="1282" max="1282" width="49.6640625" style="119" customWidth="1"/>
    <col min="1283" max="1283" width="3.6640625" style="119" customWidth="1"/>
    <col min="1284" max="1284" width="11.1640625" style="119" customWidth="1"/>
    <col min="1285" max="1285" width="11.5" style="119" customWidth="1"/>
    <col min="1286" max="1286" width="17.1640625" style="119" customWidth="1"/>
    <col min="1287" max="1287" width="13.6640625" style="119" customWidth="1"/>
    <col min="1288" max="1535" width="10.5" style="119"/>
    <col min="1536" max="1536" width="4" style="119" customWidth="1"/>
    <col min="1537" max="1537" width="16.1640625" style="119" customWidth="1"/>
    <col min="1538" max="1538" width="49.6640625" style="119" customWidth="1"/>
    <col min="1539" max="1539" width="3.6640625" style="119" customWidth="1"/>
    <col min="1540" max="1540" width="11.1640625" style="119" customWidth="1"/>
    <col min="1541" max="1541" width="11.5" style="119" customWidth="1"/>
    <col min="1542" max="1542" width="17.1640625" style="119" customWidth="1"/>
    <col min="1543" max="1543" width="13.6640625" style="119" customWidth="1"/>
    <col min="1544" max="1791" width="10.5" style="119"/>
    <col min="1792" max="1792" width="4" style="119" customWidth="1"/>
    <col min="1793" max="1793" width="16.1640625" style="119" customWidth="1"/>
    <col min="1794" max="1794" width="49.6640625" style="119" customWidth="1"/>
    <col min="1795" max="1795" width="3.6640625" style="119" customWidth="1"/>
    <col min="1796" max="1796" width="11.1640625" style="119" customWidth="1"/>
    <col min="1797" max="1797" width="11.5" style="119" customWidth="1"/>
    <col min="1798" max="1798" width="17.1640625" style="119" customWidth="1"/>
    <col min="1799" max="1799" width="13.6640625" style="119" customWidth="1"/>
    <col min="1800" max="2047" width="10.5" style="119"/>
    <col min="2048" max="2048" width="4" style="119" customWidth="1"/>
    <col min="2049" max="2049" width="16.1640625" style="119" customWidth="1"/>
    <col min="2050" max="2050" width="49.6640625" style="119" customWidth="1"/>
    <col min="2051" max="2051" width="3.6640625" style="119" customWidth="1"/>
    <col min="2052" max="2052" width="11.1640625" style="119" customWidth="1"/>
    <col min="2053" max="2053" width="11.5" style="119" customWidth="1"/>
    <col min="2054" max="2054" width="17.1640625" style="119" customWidth="1"/>
    <col min="2055" max="2055" width="13.6640625" style="119" customWidth="1"/>
    <col min="2056" max="2303" width="10.5" style="119"/>
    <col min="2304" max="2304" width="4" style="119" customWidth="1"/>
    <col min="2305" max="2305" width="16.1640625" style="119" customWidth="1"/>
    <col min="2306" max="2306" width="49.6640625" style="119" customWidth="1"/>
    <col min="2307" max="2307" width="3.6640625" style="119" customWidth="1"/>
    <col min="2308" max="2308" width="11.1640625" style="119" customWidth="1"/>
    <col min="2309" max="2309" width="11.5" style="119" customWidth="1"/>
    <col min="2310" max="2310" width="17.1640625" style="119" customWidth="1"/>
    <col min="2311" max="2311" width="13.6640625" style="119" customWidth="1"/>
    <col min="2312" max="2559" width="10.5" style="119"/>
    <col min="2560" max="2560" width="4" style="119" customWidth="1"/>
    <col min="2561" max="2561" width="16.1640625" style="119" customWidth="1"/>
    <col min="2562" max="2562" width="49.6640625" style="119" customWidth="1"/>
    <col min="2563" max="2563" width="3.6640625" style="119" customWidth="1"/>
    <col min="2564" max="2564" width="11.1640625" style="119" customWidth="1"/>
    <col min="2565" max="2565" width="11.5" style="119" customWidth="1"/>
    <col min="2566" max="2566" width="17.1640625" style="119" customWidth="1"/>
    <col min="2567" max="2567" width="13.6640625" style="119" customWidth="1"/>
    <col min="2568" max="2815" width="10.5" style="119"/>
    <col min="2816" max="2816" width="4" style="119" customWidth="1"/>
    <col min="2817" max="2817" width="16.1640625" style="119" customWidth="1"/>
    <col min="2818" max="2818" width="49.6640625" style="119" customWidth="1"/>
    <col min="2819" max="2819" width="3.6640625" style="119" customWidth="1"/>
    <col min="2820" max="2820" width="11.1640625" style="119" customWidth="1"/>
    <col min="2821" max="2821" width="11.5" style="119" customWidth="1"/>
    <col min="2822" max="2822" width="17.1640625" style="119" customWidth="1"/>
    <col min="2823" max="2823" width="13.6640625" style="119" customWidth="1"/>
    <col min="2824" max="3071" width="10.5" style="119"/>
    <col min="3072" max="3072" width="4" style="119" customWidth="1"/>
    <col min="3073" max="3073" width="16.1640625" style="119" customWidth="1"/>
    <col min="3074" max="3074" width="49.6640625" style="119" customWidth="1"/>
    <col min="3075" max="3075" width="3.6640625" style="119" customWidth="1"/>
    <col min="3076" max="3076" width="11.1640625" style="119" customWidth="1"/>
    <col min="3077" max="3077" width="11.5" style="119" customWidth="1"/>
    <col min="3078" max="3078" width="17.1640625" style="119" customWidth="1"/>
    <col min="3079" max="3079" width="13.6640625" style="119" customWidth="1"/>
    <col min="3080" max="3327" width="10.5" style="119"/>
    <col min="3328" max="3328" width="4" style="119" customWidth="1"/>
    <col min="3329" max="3329" width="16.1640625" style="119" customWidth="1"/>
    <col min="3330" max="3330" width="49.6640625" style="119" customWidth="1"/>
    <col min="3331" max="3331" width="3.6640625" style="119" customWidth="1"/>
    <col min="3332" max="3332" width="11.1640625" style="119" customWidth="1"/>
    <col min="3333" max="3333" width="11.5" style="119" customWidth="1"/>
    <col min="3334" max="3334" width="17.1640625" style="119" customWidth="1"/>
    <col min="3335" max="3335" width="13.6640625" style="119" customWidth="1"/>
    <col min="3336" max="3583" width="10.5" style="119"/>
    <col min="3584" max="3584" width="4" style="119" customWidth="1"/>
    <col min="3585" max="3585" width="16.1640625" style="119" customWidth="1"/>
    <col min="3586" max="3586" width="49.6640625" style="119" customWidth="1"/>
    <col min="3587" max="3587" width="3.6640625" style="119" customWidth="1"/>
    <col min="3588" max="3588" width="11.1640625" style="119" customWidth="1"/>
    <col min="3589" max="3589" width="11.5" style="119" customWidth="1"/>
    <col min="3590" max="3590" width="17.1640625" style="119" customWidth="1"/>
    <col min="3591" max="3591" width="13.6640625" style="119" customWidth="1"/>
    <col min="3592" max="3839" width="10.5" style="119"/>
    <col min="3840" max="3840" width="4" style="119" customWidth="1"/>
    <col min="3841" max="3841" width="16.1640625" style="119" customWidth="1"/>
    <col min="3842" max="3842" width="49.6640625" style="119" customWidth="1"/>
    <col min="3843" max="3843" width="3.6640625" style="119" customWidth="1"/>
    <col min="3844" max="3844" width="11.1640625" style="119" customWidth="1"/>
    <col min="3845" max="3845" width="11.5" style="119" customWidth="1"/>
    <col min="3846" max="3846" width="17.1640625" style="119" customWidth="1"/>
    <col min="3847" max="3847" width="13.6640625" style="119" customWidth="1"/>
    <col min="3848" max="4095" width="10.5" style="119"/>
    <col min="4096" max="4096" width="4" style="119" customWidth="1"/>
    <col min="4097" max="4097" width="16.1640625" style="119" customWidth="1"/>
    <col min="4098" max="4098" width="49.6640625" style="119" customWidth="1"/>
    <col min="4099" max="4099" width="3.6640625" style="119" customWidth="1"/>
    <col min="4100" max="4100" width="11.1640625" style="119" customWidth="1"/>
    <col min="4101" max="4101" width="11.5" style="119" customWidth="1"/>
    <col min="4102" max="4102" width="17.1640625" style="119" customWidth="1"/>
    <col min="4103" max="4103" width="13.6640625" style="119" customWidth="1"/>
    <col min="4104" max="4351" width="10.5" style="119"/>
    <col min="4352" max="4352" width="4" style="119" customWidth="1"/>
    <col min="4353" max="4353" width="16.1640625" style="119" customWidth="1"/>
    <col min="4354" max="4354" width="49.6640625" style="119" customWidth="1"/>
    <col min="4355" max="4355" width="3.6640625" style="119" customWidth="1"/>
    <col min="4356" max="4356" width="11.1640625" style="119" customWidth="1"/>
    <col min="4357" max="4357" width="11.5" style="119" customWidth="1"/>
    <col min="4358" max="4358" width="17.1640625" style="119" customWidth="1"/>
    <col min="4359" max="4359" width="13.6640625" style="119" customWidth="1"/>
    <col min="4360" max="4607" width="10.5" style="119"/>
    <col min="4608" max="4608" width="4" style="119" customWidth="1"/>
    <col min="4609" max="4609" width="16.1640625" style="119" customWidth="1"/>
    <col min="4610" max="4610" width="49.6640625" style="119" customWidth="1"/>
    <col min="4611" max="4611" width="3.6640625" style="119" customWidth="1"/>
    <col min="4612" max="4612" width="11.1640625" style="119" customWidth="1"/>
    <col min="4613" max="4613" width="11.5" style="119" customWidth="1"/>
    <col min="4614" max="4614" width="17.1640625" style="119" customWidth="1"/>
    <col min="4615" max="4615" width="13.6640625" style="119" customWidth="1"/>
    <col min="4616" max="4863" width="10.5" style="119"/>
    <col min="4864" max="4864" width="4" style="119" customWidth="1"/>
    <col min="4865" max="4865" width="16.1640625" style="119" customWidth="1"/>
    <col min="4866" max="4866" width="49.6640625" style="119" customWidth="1"/>
    <col min="4867" max="4867" width="3.6640625" style="119" customWidth="1"/>
    <col min="4868" max="4868" width="11.1640625" style="119" customWidth="1"/>
    <col min="4869" max="4869" width="11.5" style="119" customWidth="1"/>
    <col min="4870" max="4870" width="17.1640625" style="119" customWidth="1"/>
    <col min="4871" max="4871" width="13.6640625" style="119" customWidth="1"/>
    <col min="4872" max="5119" width="10.5" style="119"/>
    <col min="5120" max="5120" width="4" style="119" customWidth="1"/>
    <col min="5121" max="5121" width="16.1640625" style="119" customWidth="1"/>
    <col min="5122" max="5122" width="49.6640625" style="119" customWidth="1"/>
    <col min="5123" max="5123" width="3.6640625" style="119" customWidth="1"/>
    <col min="5124" max="5124" width="11.1640625" style="119" customWidth="1"/>
    <col min="5125" max="5125" width="11.5" style="119" customWidth="1"/>
    <col min="5126" max="5126" width="17.1640625" style="119" customWidth="1"/>
    <col min="5127" max="5127" width="13.6640625" style="119" customWidth="1"/>
    <col min="5128" max="5375" width="10.5" style="119"/>
    <col min="5376" max="5376" width="4" style="119" customWidth="1"/>
    <col min="5377" max="5377" width="16.1640625" style="119" customWidth="1"/>
    <col min="5378" max="5378" width="49.6640625" style="119" customWidth="1"/>
    <col min="5379" max="5379" width="3.6640625" style="119" customWidth="1"/>
    <col min="5380" max="5380" width="11.1640625" style="119" customWidth="1"/>
    <col min="5381" max="5381" width="11.5" style="119" customWidth="1"/>
    <col min="5382" max="5382" width="17.1640625" style="119" customWidth="1"/>
    <col min="5383" max="5383" width="13.6640625" style="119" customWidth="1"/>
    <col min="5384" max="5631" width="10.5" style="119"/>
    <col min="5632" max="5632" width="4" style="119" customWidth="1"/>
    <col min="5633" max="5633" width="16.1640625" style="119" customWidth="1"/>
    <col min="5634" max="5634" width="49.6640625" style="119" customWidth="1"/>
    <col min="5635" max="5635" width="3.6640625" style="119" customWidth="1"/>
    <col min="5636" max="5636" width="11.1640625" style="119" customWidth="1"/>
    <col min="5637" max="5637" width="11.5" style="119" customWidth="1"/>
    <col min="5638" max="5638" width="17.1640625" style="119" customWidth="1"/>
    <col min="5639" max="5639" width="13.6640625" style="119" customWidth="1"/>
    <col min="5640" max="5887" width="10.5" style="119"/>
    <col min="5888" max="5888" width="4" style="119" customWidth="1"/>
    <col min="5889" max="5889" width="16.1640625" style="119" customWidth="1"/>
    <col min="5890" max="5890" width="49.6640625" style="119" customWidth="1"/>
    <col min="5891" max="5891" width="3.6640625" style="119" customWidth="1"/>
    <col min="5892" max="5892" width="11.1640625" style="119" customWidth="1"/>
    <col min="5893" max="5893" width="11.5" style="119" customWidth="1"/>
    <col min="5894" max="5894" width="17.1640625" style="119" customWidth="1"/>
    <col min="5895" max="5895" width="13.6640625" style="119" customWidth="1"/>
    <col min="5896" max="6143" width="10.5" style="119"/>
    <col min="6144" max="6144" width="4" style="119" customWidth="1"/>
    <col min="6145" max="6145" width="16.1640625" style="119" customWidth="1"/>
    <col min="6146" max="6146" width="49.6640625" style="119" customWidth="1"/>
    <col min="6147" max="6147" width="3.6640625" style="119" customWidth="1"/>
    <col min="6148" max="6148" width="11.1640625" style="119" customWidth="1"/>
    <col min="6149" max="6149" width="11.5" style="119" customWidth="1"/>
    <col min="6150" max="6150" width="17.1640625" style="119" customWidth="1"/>
    <col min="6151" max="6151" width="13.6640625" style="119" customWidth="1"/>
    <col min="6152" max="6399" width="10.5" style="119"/>
    <col min="6400" max="6400" width="4" style="119" customWidth="1"/>
    <col min="6401" max="6401" width="16.1640625" style="119" customWidth="1"/>
    <col min="6402" max="6402" width="49.6640625" style="119" customWidth="1"/>
    <col min="6403" max="6403" width="3.6640625" style="119" customWidth="1"/>
    <col min="6404" max="6404" width="11.1640625" style="119" customWidth="1"/>
    <col min="6405" max="6405" width="11.5" style="119" customWidth="1"/>
    <col min="6406" max="6406" width="17.1640625" style="119" customWidth="1"/>
    <col min="6407" max="6407" width="13.6640625" style="119" customWidth="1"/>
    <col min="6408" max="6655" width="10.5" style="119"/>
    <col min="6656" max="6656" width="4" style="119" customWidth="1"/>
    <col min="6657" max="6657" width="16.1640625" style="119" customWidth="1"/>
    <col min="6658" max="6658" width="49.6640625" style="119" customWidth="1"/>
    <col min="6659" max="6659" width="3.6640625" style="119" customWidth="1"/>
    <col min="6660" max="6660" width="11.1640625" style="119" customWidth="1"/>
    <col min="6661" max="6661" width="11.5" style="119" customWidth="1"/>
    <col min="6662" max="6662" width="17.1640625" style="119" customWidth="1"/>
    <col min="6663" max="6663" width="13.6640625" style="119" customWidth="1"/>
    <col min="6664" max="6911" width="10.5" style="119"/>
    <col min="6912" max="6912" width="4" style="119" customWidth="1"/>
    <col min="6913" max="6913" width="16.1640625" style="119" customWidth="1"/>
    <col min="6914" max="6914" width="49.6640625" style="119" customWidth="1"/>
    <col min="6915" max="6915" width="3.6640625" style="119" customWidth="1"/>
    <col min="6916" max="6916" width="11.1640625" style="119" customWidth="1"/>
    <col min="6917" max="6917" width="11.5" style="119" customWidth="1"/>
    <col min="6918" max="6918" width="17.1640625" style="119" customWidth="1"/>
    <col min="6919" max="6919" width="13.6640625" style="119" customWidth="1"/>
    <col min="6920" max="7167" width="10.5" style="119"/>
    <col min="7168" max="7168" width="4" style="119" customWidth="1"/>
    <col min="7169" max="7169" width="16.1640625" style="119" customWidth="1"/>
    <col min="7170" max="7170" width="49.6640625" style="119" customWidth="1"/>
    <col min="7171" max="7171" width="3.6640625" style="119" customWidth="1"/>
    <col min="7172" max="7172" width="11.1640625" style="119" customWidth="1"/>
    <col min="7173" max="7173" width="11.5" style="119" customWidth="1"/>
    <col min="7174" max="7174" width="17.1640625" style="119" customWidth="1"/>
    <col min="7175" max="7175" width="13.6640625" style="119" customWidth="1"/>
    <col min="7176" max="7423" width="10.5" style="119"/>
    <col min="7424" max="7424" width="4" style="119" customWidth="1"/>
    <col min="7425" max="7425" width="16.1640625" style="119" customWidth="1"/>
    <col min="7426" max="7426" width="49.6640625" style="119" customWidth="1"/>
    <col min="7427" max="7427" width="3.6640625" style="119" customWidth="1"/>
    <col min="7428" max="7428" width="11.1640625" style="119" customWidth="1"/>
    <col min="7429" max="7429" width="11.5" style="119" customWidth="1"/>
    <col min="7430" max="7430" width="17.1640625" style="119" customWidth="1"/>
    <col min="7431" max="7431" width="13.6640625" style="119" customWidth="1"/>
    <col min="7432" max="7679" width="10.5" style="119"/>
    <col min="7680" max="7680" width="4" style="119" customWidth="1"/>
    <col min="7681" max="7681" width="16.1640625" style="119" customWidth="1"/>
    <col min="7682" max="7682" width="49.6640625" style="119" customWidth="1"/>
    <col min="7683" max="7683" width="3.6640625" style="119" customWidth="1"/>
    <col min="7684" max="7684" width="11.1640625" style="119" customWidth="1"/>
    <col min="7685" max="7685" width="11.5" style="119" customWidth="1"/>
    <col min="7686" max="7686" width="17.1640625" style="119" customWidth="1"/>
    <col min="7687" max="7687" width="13.6640625" style="119" customWidth="1"/>
    <col min="7688" max="7935" width="10.5" style="119"/>
    <col min="7936" max="7936" width="4" style="119" customWidth="1"/>
    <col min="7937" max="7937" width="16.1640625" style="119" customWidth="1"/>
    <col min="7938" max="7938" width="49.6640625" style="119" customWidth="1"/>
    <col min="7939" max="7939" width="3.6640625" style="119" customWidth="1"/>
    <col min="7940" max="7940" width="11.1640625" style="119" customWidth="1"/>
    <col min="7941" max="7941" width="11.5" style="119" customWidth="1"/>
    <col min="7942" max="7942" width="17.1640625" style="119" customWidth="1"/>
    <col min="7943" max="7943" width="13.6640625" style="119" customWidth="1"/>
    <col min="7944" max="8191" width="10.5" style="119"/>
    <col min="8192" max="8192" width="4" style="119" customWidth="1"/>
    <col min="8193" max="8193" width="16.1640625" style="119" customWidth="1"/>
    <col min="8194" max="8194" width="49.6640625" style="119" customWidth="1"/>
    <col min="8195" max="8195" width="3.6640625" style="119" customWidth="1"/>
    <col min="8196" max="8196" width="11.1640625" style="119" customWidth="1"/>
    <col min="8197" max="8197" width="11.5" style="119" customWidth="1"/>
    <col min="8198" max="8198" width="17.1640625" style="119" customWidth="1"/>
    <col min="8199" max="8199" width="13.6640625" style="119" customWidth="1"/>
    <col min="8200" max="8447" width="10.5" style="119"/>
    <col min="8448" max="8448" width="4" style="119" customWidth="1"/>
    <col min="8449" max="8449" width="16.1640625" style="119" customWidth="1"/>
    <col min="8450" max="8450" width="49.6640625" style="119" customWidth="1"/>
    <col min="8451" max="8451" width="3.6640625" style="119" customWidth="1"/>
    <col min="8452" max="8452" width="11.1640625" style="119" customWidth="1"/>
    <col min="8453" max="8453" width="11.5" style="119" customWidth="1"/>
    <col min="8454" max="8454" width="17.1640625" style="119" customWidth="1"/>
    <col min="8455" max="8455" width="13.6640625" style="119" customWidth="1"/>
    <col min="8456" max="8703" width="10.5" style="119"/>
    <col min="8704" max="8704" width="4" style="119" customWidth="1"/>
    <col min="8705" max="8705" width="16.1640625" style="119" customWidth="1"/>
    <col min="8706" max="8706" width="49.6640625" style="119" customWidth="1"/>
    <col min="8707" max="8707" width="3.6640625" style="119" customWidth="1"/>
    <col min="8708" max="8708" width="11.1640625" style="119" customWidth="1"/>
    <col min="8709" max="8709" width="11.5" style="119" customWidth="1"/>
    <col min="8710" max="8710" width="17.1640625" style="119" customWidth="1"/>
    <col min="8711" max="8711" width="13.6640625" style="119" customWidth="1"/>
    <col min="8712" max="8959" width="10.5" style="119"/>
    <col min="8960" max="8960" width="4" style="119" customWidth="1"/>
    <col min="8961" max="8961" width="16.1640625" style="119" customWidth="1"/>
    <col min="8962" max="8962" width="49.6640625" style="119" customWidth="1"/>
    <col min="8963" max="8963" width="3.6640625" style="119" customWidth="1"/>
    <col min="8964" max="8964" width="11.1640625" style="119" customWidth="1"/>
    <col min="8965" max="8965" width="11.5" style="119" customWidth="1"/>
    <col min="8966" max="8966" width="17.1640625" style="119" customWidth="1"/>
    <col min="8967" max="8967" width="13.6640625" style="119" customWidth="1"/>
    <col min="8968" max="9215" width="10.5" style="119"/>
    <col min="9216" max="9216" width="4" style="119" customWidth="1"/>
    <col min="9217" max="9217" width="16.1640625" style="119" customWidth="1"/>
    <col min="9218" max="9218" width="49.6640625" style="119" customWidth="1"/>
    <col min="9219" max="9219" width="3.6640625" style="119" customWidth="1"/>
    <col min="9220" max="9220" width="11.1640625" style="119" customWidth="1"/>
    <col min="9221" max="9221" width="11.5" style="119" customWidth="1"/>
    <col min="9222" max="9222" width="17.1640625" style="119" customWidth="1"/>
    <col min="9223" max="9223" width="13.6640625" style="119" customWidth="1"/>
    <col min="9224" max="9471" width="10.5" style="119"/>
    <col min="9472" max="9472" width="4" style="119" customWidth="1"/>
    <col min="9473" max="9473" width="16.1640625" style="119" customWidth="1"/>
    <col min="9474" max="9474" width="49.6640625" style="119" customWidth="1"/>
    <col min="9475" max="9475" width="3.6640625" style="119" customWidth="1"/>
    <col min="9476" max="9476" width="11.1640625" style="119" customWidth="1"/>
    <col min="9477" max="9477" width="11.5" style="119" customWidth="1"/>
    <col min="9478" max="9478" width="17.1640625" style="119" customWidth="1"/>
    <col min="9479" max="9479" width="13.6640625" style="119" customWidth="1"/>
    <col min="9480" max="9727" width="10.5" style="119"/>
    <col min="9728" max="9728" width="4" style="119" customWidth="1"/>
    <col min="9729" max="9729" width="16.1640625" style="119" customWidth="1"/>
    <col min="9730" max="9730" width="49.6640625" style="119" customWidth="1"/>
    <col min="9731" max="9731" width="3.6640625" style="119" customWidth="1"/>
    <col min="9732" max="9732" width="11.1640625" style="119" customWidth="1"/>
    <col min="9733" max="9733" width="11.5" style="119" customWidth="1"/>
    <col min="9734" max="9734" width="17.1640625" style="119" customWidth="1"/>
    <col min="9735" max="9735" width="13.6640625" style="119" customWidth="1"/>
    <col min="9736" max="9983" width="10.5" style="119"/>
    <col min="9984" max="9984" width="4" style="119" customWidth="1"/>
    <col min="9985" max="9985" width="16.1640625" style="119" customWidth="1"/>
    <col min="9986" max="9986" width="49.6640625" style="119" customWidth="1"/>
    <col min="9987" max="9987" width="3.6640625" style="119" customWidth="1"/>
    <col min="9988" max="9988" width="11.1640625" style="119" customWidth="1"/>
    <col min="9989" max="9989" width="11.5" style="119" customWidth="1"/>
    <col min="9990" max="9990" width="17.1640625" style="119" customWidth="1"/>
    <col min="9991" max="9991" width="13.6640625" style="119" customWidth="1"/>
    <col min="9992" max="10239" width="10.5" style="119"/>
    <col min="10240" max="10240" width="4" style="119" customWidth="1"/>
    <col min="10241" max="10241" width="16.1640625" style="119" customWidth="1"/>
    <col min="10242" max="10242" width="49.6640625" style="119" customWidth="1"/>
    <col min="10243" max="10243" width="3.6640625" style="119" customWidth="1"/>
    <col min="10244" max="10244" width="11.1640625" style="119" customWidth="1"/>
    <col min="10245" max="10245" width="11.5" style="119" customWidth="1"/>
    <col min="10246" max="10246" width="17.1640625" style="119" customWidth="1"/>
    <col min="10247" max="10247" width="13.6640625" style="119" customWidth="1"/>
    <col min="10248" max="10495" width="10.5" style="119"/>
    <col min="10496" max="10496" width="4" style="119" customWidth="1"/>
    <col min="10497" max="10497" width="16.1640625" style="119" customWidth="1"/>
    <col min="10498" max="10498" width="49.6640625" style="119" customWidth="1"/>
    <col min="10499" max="10499" width="3.6640625" style="119" customWidth="1"/>
    <col min="10500" max="10500" width="11.1640625" style="119" customWidth="1"/>
    <col min="10501" max="10501" width="11.5" style="119" customWidth="1"/>
    <col min="10502" max="10502" width="17.1640625" style="119" customWidth="1"/>
    <col min="10503" max="10503" width="13.6640625" style="119" customWidth="1"/>
    <col min="10504" max="10751" width="10.5" style="119"/>
    <col min="10752" max="10752" width="4" style="119" customWidth="1"/>
    <col min="10753" max="10753" width="16.1640625" style="119" customWidth="1"/>
    <col min="10754" max="10754" width="49.6640625" style="119" customWidth="1"/>
    <col min="10755" max="10755" width="3.6640625" style="119" customWidth="1"/>
    <col min="10756" max="10756" width="11.1640625" style="119" customWidth="1"/>
    <col min="10757" max="10757" width="11.5" style="119" customWidth="1"/>
    <col min="10758" max="10758" width="17.1640625" style="119" customWidth="1"/>
    <col min="10759" max="10759" width="13.6640625" style="119" customWidth="1"/>
    <col min="10760" max="11007" width="10.5" style="119"/>
    <col min="11008" max="11008" width="4" style="119" customWidth="1"/>
    <col min="11009" max="11009" width="16.1640625" style="119" customWidth="1"/>
    <col min="11010" max="11010" width="49.6640625" style="119" customWidth="1"/>
    <col min="11011" max="11011" width="3.6640625" style="119" customWidth="1"/>
    <col min="11012" max="11012" width="11.1640625" style="119" customWidth="1"/>
    <col min="11013" max="11013" width="11.5" style="119" customWidth="1"/>
    <col min="11014" max="11014" width="17.1640625" style="119" customWidth="1"/>
    <col min="11015" max="11015" width="13.6640625" style="119" customWidth="1"/>
    <col min="11016" max="11263" width="10.5" style="119"/>
    <col min="11264" max="11264" width="4" style="119" customWidth="1"/>
    <col min="11265" max="11265" width="16.1640625" style="119" customWidth="1"/>
    <col min="11266" max="11266" width="49.6640625" style="119" customWidth="1"/>
    <col min="11267" max="11267" width="3.6640625" style="119" customWidth="1"/>
    <col min="11268" max="11268" width="11.1640625" style="119" customWidth="1"/>
    <col min="11269" max="11269" width="11.5" style="119" customWidth="1"/>
    <col min="11270" max="11270" width="17.1640625" style="119" customWidth="1"/>
    <col min="11271" max="11271" width="13.6640625" style="119" customWidth="1"/>
    <col min="11272" max="11519" width="10.5" style="119"/>
    <col min="11520" max="11520" width="4" style="119" customWidth="1"/>
    <col min="11521" max="11521" width="16.1640625" style="119" customWidth="1"/>
    <col min="11522" max="11522" width="49.6640625" style="119" customWidth="1"/>
    <col min="11523" max="11523" width="3.6640625" style="119" customWidth="1"/>
    <col min="11524" max="11524" width="11.1640625" style="119" customWidth="1"/>
    <col min="11525" max="11525" width="11.5" style="119" customWidth="1"/>
    <col min="11526" max="11526" width="17.1640625" style="119" customWidth="1"/>
    <col min="11527" max="11527" width="13.6640625" style="119" customWidth="1"/>
    <col min="11528" max="11775" width="10.5" style="119"/>
    <col min="11776" max="11776" width="4" style="119" customWidth="1"/>
    <col min="11777" max="11777" width="16.1640625" style="119" customWidth="1"/>
    <col min="11778" max="11778" width="49.6640625" style="119" customWidth="1"/>
    <col min="11779" max="11779" width="3.6640625" style="119" customWidth="1"/>
    <col min="11780" max="11780" width="11.1640625" style="119" customWidth="1"/>
    <col min="11781" max="11781" width="11.5" style="119" customWidth="1"/>
    <col min="11782" max="11782" width="17.1640625" style="119" customWidth="1"/>
    <col min="11783" max="11783" width="13.6640625" style="119" customWidth="1"/>
    <col min="11784" max="12031" width="10.5" style="119"/>
    <col min="12032" max="12032" width="4" style="119" customWidth="1"/>
    <col min="12033" max="12033" width="16.1640625" style="119" customWidth="1"/>
    <col min="12034" max="12034" width="49.6640625" style="119" customWidth="1"/>
    <col min="12035" max="12035" width="3.6640625" style="119" customWidth="1"/>
    <col min="12036" max="12036" width="11.1640625" style="119" customWidth="1"/>
    <col min="12037" max="12037" width="11.5" style="119" customWidth="1"/>
    <col min="12038" max="12038" width="17.1640625" style="119" customWidth="1"/>
    <col min="12039" max="12039" width="13.6640625" style="119" customWidth="1"/>
    <col min="12040" max="12287" width="10.5" style="119"/>
    <col min="12288" max="12288" width="4" style="119" customWidth="1"/>
    <col min="12289" max="12289" width="16.1640625" style="119" customWidth="1"/>
    <col min="12290" max="12290" width="49.6640625" style="119" customWidth="1"/>
    <col min="12291" max="12291" width="3.6640625" style="119" customWidth="1"/>
    <col min="12292" max="12292" width="11.1640625" style="119" customWidth="1"/>
    <col min="12293" max="12293" width="11.5" style="119" customWidth="1"/>
    <col min="12294" max="12294" width="17.1640625" style="119" customWidth="1"/>
    <col min="12295" max="12295" width="13.6640625" style="119" customWidth="1"/>
    <col min="12296" max="12543" width="10.5" style="119"/>
    <col min="12544" max="12544" width="4" style="119" customWidth="1"/>
    <col min="12545" max="12545" width="16.1640625" style="119" customWidth="1"/>
    <col min="12546" max="12546" width="49.6640625" style="119" customWidth="1"/>
    <col min="12547" max="12547" width="3.6640625" style="119" customWidth="1"/>
    <col min="12548" max="12548" width="11.1640625" style="119" customWidth="1"/>
    <col min="12549" max="12549" width="11.5" style="119" customWidth="1"/>
    <col min="12550" max="12550" width="17.1640625" style="119" customWidth="1"/>
    <col min="12551" max="12551" width="13.6640625" style="119" customWidth="1"/>
    <col min="12552" max="12799" width="10.5" style="119"/>
    <col min="12800" max="12800" width="4" style="119" customWidth="1"/>
    <col min="12801" max="12801" width="16.1640625" style="119" customWidth="1"/>
    <col min="12802" max="12802" width="49.6640625" style="119" customWidth="1"/>
    <col min="12803" max="12803" width="3.6640625" style="119" customWidth="1"/>
    <col min="12804" max="12804" width="11.1640625" style="119" customWidth="1"/>
    <col min="12805" max="12805" width="11.5" style="119" customWidth="1"/>
    <col min="12806" max="12806" width="17.1640625" style="119" customWidth="1"/>
    <col min="12807" max="12807" width="13.6640625" style="119" customWidth="1"/>
    <col min="12808" max="13055" width="10.5" style="119"/>
    <col min="13056" max="13056" width="4" style="119" customWidth="1"/>
    <col min="13057" max="13057" width="16.1640625" style="119" customWidth="1"/>
    <col min="13058" max="13058" width="49.6640625" style="119" customWidth="1"/>
    <col min="13059" max="13059" width="3.6640625" style="119" customWidth="1"/>
    <col min="13060" max="13060" width="11.1640625" style="119" customWidth="1"/>
    <col min="13061" max="13061" width="11.5" style="119" customWidth="1"/>
    <col min="13062" max="13062" width="17.1640625" style="119" customWidth="1"/>
    <col min="13063" max="13063" width="13.6640625" style="119" customWidth="1"/>
    <col min="13064" max="13311" width="10.5" style="119"/>
    <col min="13312" max="13312" width="4" style="119" customWidth="1"/>
    <col min="13313" max="13313" width="16.1640625" style="119" customWidth="1"/>
    <col min="13314" max="13314" width="49.6640625" style="119" customWidth="1"/>
    <col min="13315" max="13315" width="3.6640625" style="119" customWidth="1"/>
    <col min="13316" max="13316" width="11.1640625" style="119" customWidth="1"/>
    <col min="13317" max="13317" width="11.5" style="119" customWidth="1"/>
    <col min="13318" max="13318" width="17.1640625" style="119" customWidth="1"/>
    <col min="13319" max="13319" width="13.6640625" style="119" customWidth="1"/>
    <col min="13320" max="13567" width="10.5" style="119"/>
    <col min="13568" max="13568" width="4" style="119" customWidth="1"/>
    <col min="13569" max="13569" width="16.1640625" style="119" customWidth="1"/>
    <col min="13570" max="13570" width="49.6640625" style="119" customWidth="1"/>
    <col min="13571" max="13571" width="3.6640625" style="119" customWidth="1"/>
    <col min="13572" max="13572" width="11.1640625" style="119" customWidth="1"/>
    <col min="13573" max="13573" width="11.5" style="119" customWidth="1"/>
    <col min="13574" max="13574" width="17.1640625" style="119" customWidth="1"/>
    <col min="13575" max="13575" width="13.6640625" style="119" customWidth="1"/>
    <col min="13576" max="13823" width="10.5" style="119"/>
    <col min="13824" max="13824" width="4" style="119" customWidth="1"/>
    <col min="13825" max="13825" width="16.1640625" style="119" customWidth="1"/>
    <col min="13826" max="13826" width="49.6640625" style="119" customWidth="1"/>
    <col min="13827" max="13827" width="3.6640625" style="119" customWidth="1"/>
    <col min="13828" max="13828" width="11.1640625" style="119" customWidth="1"/>
    <col min="13829" max="13829" width="11.5" style="119" customWidth="1"/>
    <col min="13830" max="13830" width="17.1640625" style="119" customWidth="1"/>
    <col min="13831" max="13831" width="13.6640625" style="119" customWidth="1"/>
    <col min="13832" max="14079" width="10.5" style="119"/>
    <col min="14080" max="14080" width="4" style="119" customWidth="1"/>
    <col min="14081" max="14081" width="16.1640625" style="119" customWidth="1"/>
    <col min="14082" max="14082" width="49.6640625" style="119" customWidth="1"/>
    <col min="14083" max="14083" width="3.6640625" style="119" customWidth="1"/>
    <col min="14084" max="14084" width="11.1640625" style="119" customWidth="1"/>
    <col min="14085" max="14085" width="11.5" style="119" customWidth="1"/>
    <col min="14086" max="14086" width="17.1640625" style="119" customWidth="1"/>
    <col min="14087" max="14087" width="13.6640625" style="119" customWidth="1"/>
    <col min="14088" max="14335" width="10.5" style="119"/>
    <col min="14336" max="14336" width="4" style="119" customWidth="1"/>
    <col min="14337" max="14337" width="16.1640625" style="119" customWidth="1"/>
    <col min="14338" max="14338" width="49.6640625" style="119" customWidth="1"/>
    <col min="14339" max="14339" width="3.6640625" style="119" customWidth="1"/>
    <col min="14340" max="14340" width="11.1640625" style="119" customWidth="1"/>
    <col min="14341" max="14341" width="11.5" style="119" customWidth="1"/>
    <col min="14342" max="14342" width="17.1640625" style="119" customWidth="1"/>
    <col min="14343" max="14343" width="13.6640625" style="119" customWidth="1"/>
    <col min="14344" max="14591" width="10.5" style="119"/>
    <col min="14592" max="14592" width="4" style="119" customWidth="1"/>
    <col min="14593" max="14593" width="16.1640625" style="119" customWidth="1"/>
    <col min="14594" max="14594" width="49.6640625" style="119" customWidth="1"/>
    <col min="14595" max="14595" width="3.6640625" style="119" customWidth="1"/>
    <col min="14596" max="14596" width="11.1640625" style="119" customWidth="1"/>
    <col min="14597" max="14597" width="11.5" style="119" customWidth="1"/>
    <col min="14598" max="14598" width="17.1640625" style="119" customWidth="1"/>
    <col min="14599" max="14599" width="13.6640625" style="119" customWidth="1"/>
    <col min="14600" max="14847" width="10.5" style="119"/>
    <col min="14848" max="14848" width="4" style="119" customWidth="1"/>
    <col min="14849" max="14849" width="16.1640625" style="119" customWidth="1"/>
    <col min="14850" max="14850" width="49.6640625" style="119" customWidth="1"/>
    <col min="14851" max="14851" width="3.6640625" style="119" customWidth="1"/>
    <col min="14852" max="14852" width="11.1640625" style="119" customWidth="1"/>
    <col min="14853" max="14853" width="11.5" style="119" customWidth="1"/>
    <col min="14854" max="14854" width="17.1640625" style="119" customWidth="1"/>
    <col min="14855" max="14855" width="13.6640625" style="119" customWidth="1"/>
    <col min="14856" max="15103" width="10.5" style="119"/>
    <col min="15104" max="15104" width="4" style="119" customWidth="1"/>
    <col min="15105" max="15105" width="16.1640625" style="119" customWidth="1"/>
    <col min="15106" max="15106" width="49.6640625" style="119" customWidth="1"/>
    <col min="15107" max="15107" width="3.6640625" style="119" customWidth="1"/>
    <col min="15108" max="15108" width="11.1640625" style="119" customWidth="1"/>
    <col min="15109" max="15109" width="11.5" style="119" customWidth="1"/>
    <col min="15110" max="15110" width="17.1640625" style="119" customWidth="1"/>
    <col min="15111" max="15111" width="13.6640625" style="119" customWidth="1"/>
    <col min="15112" max="15359" width="10.5" style="119"/>
    <col min="15360" max="15360" width="4" style="119" customWidth="1"/>
    <col min="15361" max="15361" width="16.1640625" style="119" customWidth="1"/>
    <col min="15362" max="15362" width="49.6640625" style="119" customWidth="1"/>
    <col min="15363" max="15363" width="3.6640625" style="119" customWidth="1"/>
    <col min="15364" max="15364" width="11.1640625" style="119" customWidth="1"/>
    <col min="15365" max="15365" width="11.5" style="119" customWidth="1"/>
    <col min="15366" max="15366" width="17.1640625" style="119" customWidth="1"/>
    <col min="15367" max="15367" width="13.6640625" style="119" customWidth="1"/>
    <col min="15368" max="15615" width="10.5" style="119"/>
    <col min="15616" max="15616" width="4" style="119" customWidth="1"/>
    <col min="15617" max="15617" width="16.1640625" style="119" customWidth="1"/>
    <col min="15618" max="15618" width="49.6640625" style="119" customWidth="1"/>
    <col min="15619" max="15619" width="3.6640625" style="119" customWidth="1"/>
    <col min="15620" max="15620" width="11.1640625" style="119" customWidth="1"/>
    <col min="15621" max="15621" width="11.5" style="119" customWidth="1"/>
    <col min="15622" max="15622" width="17.1640625" style="119" customWidth="1"/>
    <col min="15623" max="15623" width="13.6640625" style="119" customWidth="1"/>
    <col min="15624" max="15871" width="10.5" style="119"/>
    <col min="15872" max="15872" width="4" style="119" customWidth="1"/>
    <col min="15873" max="15873" width="16.1640625" style="119" customWidth="1"/>
    <col min="15874" max="15874" width="49.6640625" style="119" customWidth="1"/>
    <col min="15875" max="15875" width="3.6640625" style="119" customWidth="1"/>
    <col min="15876" max="15876" width="11.1640625" style="119" customWidth="1"/>
    <col min="15877" max="15877" width="11.5" style="119" customWidth="1"/>
    <col min="15878" max="15878" width="17.1640625" style="119" customWidth="1"/>
    <col min="15879" max="15879" width="13.6640625" style="119" customWidth="1"/>
    <col min="15880" max="16127" width="10.5" style="119"/>
    <col min="16128" max="16128" width="4" style="119" customWidth="1"/>
    <col min="16129" max="16129" width="16.1640625" style="119" customWidth="1"/>
    <col min="16130" max="16130" width="49.6640625" style="119" customWidth="1"/>
    <col min="16131" max="16131" width="3.6640625" style="119" customWidth="1"/>
    <col min="16132" max="16132" width="11.1640625" style="119" customWidth="1"/>
    <col min="16133" max="16133" width="11.5" style="119" customWidth="1"/>
    <col min="16134" max="16134" width="17.1640625" style="119" customWidth="1"/>
    <col min="16135" max="16135" width="13.6640625" style="119" customWidth="1"/>
    <col min="16136" max="16384" width="10.5" style="119"/>
  </cols>
  <sheetData>
    <row r="1" spans="1:7" s="32" customFormat="1" ht="15" customHeight="1">
      <c r="A1" s="46" t="s">
        <v>603</v>
      </c>
      <c r="B1" s="20"/>
      <c r="C1" s="20"/>
      <c r="D1" s="55"/>
      <c r="E1" s="21"/>
      <c r="F1" s="20"/>
      <c r="G1" s="21"/>
    </row>
    <row r="2" spans="1:7" s="32" customFormat="1" ht="15" customHeight="1">
      <c r="A2" s="47" t="s">
        <v>604</v>
      </c>
      <c r="B2" s="47"/>
      <c r="C2" s="47" t="s">
        <v>599</v>
      </c>
      <c r="D2" s="56"/>
      <c r="E2" s="47"/>
      <c r="F2" s="47"/>
      <c r="G2" s="47"/>
    </row>
    <row r="3" spans="1:7" s="32" customFormat="1" ht="15" customHeight="1">
      <c r="A3" s="47" t="s">
        <v>605</v>
      </c>
      <c r="B3" s="47"/>
      <c r="C3" s="47"/>
      <c r="D3" s="55"/>
      <c r="E3" s="21"/>
      <c r="F3" s="20"/>
      <c r="G3" s="21"/>
    </row>
    <row r="4" spans="1:7" s="32" customFormat="1" ht="15" customHeight="1">
      <c r="A4" s="47" t="s">
        <v>864</v>
      </c>
      <c r="B4" s="47"/>
      <c r="C4" s="47" t="s">
        <v>350</v>
      </c>
      <c r="D4" s="55"/>
      <c r="E4" s="21"/>
      <c r="F4" s="20"/>
      <c r="G4" s="21"/>
    </row>
    <row r="5" spans="1:7" s="33" customFormat="1" ht="15" customHeight="1">
      <c r="A5" s="48"/>
      <c r="B5" s="48"/>
      <c r="C5" s="48"/>
      <c r="D5" s="57"/>
      <c r="E5" s="49"/>
      <c r="F5" s="48"/>
      <c r="G5" s="49"/>
    </row>
    <row r="6" spans="1:7" ht="30" customHeight="1">
      <c r="A6" s="143" t="s">
        <v>607</v>
      </c>
      <c r="B6" s="143" t="s">
        <v>608</v>
      </c>
      <c r="C6" s="54" t="s">
        <v>48</v>
      </c>
      <c r="D6" s="143" t="s">
        <v>101</v>
      </c>
      <c r="E6" s="53" t="s">
        <v>746</v>
      </c>
      <c r="F6" s="143" t="s">
        <v>609</v>
      </c>
      <c r="G6" s="143" t="s">
        <v>610</v>
      </c>
    </row>
    <row r="7" spans="1:7" ht="15" customHeight="1">
      <c r="A7" s="120"/>
      <c r="B7" s="120"/>
      <c r="C7" s="120"/>
      <c r="D7" s="120"/>
      <c r="E7" s="120"/>
      <c r="F7" s="120"/>
      <c r="G7" s="120"/>
    </row>
    <row r="8" spans="1:7" s="239" customFormat="1" ht="15" customHeight="1">
      <c r="A8" s="233"/>
      <c r="B8" s="234" t="s">
        <v>265</v>
      </c>
      <c r="C8" s="234" t="s">
        <v>747</v>
      </c>
      <c r="D8" s="234"/>
      <c r="E8" s="237"/>
      <c r="F8" s="238"/>
      <c r="G8" s="238"/>
    </row>
    <row r="9" spans="1:7" s="239" customFormat="1" ht="15" customHeight="1">
      <c r="A9" s="233"/>
      <c r="B9" s="234" t="s">
        <v>548</v>
      </c>
      <c r="C9" s="234" t="s">
        <v>865</v>
      </c>
      <c r="D9" s="234"/>
      <c r="E9" s="237"/>
      <c r="F9" s="238"/>
      <c r="G9" s="240"/>
    </row>
    <row r="10" spans="1:7" ht="15" customHeight="1">
      <c r="A10" s="125">
        <v>1</v>
      </c>
      <c r="B10" s="126" t="s">
        <v>866</v>
      </c>
      <c r="C10" s="117" t="s">
        <v>867</v>
      </c>
      <c r="D10" s="141" t="s">
        <v>258</v>
      </c>
      <c r="E10" s="127">
        <v>8</v>
      </c>
      <c r="F10" s="128"/>
      <c r="G10" s="144"/>
    </row>
    <row r="11" spans="1:7" ht="15" customHeight="1">
      <c r="A11" s="129">
        <v>2</v>
      </c>
      <c r="B11" s="130" t="s">
        <v>868</v>
      </c>
      <c r="C11" s="118" t="s">
        <v>940</v>
      </c>
      <c r="D11" s="142" t="s">
        <v>258</v>
      </c>
      <c r="E11" s="131">
        <v>8</v>
      </c>
      <c r="F11" s="132"/>
      <c r="G11" s="145"/>
    </row>
    <row r="12" spans="1:7" ht="15" customHeight="1">
      <c r="A12" s="125">
        <v>3</v>
      </c>
      <c r="B12" s="126" t="s">
        <v>869</v>
      </c>
      <c r="C12" s="117" t="s">
        <v>870</v>
      </c>
      <c r="D12" s="141" t="s">
        <v>258</v>
      </c>
      <c r="E12" s="127">
        <v>3</v>
      </c>
      <c r="F12" s="128"/>
      <c r="G12" s="144"/>
    </row>
    <row r="13" spans="1:7" ht="15" customHeight="1">
      <c r="A13" s="129">
        <v>4</v>
      </c>
      <c r="B13" s="130" t="s">
        <v>871</v>
      </c>
      <c r="C13" s="118" t="s">
        <v>939</v>
      </c>
      <c r="D13" s="142" t="s">
        <v>258</v>
      </c>
      <c r="E13" s="131">
        <v>3</v>
      </c>
      <c r="F13" s="132"/>
      <c r="G13" s="145"/>
    </row>
    <row r="14" spans="1:7" ht="15" customHeight="1">
      <c r="A14" s="125">
        <v>5</v>
      </c>
      <c r="B14" s="126" t="s">
        <v>872</v>
      </c>
      <c r="C14" s="117" t="s">
        <v>873</v>
      </c>
      <c r="D14" s="141" t="s">
        <v>305</v>
      </c>
      <c r="E14" s="127"/>
      <c r="F14" s="128"/>
      <c r="G14" s="144"/>
    </row>
    <row r="15" spans="1:7" ht="15" customHeight="1">
      <c r="A15" s="133"/>
      <c r="B15" s="134"/>
      <c r="C15" s="134" t="s">
        <v>863</v>
      </c>
      <c r="D15" s="134"/>
      <c r="E15" s="135"/>
      <c r="F15" s="136"/>
      <c r="G15" s="146"/>
    </row>
  </sheetData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4</vt:i4>
      </vt:variant>
    </vt:vector>
  </HeadingPairs>
  <TitlesOfParts>
    <vt:vector size="11" baseType="lpstr">
      <vt:lpstr>Rekapitulácia stavby</vt:lpstr>
      <vt:lpstr>Komunitné centrum</vt:lpstr>
      <vt:lpstr>Vykurovanie</vt:lpstr>
      <vt:lpstr>Zdravotechnika</vt:lpstr>
      <vt:lpstr>Bleskozvod</vt:lpstr>
      <vt:lpstr>Elektroinštalácia</vt:lpstr>
      <vt:lpstr>Vzduchotechnika</vt:lpstr>
      <vt:lpstr>'Komunitné centrum'!Názvy_tlače</vt:lpstr>
      <vt:lpstr>'Rekapitulácia stavby'!Názvy_tlače</vt:lpstr>
      <vt:lpstr>'Komunitné centrum'!Oblasť_tlače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2022-04-05T05:43:54Z</cp:lastPrinted>
  <dcterms:created xsi:type="dcterms:W3CDTF">2022-02-10T10:51:15Z</dcterms:created>
  <dcterms:modified xsi:type="dcterms:W3CDTF">2023-01-05T07:17:26Z</dcterms:modified>
</cp:coreProperties>
</file>