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C:\Users\sveco\OneDrive\Počítač\robota\hruba borsa\MS\Projektová dokumentácia a Zadanie\"/>
    </mc:Choice>
  </mc:AlternateContent>
  <xr:revisionPtr revIDLastSave="0" documentId="13_ncr:1_{6C171EB4-FD2C-4136-9E6C-C237978F1101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01 - Stavebná časť" sheetId="2" r:id="rId2"/>
  </sheets>
  <definedNames>
    <definedName name="_xlnm._FilterDatabase" localSheetId="1" hidden="1">'01 - Stavebná časť'!$C$133:$K$175</definedName>
    <definedName name="_xlnm.Print_Titles" localSheetId="1">'01 - Stavebná časť'!$133:$133</definedName>
    <definedName name="_xlnm.Print_Titles" localSheetId="0">'Rekapitulácia stavby'!$92:$92</definedName>
    <definedName name="_xlnm.Print_Area" localSheetId="1">'01 - Stavebná časť'!$C$4:$J$76,'01 - Stavebná časť'!$C$82:$J$115,'01 - Stavebná časť'!$C$121:$J$175</definedName>
    <definedName name="_xlnm.Print_Area" localSheetId="0">'Rekapitulácia stavby'!$D$4:$AO$76,'Rekapitulácia stavby'!$C$82:$AQ$103</definedName>
  </definedNames>
  <calcPr calcId="181029"/>
</workbook>
</file>

<file path=xl/calcChain.xml><?xml version="1.0" encoding="utf-8"?>
<calcChain xmlns="http://schemas.openxmlformats.org/spreadsheetml/2006/main">
  <c r="J39" i="2" l="1"/>
  <c r="J38" i="2"/>
  <c r="AY95" i="1" s="1"/>
  <c r="J37" i="2"/>
  <c r="AX95" i="1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T168" i="2"/>
  <c r="R169" i="2"/>
  <c r="R168" i="2"/>
  <c r="P169" i="2"/>
  <c r="P168" i="2" s="1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T147" i="2" s="1"/>
  <c r="R148" i="2"/>
  <c r="R147" i="2" s="1"/>
  <c r="P148" i="2"/>
  <c r="P147" i="2" s="1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J130" i="2"/>
  <c r="F130" i="2"/>
  <c r="F128" i="2"/>
  <c r="E126" i="2"/>
  <c r="BI113" i="2"/>
  <c r="BH113" i="2"/>
  <c r="BG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J91" i="2"/>
  <c r="F91" i="2"/>
  <c r="F89" i="2"/>
  <c r="E87" i="2"/>
  <c r="J24" i="2"/>
  <c r="E24" i="2"/>
  <c r="J131" i="2" s="1"/>
  <c r="J23" i="2"/>
  <c r="J18" i="2"/>
  <c r="E18" i="2"/>
  <c r="F92" i="2" s="1"/>
  <c r="J17" i="2"/>
  <c r="J12" i="2"/>
  <c r="J128" i="2" s="1"/>
  <c r="E7" i="2"/>
  <c r="E85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164" i="2"/>
  <c r="J151" i="2"/>
  <c r="J138" i="2"/>
  <c r="J167" i="2"/>
  <c r="BK158" i="2"/>
  <c r="BK151" i="2"/>
  <c r="AS94" i="1"/>
  <c r="J162" i="2"/>
  <c r="J156" i="2"/>
  <c r="BK163" i="2"/>
  <c r="BK137" i="2"/>
  <c r="BK162" i="2"/>
  <c r="J154" i="2"/>
  <c r="BK175" i="2"/>
  <c r="J166" i="2"/>
  <c r="J153" i="2"/>
  <c r="J140" i="2"/>
  <c r="J169" i="2"/>
  <c r="BK153" i="2"/>
  <c r="BK142" i="2"/>
  <c r="J165" i="2"/>
  <c r="J158" i="2"/>
  <c r="J144" i="2"/>
  <c r="J148" i="2"/>
  <c r="BK157" i="2"/>
  <c r="J150" i="2"/>
  <c r="BK169" i="2"/>
  <c r="BK155" i="2"/>
  <c r="BK143" i="2"/>
  <c r="BK173" i="2"/>
  <c r="J160" i="2"/>
  <c r="J145" i="2"/>
  <c r="J137" i="2"/>
  <c r="BK160" i="2"/>
  <c r="BK145" i="2"/>
  <c r="BK174" i="2"/>
  <c r="J141" i="2"/>
  <c r="BK156" i="2"/>
  <c r="J146" i="2"/>
  <c r="J172" i="2"/>
  <c r="BK161" i="2"/>
  <c r="BK146" i="2"/>
  <c r="J175" i="2"/>
  <c r="BK165" i="2"/>
  <c r="BK150" i="2"/>
  <c r="BK141" i="2"/>
  <c r="J174" i="2"/>
  <c r="J161" i="2"/>
  <c r="BK154" i="2"/>
  <c r="BK140" i="2"/>
  <c r="BK138" i="2"/>
  <c r="BK167" i="2"/>
  <c r="BK172" i="2"/>
  <c r="J155" i="2"/>
  <c r="BK144" i="2"/>
  <c r="J173" i="2"/>
  <c r="J163" i="2"/>
  <c r="BK152" i="2"/>
  <c r="BK139" i="2"/>
  <c r="BK166" i="2"/>
  <c r="J152" i="2"/>
  <c r="BK148" i="2"/>
  <c r="J139" i="2"/>
  <c r="BK164" i="2"/>
  <c r="J157" i="2"/>
  <c r="J142" i="2"/>
  <c r="J143" i="2"/>
  <c r="R136" i="2" l="1"/>
  <c r="P149" i="2"/>
  <c r="R171" i="2"/>
  <c r="R170" i="2" s="1"/>
  <c r="T136" i="2"/>
  <c r="R159" i="2"/>
  <c r="P159" i="2"/>
  <c r="P136" i="2"/>
  <c r="P135" i="2" s="1"/>
  <c r="T149" i="2"/>
  <c r="T171" i="2"/>
  <c r="T170" i="2" s="1"/>
  <c r="T159" i="2"/>
  <c r="BK149" i="2"/>
  <c r="J149" i="2" s="1"/>
  <c r="J100" i="2" s="1"/>
  <c r="P171" i="2"/>
  <c r="P170" i="2"/>
  <c r="BK159" i="2"/>
  <c r="J159" i="2" s="1"/>
  <c r="J101" i="2" s="1"/>
  <c r="BK136" i="2"/>
  <c r="J136" i="2" s="1"/>
  <c r="J98" i="2" s="1"/>
  <c r="R149" i="2"/>
  <c r="BK171" i="2"/>
  <c r="BK170" i="2" s="1"/>
  <c r="J170" i="2" s="1"/>
  <c r="J103" i="2" s="1"/>
  <c r="BK168" i="2"/>
  <c r="J168" i="2" s="1"/>
  <c r="J102" i="2" s="1"/>
  <c r="BK147" i="2"/>
  <c r="J147" i="2" s="1"/>
  <c r="J99" i="2" s="1"/>
  <c r="J171" i="2"/>
  <c r="J104" i="2"/>
  <c r="BF140" i="2"/>
  <c r="BF141" i="2"/>
  <c r="BF142" i="2"/>
  <c r="J89" i="2"/>
  <c r="F131" i="2"/>
  <c r="BF139" i="2"/>
  <c r="BF154" i="2"/>
  <c r="BF155" i="2"/>
  <c r="BF156" i="2"/>
  <c r="BF161" i="2"/>
  <c r="BF162" i="2"/>
  <c r="BF144" i="2"/>
  <c r="BF146" i="2"/>
  <c r="BF152" i="2"/>
  <c r="BF158" i="2"/>
  <c r="BF160" i="2"/>
  <c r="BF167" i="2"/>
  <c r="BF175" i="2"/>
  <c r="E124" i="2"/>
  <c r="BF138" i="2"/>
  <c r="BF145" i="2"/>
  <c r="BF157" i="2"/>
  <c r="BF165" i="2"/>
  <c r="BF172" i="2"/>
  <c r="BF174" i="2"/>
  <c r="J92" i="2"/>
  <c r="BF137" i="2"/>
  <c r="BF143" i="2"/>
  <c r="BF148" i="2"/>
  <c r="BF150" i="2"/>
  <c r="BF151" i="2"/>
  <c r="BF153" i="2"/>
  <c r="BF163" i="2"/>
  <c r="BF164" i="2"/>
  <c r="BF166" i="2"/>
  <c r="BF169" i="2"/>
  <c r="BF173" i="2"/>
  <c r="F37" i="2"/>
  <c r="BB95" i="1" s="1"/>
  <c r="F38" i="2"/>
  <c r="BC95" i="1" s="1"/>
  <c r="J35" i="2"/>
  <c r="AV95" i="1" s="1"/>
  <c r="F39" i="2"/>
  <c r="BD95" i="1" s="1"/>
  <c r="F35" i="2"/>
  <c r="AZ95" i="1"/>
  <c r="BK135" i="2" l="1"/>
  <c r="BK134" i="2" s="1"/>
  <c r="J134" i="2" s="1"/>
  <c r="J96" i="2" s="1"/>
  <c r="J30" i="2" s="1"/>
  <c r="J113" i="2" s="1"/>
  <c r="T135" i="2"/>
  <c r="T134" i="2"/>
  <c r="P134" i="2"/>
  <c r="AU95" i="1"/>
  <c r="R135" i="2"/>
  <c r="R134" i="2" s="1"/>
  <c r="J135" i="2"/>
  <c r="J97" i="2" s="1"/>
  <c r="BD94" i="1"/>
  <c r="W36" i="1" s="1"/>
  <c r="BB94" i="1"/>
  <c r="AX94" i="1" s="1"/>
  <c r="BC94" i="1"/>
  <c r="W35" i="1" s="1"/>
  <c r="AZ94" i="1"/>
  <c r="AV94" i="1" s="1"/>
  <c r="J107" i="2" l="1"/>
  <c r="BF113" i="2"/>
  <c r="F36" i="2" s="1"/>
  <c r="BA95" i="1" s="1"/>
  <c r="AU94" i="1"/>
  <c r="W34" i="1"/>
  <c r="AY94" i="1"/>
  <c r="J36" i="2"/>
  <c r="AW95" i="1" s="1"/>
  <c r="AT95" i="1" s="1"/>
  <c r="J31" i="2" l="1"/>
  <c r="J32" i="2" s="1"/>
  <c r="AG95" i="1" s="1"/>
  <c r="AN95" i="1" s="1"/>
  <c r="J115" i="2"/>
  <c r="J41" i="2"/>
  <c r="AG94" i="1" l="1"/>
  <c r="AG100" i="1" s="1"/>
  <c r="CD100" i="1" s="1"/>
  <c r="AV100" i="1" l="1"/>
  <c r="BY100" i="1" s="1"/>
  <c r="AG99" i="1"/>
  <c r="AV99" i="1"/>
  <c r="BY99" i="1" s="1"/>
  <c r="AG98" i="1"/>
  <c r="AV98" i="1"/>
  <c r="BY98" i="1"/>
  <c r="AG101" i="1"/>
  <c r="CD101" i="1"/>
  <c r="AK26" i="1"/>
  <c r="BA94" i="1"/>
  <c r="W33" i="1" s="1"/>
  <c r="CD98" i="1" l="1"/>
  <c r="CD99" i="1"/>
  <c r="AN100" i="1"/>
  <c r="AN99" i="1"/>
  <c r="AV101" i="1"/>
  <c r="BY101" i="1" s="1"/>
  <c r="AK32" i="1" s="1"/>
  <c r="AW94" i="1"/>
  <c r="AK33" i="1" s="1"/>
  <c r="AN98" i="1"/>
  <c r="AG97" i="1"/>
  <c r="AK27" i="1" s="1"/>
  <c r="AK29" i="1" s="1"/>
  <c r="AK38" i="1" l="1"/>
  <c r="W32" i="1"/>
  <c r="AT94" i="1"/>
  <c r="AN94" i="1"/>
  <c r="AN101" i="1"/>
  <c r="AN97" i="1" s="1"/>
  <c r="AG103" i="1"/>
  <c r="AN103" i="1" l="1"/>
</calcChain>
</file>

<file path=xl/sharedStrings.xml><?xml version="1.0" encoding="utf-8"?>
<sst xmlns="http://schemas.openxmlformats.org/spreadsheetml/2006/main" count="823" uniqueCount="287">
  <si>
    <t>Export Komplet</t>
  </si>
  <si>
    <t/>
  </si>
  <si>
    <t>2.0</t>
  </si>
  <si>
    <t>False</t>
  </si>
  <si>
    <t>{0821b6d6-3763-4d00-a6c3-9c77b7955944}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</si>
  <si>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</si>
  <si>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</si>
  <si>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</si>
  <si>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</si>
  <si>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</si>
  <si>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</si>
  <si>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</si>
  <si>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PV494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</si>
  <si>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</si>
  <si>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</si>
  <si>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Úprava areálu v materskej školy v obci Hrubá Borša</t>
  </si>
  <si>
    <t>JKSO:</t>
  </si>
  <si>
    <t>KS:</t>
  </si>
  <si>
    <t>Miesto:</t>
  </si>
  <si>
    <t>k.ú. Hrubá Borša, p.č. 59/7</t>
  </si>
  <si>
    <t>Dátum:</t>
  </si>
  <si>
    <t>Objednávateľ:</t>
  </si>
  <si>
    <t>IČO:</t>
  </si>
  <si>
    <t>Obec Hrubá Borša, Maloboršanská 73/37, Hrubá Borša</t>
  </si>
  <si>
    <t>IČ DPH:</t>
  </si>
  <si>
    <t>Zhotoviteľ:</t>
  </si>
  <si>
    <t>Vyplň údaj</t>
  </si>
  <si>
    <t>Projektant:</t>
  </si>
  <si>
    <t>Ing. arch. Katarína Stajančová</t>
  </si>
  <si>
    <t>True</t>
  </si>
  <si>
    <t>0,01</t>
  </si>
  <si>
    <t>Spracovateľ:</t>
  </si>
  <si>
    <t xml:space="preserve"> </t>
  </si>
  <si>
    <t>Poznámka:</t>
  </si>
  <si>
    <t>Jedná sa len o orientačný rozpočet spracovaný podľa poskytnuých podkladov. Všetky výmery a ceny sú len informatívne a odhadované. K  správnemu naceneniu výkazu výmer je potrebné naštudovanie PD a obhliadka  stavby. Naceniť je potrebné jestvujúci výkaz výmer podľa pokynov tendrového  zadávateľa, resp. zmluvy o dielo. Rozdiely uviesť pod čiaru._x000D_
Výkaz  výmer výberom položiek, priloženými výpočtami má napomôcť a urýchliť  dodávateľovi správne naceniť všetky práce podľa PD ku kompletnej realizácií,  skolaudovaní a užívateľnosti stav. diela._x000D_
Práce  a dodávky obsiahnuté v projektovej dokumentácii a neobsiahnuté vo výkaze  výmer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</si>
  <si>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</si>
  <si>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</si>
  <si>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</si>
  <si>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</si>
  <si>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</si>
  <si>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</si>
  <si>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</si>
  <si>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</si>
  <si>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</si>
  <si>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</si>
  <si>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</si>
  <si>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</si>
  <si>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</si>
  <si>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</si>
  <si>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</si>
  <si>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</si>
  <si>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</si>
  <si>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</si>
  <si>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</si>
  <si>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</si>
  <si>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</si>
  <si>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</si>
  <si>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</si>
  <si>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</si>
  <si>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</si>
  <si>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</si>
  <si>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</si>
  <si>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</si>
  <si>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</si>
  <si>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</si>
  <si>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</si>
  <si>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</si>
  <si>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</si>
  <si>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</si>
  <si>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</si>
  <si>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</si>
  <si>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</si>
  <si>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</si>
  <si>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</si>
  <si>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</si>
  <si>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</si>
  <si>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</si>
  <si>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</si>
  <si>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</si>
  <si>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</si>
  <si>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</si>
  <si>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</si>
  <si>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</si>
  <si>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Stavebná časť</t>
  </si>
  <si>
    <t>STA</t>
  </si>
  <si>
    <t>1</t>
  </si>
  <si>
    <t>{9e017b64-7958-424c-9ff9-fb239c70ac4b}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</si>
  <si>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</si>
  <si>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</si>
  <si>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</si>
  <si>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</si>
  <si>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</si>
  <si>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</si>
  <si>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</si>
  <si>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</si>
  <si>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</si>
  <si>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</si>
  <si>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</si>
  <si>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01 - Stavebná časť</t>
  </si>
  <si>
    <t>Jedná sa len o orientačný rozpočet spracovaný podľa poskytnuých podkladov. Všetky výmery a ceny sú len informatívne a odhadované. K  správnemu naceneniu výkazu výmer je potrebné naštudovanie PD a obhliadka  stavby. Naceniť je potrebné jestvujúci výkaz výmer podľa pokynov tendrového  zadávateľa, resp. zmluvy o dielo. Rozdiely uviesť pod čiaru. Výkaz  výmer výberom položiek, priloženými výpočtami má napomôcť a urýchliť  dodávateľovi správne naceniť všetky práce podľa PD ku kompletnej realizácií,  skolaudovaní a užívateľnosti stav. diela. Práce  a dodávky obsiahnuté v projektovej dokumentácii a neobsiahnuté vo výkaze  výmer je dodávateľ povinný položkovo rozšpecifikovať a naceniť pod čiaru,  mimo ponukového rozpočtu pre objektívne rozhodovanie. Zmeny,  opravy VV a návrhy na možné zníženie stav. nákladov dodávateľ nacení rovnako  pod čiaru a priloží k ponukovému rozpočtu.  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</si>
  <si>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</si>
  <si>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</si>
  <si>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</si>
  <si>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</si>
  <si>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</si>
  <si>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</si>
  <si>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</si>
  <si>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</si>
  <si>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</si>
  <si>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</si>
  <si>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</si>
  <si>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</si>
  <si>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</si>
  <si>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</si>
  <si>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</si>
  <si>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</si>
  <si>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</si>
  <si>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</si>
  <si>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</si>
  <si>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</si>
  <si>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</si>
  <si>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</si>
  <si>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</si>
  <si>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</si>
  <si>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</si>
  <si>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</si>
  <si>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</si>
  <si>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</si>
  <si>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</si>
  <si>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</si>
  <si>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</si>
  <si>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</si>
  <si>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</si>
  <si>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</si>
  <si>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</si>
  <si>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</si>
  <si>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</si>
  <si>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</si>
  <si>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</si>
  <si>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</si>
  <si>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</si>
  <si>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122201101.S</t>
  </si>
  <si>
    <t>Odkopávka a prekopávka nezapažená v hornine 3, do 100 m3</t>
  </si>
  <si>
    <t>m3</t>
  </si>
  <si>
    <t>4</t>
  </si>
  <si>
    <t>20348788</t>
  </si>
  <si>
    <t>122201109.S</t>
  </si>
  <si>
    <t>Odkopávky a prekopávky nezapažené. Príplatok k cenám za lepivosť horniny 3</t>
  </si>
  <si>
    <t>1647289458</t>
  </si>
  <si>
    <t>3</t>
  </si>
  <si>
    <t>162201102.S</t>
  </si>
  <si>
    <t>Vodorovné premiestnenie výkopku z horniny 1-4 nad 20-50m</t>
  </si>
  <si>
    <t>1656332601</t>
  </si>
  <si>
    <t>162501102.S</t>
  </si>
  <si>
    <t>Vodorovné premiestnenie výkopku po spevnenej ceste z horniny tr.1-4, do 100 m3 na vzdialenosť do 3000 m</t>
  </si>
  <si>
    <t>136099973</t>
  </si>
  <si>
    <t>5</t>
  </si>
  <si>
    <t>162501105.S</t>
  </si>
  <si>
    <t>Vodorovné premiestnenie výkopku po spevnenej ceste z horniny tr.1-4, do 100 m3, príplatok k cene za každých ďalšich a začatých 1000 m</t>
  </si>
  <si>
    <t>1413314772</t>
  </si>
  <si>
    <t>6</t>
  </si>
  <si>
    <t>167101101.S</t>
  </si>
  <si>
    <t>Nakladanie neuľahnutého výkopku z hornín tr.1-4 do 100 m3</t>
  </si>
  <si>
    <t>361152302</t>
  </si>
  <si>
    <t>7</t>
  </si>
  <si>
    <t>171201201.S</t>
  </si>
  <si>
    <t>Uloženie sypaniny na skládky do 100 m3</t>
  </si>
  <si>
    <t>249777650</t>
  </si>
  <si>
    <t>8</t>
  </si>
  <si>
    <t>171209002.S</t>
  </si>
  <si>
    <t>Poplatok za skladovanie - zemina a kamenivo (17 05) ostatné</t>
  </si>
  <si>
    <t>t</t>
  </si>
  <si>
    <t>1398310914</t>
  </si>
  <si>
    <t>9</t>
  </si>
  <si>
    <t>174101001.S</t>
  </si>
  <si>
    <t>Zásyp sypaninou so zhutnením jám, šachiet, rýh, zárezov alebo okolo objektov do 100 m3</t>
  </si>
  <si>
    <t>1310345927</t>
  </si>
  <si>
    <t>10</t>
  </si>
  <si>
    <t>181101102.S</t>
  </si>
  <si>
    <t>Úprava pláne v zárezoch v hornine 1-4 so zhutnením</t>
  </si>
  <si>
    <t>m2</t>
  </si>
  <si>
    <t>-1999496993</t>
  </si>
  <si>
    <t>Zakladanie</t>
  </si>
  <si>
    <t>11</t>
  </si>
  <si>
    <t>215901101.S</t>
  </si>
  <si>
    <t>Zhutnenie podložia z rastlej horniny 1 až 4 pod násypy, z hornina súdržných do 92 % PS a nesúdržných</t>
  </si>
  <si>
    <t>-2069800084</t>
  </si>
  <si>
    <t>Komunikácie</t>
  </si>
  <si>
    <t>12</t>
  </si>
  <si>
    <t>564760211.S</t>
  </si>
  <si>
    <t>Podklad alebo kryt z kameniva hrubého drveného veľ. 0-32 mm s rozprestretím a zhutnením hr. 200 mm</t>
  </si>
  <si>
    <t>-1931541164</t>
  </si>
  <si>
    <t>13</t>
  </si>
  <si>
    <t>564760211.S1</t>
  </si>
  <si>
    <t>Podklad alebo kryt z kameniva hrubého drveného veľ. 8-16, 0-18, 0-32 mm s rozprestretím a zhutnením hr. 100-300 mm</t>
  </si>
  <si>
    <t>753517025</t>
  </si>
  <si>
    <t>14</t>
  </si>
  <si>
    <t>564871111.S</t>
  </si>
  <si>
    <t>Podklad z kameniva frakcie 16-32, 0-32, 0-63 mm s rozprestretím a zhutnením, po zhutnení hr. 200-300 mm</t>
  </si>
  <si>
    <t>1056502003</t>
  </si>
  <si>
    <t>15</t>
  </si>
  <si>
    <t>589170021.S1</t>
  </si>
  <si>
    <t>Športový povrch z SBR 20 mm a EPDM 10 mm</t>
  </si>
  <si>
    <t>-1508655407</t>
  </si>
  <si>
    <t>16</t>
  </si>
  <si>
    <t>5891799999</t>
  </si>
  <si>
    <t xml:space="preserve">Vyrovnanie povrchu pod EPDM </t>
  </si>
  <si>
    <t>1132002708</t>
  </si>
  <si>
    <t>17</t>
  </si>
  <si>
    <t>594611120.S</t>
  </si>
  <si>
    <t>Kladenie dlažby z kameňa z nepravidelných tvarov hr. do 10 cm do lôžka z piesku hr. 50-70 mm</t>
  </si>
  <si>
    <t>1361884779</t>
  </si>
  <si>
    <t>18</t>
  </si>
  <si>
    <t>M</t>
  </si>
  <si>
    <t>583840004000.S</t>
  </si>
  <si>
    <t>Doskovitý kameň, šlapák - andezit, priemer 300-700 mm, hrúbka 20-40 alebo 40-70 mm</t>
  </si>
  <si>
    <t>-77641780</t>
  </si>
  <si>
    <t>19</t>
  </si>
  <si>
    <t>596911243.S</t>
  </si>
  <si>
    <t>Kladenie betónovej zámkovej dlažby pozemných komunikácií hr. 100 mm pre peších do 300 m2 so zriadením lôžka z kameniva hr. 50 mm</t>
  </si>
  <si>
    <t>1583902256</t>
  </si>
  <si>
    <t>592460009000.S</t>
  </si>
  <si>
    <t>Dlažba betónová škárová, rozmer 200x165x100 mm, prírodná</t>
  </si>
  <si>
    <t>-1362363940</t>
  </si>
  <si>
    <t>Ostatné konštrukcie a práce-búranie</t>
  </si>
  <si>
    <t>21</t>
  </si>
  <si>
    <t>916561112.S</t>
  </si>
  <si>
    <t>Osadenie záhonového alebo parkového obrubníka betón., do lôžka z bet. pros. tr. C 16/20 s bočnou oporou</t>
  </si>
  <si>
    <t>m</t>
  </si>
  <si>
    <t>1493993377</t>
  </si>
  <si>
    <t>22</t>
  </si>
  <si>
    <t>592170001800.S</t>
  </si>
  <si>
    <t>Obrubník parkový, lxšxv 1000x50x200 mm, prírodný</t>
  </si>
  <si>
    <t>ks</t>
  </si>
  <si>
    <t>948689408</t>
  </si>
  <si>
    <t>23</t>
  </si>
  <si>
    <t>961055111.S</t>
  </si>
  <si>
    <t>Búranie základov alebo vybúranie otvorov plochy nad 4 m2 v základoch železobetónových,  -2,40000t</t>
  </si>
  <si>
    <t>2013617151</t>
  </si>
  <si>
    <t>24</t>
  </si>
  <si>
    <t>979081111.S</t>
  </si>
  <si>
    <t>Odvoz sutiny a vybúraných hmôt na skládku do 1 km</t>
  </si>
  <si>
    <t>593880613</t>
  </si>
  <si>
    <t>25</t>
  </si>
  <si>
    <t>979081121.S</t>
  </si>
  <si>
    <t>Odvoz sutiny a vybúraných hmôt na skládku za každý ďalší 1 km</t>
  </si>
  <si>
    <t>-505574201</t>
  </si>
  <si>
    <t>26</t>
  </si>
  <si>
    <t>979082111.S</t>
  </si>
  <si>
    <t>Vnútrostavenisková doprava sutiny a vybúraných hmôt do 10 m</t>
  </si>
  <si>
    <t>48702663</t>
  </si>
  <si>
    <t>27</t>
  </si>
  <si>
    <t>979082121.S</t>
  </si>
  <si>
    <t>Vnútrostavenisková doprava sutiny a vybúraných hmôt za každých ďalších 5 m</t>
  </si>
  <si>
    <t>-279941787</t>
  </si>
  <si>
    <t>28</t>
  </si>
  <si>
    <t>979089612.S</t>
  </si>
  <si>
    <t>Poplatok za skladovanie - iné odpady zo stavieb a demolácií (17 09), ostatné</t>
  </si>
  <si>
    <t>-1094819902</t>
  </si>
  <si>
    <t>99</t>
  </si>
  <si>
    <t>Presun hmôt HSV</t>
  </si>
  <si>
    <t>29</t>
  </si>
  <si>
    <t>998223011.S</t>
  </si>
  <si>
    <t>Presun hmôt pre pozemné komunikácie s krytom dláždeným (822 2.3, 822 5.3) akejkoľvek dĺžky objektu</t>
  </si>
  <si>
    <t>-217021292</t>
  </si>
  <si>
    <t>PSV</t>
  </si>
  <si>
    <t>Práce a dodávky PSV</t>
  </si>
  <si>
    <t>767</t>
  </si>
  <si>
    <t>Konštrukcie doplnkové kovové</t>
  </si>
  <si>
    <t>30</t>
  </si>
  <si>
    <t>767914130.S0</t>
  </si>
  <si>
    <t>Montáž a dodávka drôteného oplotenia v=2m vrátane výkopov pre stĺpiky, základov, stĺpikov a oplotenia</t>
  </si>
  <si>
    <t>-1471846962</t>
  </si>
  <si>
    <t>31</t>
  </si>
  <si>
    <t>767914810.S</t>
  </si>
  <si>
    <t>Demontáž oplotenia rámového na oceľové stĺpiky, výšky do 1 m,  -0,00900t</t>
  </si>
  <si>
    <t>-174420421</t>
  </si>
  <si>
    <t>32</t>
  </si>
  <si>
    <t>767920840.S</t>
  </si>
  <si>
    <t>Demontáž vrát a vrátok na oplotenie s plochou jednotlivo nad 6 do 10 m2,  -0,28500t</t>
  </si>
  <si>
    <t>142786177</t>
  </si>
  <si>
    <t>33</t>
  </si>
  <si>
    <t>998767201.S</t>
  </si>
  <si>
    <t>Presun hmôt pre kovové stavebné doplnkové konštrukcie v objektoch výšky do 6 m</t>
  </si>
  <si>
    <t>%</t>
  </si>
  <si>
    <t>926448154</t>
  </si>
  <si>
    <t>Popis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</si>
</sst>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4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167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167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167" fontId="0" fillId="0" borderId="0" xfId="0" applyNumberFormat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167" fontId="34" fillId="3" borderId="23" xfId="0" applyNumberFormat="1" applyFont="1" applyFill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opLeftCell="A74" workbookViewId="0">
      <selection activeCell="I92" sqref="I92:AF92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224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6</v>
      </c>
    </row>
    <row r="5" spans="1:74" ht="12" customHeight="1">
      <c r="B5" s="16"/>
      <c r="D5" s="20" t="s">
        <v>11</v>
      </c>
      <c r="K5" s="207" t="s">
        <v>12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6"/>
      <c r="BE5" s="204" t="s">
        <v>13</v>
      </c>
      <c r="BS5" s="13" t="s">
        <v>6</v>
      </c>
    </row>
    <row r="6" spans="1:74" ht="36.9" customHeight="1">
      <c r="B6" s="16"/>
      <c r="D6" s="22" t="s">
        <v>14</v>
      </c>
      <c r="K6" s="209" t="s">
        <v>15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6"/>
      <c r="BE6" s="205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205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179">
        <v>44903</v>
      </c>
      <c r="AR8" s="16"/>
      <c r="BE8" s="205"/>
      <c r="BS8" s="13" t="s">
        <v>6</v>
      </c>
    </row>
    <row r="9" spans="1:74" ht="14.4" customHeight="1">
      <c r="B9" s="16"/>
      <c r="AR9" s="16"/>
      <c r="BE9" s="205"/>
      <c r="BS9" s="13" t="s">
        <v>6</v>
      </c>
    </row>
    <row r="10" spans="1:74" ht="12" customHeight="1">
      <c r="B10" s="16"/>
      <c r="D10" s="23" t="s">
        <v>21</v>
      </c>
      <c r="AK10" s="23" t="s">
        <v>22</v>
      </c>
      <c r="AN10" s="21" t="s">
        <v>1</v>
      </c>
      <c r="AR10" s="16"/>
      <c r="BE10" s="205"/>
      <c r="BS10" s="13" t="s">
        <v>6</v>
      </c>
    </row>
    <row r="11" spans="1:74" ht="18.45" customHeight="1">
      <c r="B11" s="16"/>
      <c r="E11" s="21" t="s">
        <v>23</v>
      </c>
      <c r="AK11" s="23" t="s">
        <v>24</v>
      </c>
      <c r="AN11" s="21" t="s">
        <v>1</v>
      </c>
      <c r="AR11" s="16"/>
      <c r="BE11" s="205"/>
      <c r="BS11" s="13" t="s">
        <v>6</v>
      </c>
    </row>
    <row r="12" spans="1:74" ht="6.9" customHeight="1">
      <c r="B12" s="16"/>
      <c r="AR12" s="16"/>
      <c r="BE12" s="205"/>
      <c r="BS12" s="13" t="s">
        <v>6</v>
      </c>
    </row>
    <row r="13" spans="1:74" ht="12" customHeight="1">
      <c r="B13" s="16"/>
      <c r="D13" s="23" t="s">
        <v>25</v>
      </c>
      <c r="AK13" s="23" t="s">
        <v>22</v>
      </c>
      <c r="AN13" s="25" t="s">
        <v>26</v>
      </c>
      <c r="AR13" s="16"/>
      <c r="BE13" s="205"/>
      <c r="BS13" s="13" t="s">
        <v>6</v>
      </c>
    </row>
    <row r="14" spans="1:74" ht="13.2">
      <c r="B14" s="16"/>
      <c r="E14" s="210" t="s">
        <v>26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3" t="s">
        <v>24</v>
      </c>
      <c r="AN14" s="25" t="s">
        <v>26</v>
      </c>
      <c r="AR14" s="16"/>
      <c r="BE14" s="205"/>
      <c r="BS14" s="13" t="s">
        <v>6</v>
      </c>
    </row>
    <row r="15" spans="1:74" ht="6.9" customHeight="1">
      <c r="B15" s="16"/>
      <c r="AR15" s="16"/>
      <c r="BE15" s="205"/>
      <c r="BS15" s="13" t="s">
        <v>3</v>
      </c>
    </row>
    <row r="16" spans="1:74" ht="12" customHeight="1">
      <c r="B16" s="16"/>
      <c r="D16" s="23" t="s">
        <v>27</v>
      </c>
      <c r="AK16" s="23" t="s">
        <v>22</v>
      </c>
      <c r="AN16" s="21" t="s">
        <v>1</v>
      </c>
      <c r="AR16" s="16"/>
      <c r="BE16" s="205"/>
      <c r="BS16" s="13" t="s">
        <v>3</v>
      </c>
    </row>
    <row r="17" spans="2:71" ht="18.45" customHeight="1">
      <c r="B17" s="16"/>
      <c r="E17" s="21" t="s">
        <v>28</v>
      </c>
      <c r="AK17" s="23" t="s">
        <v>24</v>
      </c>
      <c r="AN17" s="21" t="s">
        <v>1</v>
      </c>
      <c r="AR17" s="16"/>
      <c r="BE17" s="205"/>
      <c r="BS17" s="13" t="s">
        <v>29</v>
      </c>
    </row>
    <row r="18" spans="2:71" ht="6.9" customHeight="1">
      <c r="B18" s="16"/>
      <c r="AR18" s="16"/>
      <c r="BE18" s="205"/>
      <c r="BS18" s="13" t="s">
        <v>30</v>
      </c>
    </row>
    <row r="19" spans="2:71" ht="12" customHeight="1">
      <c r="B19" s="16"/>
      <c r="D19" s="23" t="s">
        <v>31</v>
      </c>
      <c r="AK19" s="23" t="s">
        <v>22</v>
      </c>
      <c r="AN19" s="21" t="s">
        <v>1</v>
      </c>
      <c r="AR19" s="16"/>
      <c r="BE19" s="205"/>
      <c r="BS19" s="13" t="s">
        <v>30</v>
      </c>
    </row>
    <row r="20" spans="2:71" ht="18.45" customHeight="1">
      <c r="B20" s="16"/>
      <c r="E20" s="21" t="s">
        <v>32</v>
      </c>
      <c r="AK20" s="23" t="s">
        <v>24</v>
      </c>
      <c r="AN20" s="21" t="s">
        <v>1</v>
      </c>
      <c r="AR20" s="16"/>
      <c r="BE20" s="205"/>
      <c r="BS20" s="13" t="s">
        <v>29</v>
      </c>
    </row>
    <row r="21" spans="2:71" ht="6.9" customHeight="1">
      <c r="B21" s="16"/>
      <c r="AR21" s="16"/>
      <c r="BE21" s="205"/>
    </row>
    <row r="22" spans="2:71" ht="12" customHeight="1">
      <c r="B22" s="16"/>
      <c r="D22" s="23" t="s">
        <v>33</v>
      </c>
      <c r="AR22" s="16"/>
      <c r="BE22" s="205"/>
    </row>
    <row r="23" spans="2:71" ht="155.25" customHeight="1">
      <c r="B23" s="16"/>
      <c r="E23" s="212" t="s">
        <v>34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6"/>
      <c r="BE23" s="205"/>
    </row>
    <row r="24" spans="2:71" ht="6.9" customHeight="1">
      <c r="B24" s="16"/>
      <c r="AR24" s="16"/>
      <c r="BE24" s="205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5"/>
    </row>
    <row r="26" spans="2:71" ht="14.4" customHeight="1">
      <c r="B26" s="16"/>
      <c r="D26" s="28" t="s">
        <v>35</v>
      </c>
      <c r="AK26" s="213">
        <f>ROUND(AG94,2)</f>
        <v>0</v>
      </c>
      <c r="AL26" s="208"/>
      <c r="AM26" s="208"/>
      <c r="AN26" s="208"/>
      <c r="AO26" s="208"/>
      <c r="AR26" s="16"/>
      <c r="BE26" s="205"/>
    </row>
    <row r="27" spans="2:71" ht="14.4" customHeight="1">
      <c r="B27" s="16"/>
      <c r="D27" s="28" t="s">
        <v>36</v>
      </c>
      <c r="AK27" s="213">
        <f>ROUND(AG97, 2)</f>
        <v>0</v>
      </c>
      <c r="AL27" s="213"/>
      <c r="AM27" s="213"/>
      <c r="AN27" s="213"/>
      <c r="AO27" s="213"/>
      <c r="AR27" s="16"/>
      <c r="BE27" s="205"/>
    </row>
    <row r="28" spans="2:71" s="1" customFormat="1" ht="6.9" customHeight="1">
      <c r="B28" s="30"/>
      <c r="AR28" s="30"/>
      <c r="BE28" s="205"/>
    </row>
    <row r="29" spans="2:71" s="1" customFormat="1" ht="25.95" customHeight="1">
      <c r="B29" s="30"/>
      <c r="D29" s="31" t="s">
        <v>37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214">
        <f>ROUND(AK26 + AK27, 2)</f>
        <v>0</v>
      </c>
      <c r="AL29" s="215"/>
      <c r="AM29" s="215"/>
      <c r="AN29" s="215"/>
      <c r="AO29" s="215"/>
      <c r="AR29" s="30"/>
      <c r="BE29" s="205"/>
    </row>
    <row r="30" spans="2:71" s="1" customFormat="1" ht="6.9" customHeight="1">
      <c r="B30" s="30"/>
      <c r="AR30" s="30"/>
      <c r="BE30" s="205"/>
    </row>
    <row r="31" spans="2:71" s="1" customFormat="1" ht="13.2">
      <c r="B31" s="30"/>
      <c r="L31" s="216" t="s">
        <v>38</v>
      </c>
      <c r="M31" s="216"/>
      <c r="N31" s="216"/>
      <c r="O31" s="216"/>
      <c r="P31" s="216"/>
      <c r="W31" s="216" t="s">
        <v>39</v>
      </c>
      <c r="X31" s="216"/>
      <c r="Y31" s="216"/>
      <c r="Z31" s="216"/>
      <c r="AA31" s="216"/>
      <c r="AB31" s="216"/>
      <c r="AC31" s="216"/>
      <c r="AD31" s="216"/>
      <c r="AE31" s="216"/>
      <c r="AK31" s="216" t="s">
        <v>40</v>
      </c>
      <c r="AL31" s="216"/>
      <c r="AM31" s="216"/>
      <c r="AN31" s="216"/>
      <c r="AO31" s="216"/>
      <c r="AR31" s="30"/>
      <c r="BE31" s="205"/>
    </row>
    <row r="32" spans="2:71" s="2" customFormat="1" ht="14.4" customHeight="1">
      <c r="B32" s="34"/>
      <c r="D32" s="23" t="s">
        <v>41</v>
      </c>
      <c r="F32" s="35" t="s">
        <v>42</v>
      </c>
      <c r="L32" s="219">
        <v>0.2</v>
      </c>
      <c r="M32" s="218"/>
      <c r="N32" s="218"/>
      <c r="O32" s="218"/>
      <c r="P32" s="218"/>
      <c r="Q32" s="36"/>
      <c r="R32" s="36"/>
      <c r="S32" s="36"/>
      <c r="T32" s="36"/>
      <c r="U32" s="36"/>
      <c r="V32" s="36"/>
      <c r="W32" s="217">
        <f>ROUND(AZ94 + SUM(CD97:CD101), 2)</f>
        <v>0</v>
      </c>
      <c r="X32" s="218"/>
      <c r="Y32" s="218"/>
      <c r="Z32" s="218"/>
      <c r="AA32" s="218"/>
      <c r="AB32" s="218"/>
      <c r="AC32" s="218"/>
      <c r="AD32" s="218"/>
      <c r="AE32" s="218"/>
      <c r="AF32" s="36"/>
      <c r="AG32" s="36"/>
      <c r="AH32" s="36"/>
      <c r="AI32" s="36"/>
      <c r="AJ32" s="36"/>
      <c r="AK32" s="217">
        <f>ROUND(AV94 + SUM(BY97:BY101), 2)</f>
        <v>0</v>
      </c>
      <c r="AL32" s="218"/>
      <c r="AM32" s="218"/>
      <c r="AN32" s="218"/>
      <c r="AO32" s="218"/>
      <c r="AP32" s="36"/>
      <c r="AQ32" s="36"/>
      <c r="AR32" s="37"/>
      <c r="AS32" s="36"/>
      <c r="AT32" s="36"/>
      <c r="AU32" s="36"/>
      <c r="AV32" s="36"/>
      <c r="AW32" s="36"/>
      <c r="AX32" s="36"/>
      <c r="AY32" s="36"/>
      <c r="AZ32" s="36"/>
      <c r="BE32" s="206"/>
    </row>
    <row r="33" spans="2:57" s="2" customFormat="1" ht="14.4" customHeight="1">
      <c r="B33" s="34"/>
      <c r="F33" s="35" t="s">
        <v>43</v>
      </c>
      <c r="L33" s="219">
        <v>0.2</v>
      </c>
      <c r="M33" s="218"/>
      <c r="N33" s="218"/>
      <c r="O33" s="218"/>
      <c r="P33" s="218"/>
      <c r="Q33" s="36"/>
      <c r="R33" s="36"/>
      <c r="S33" s="36"/>
      <c r="T33" s="36"/>
      <c r="U33" s="36"/>
      <c r="V33" s="36"/>
      <c r="W33" s="217">
        <f>ROUND(BA94 + SUM(CE97:CE101), 2)</f>
        <v>0</v>
      </c>
      <c r="X33" s="218"/>
      <c r="Y33" s="218"/>
      <c r="Z33" s="218"/>
      <c r="AA33" s="218"/>
      <c r="AB33" s="218"/>
      <c r="AC33" s="218"/>
      <c r="AD33" s="218"/>
      <c r="AE33" s="218"/>
      <c r="AF33" s="36"/>
      <c r="AG33" s="36"/>
      <c r="AH33" s="36"/>
      <c r="AI33" s="36"/>
      <c r="AJ33" s="36"/>
      <c r="AK33" s="217">
        <f>ROUND(AW94 + SUM(BZ97:BZ101), 2)</f>
        <v>0</v>
      </c>
      <c r="AL33" s="218"/>
      <c r="AM33" s="218"/>
      <c r="AN33" s="218"/>
      <c r="AO33" s="218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6"/>
    </row>
    <row r="34" spans="2:57" s="2" customFormat="1" ht="14.4" hidden="1" customHeight="1">
      <c r="B34" s="34"/>
      <c r="F34" s="23" t="s">
        <v>44</v>
      </c>
      <c r="L34" s="227">
        <v>0.2</v>
      </c>
      <c r="M34" s="226"/>
      <c r="N34" s="226"/>
      <c r="O34" s="226"/>
      <c r="P34" s="226"/>
      <c r="W34" s="225">
        <f>ROUND(BB94 + SUM(CF97:CF101), 2)</f>
        <v>0</v>
      </c>
      <c r="X34" s="226"/>
      <c r="Y34" s="226"/>
      <c r="Z34" s="226"/>
      <c r="AA34" s="226"/>
      <c r="AB34" s="226"/>
      <c r="AC34" s="226"/>
      <c r="AD34" s="226"/>
      <c r="AE34" s="226"/>
      <c r="AK34" s="225">
        <v>0</v>
      </c>
      <c r="AL34" s="226"/>
      <c r="AM34" s="226"/>
      <c r="AN34" s="226"/>
      <c r="AO34" s="226"/>
      <c r="AR34" s="34"/>
      <c r="BE34" s="206"/>
    </row>
    <row r="35" spans="2:57" s="2" customFormat="1" ht="14.4" hidden="1" customHeight="1">
      <c r="B35" s="34"/>
      <c r="F35" s="23" t="s">
        <v>45</v>
      </c>
      <c r="L35" s="227">
        <v>0.2</v>
      </c>
      <c r="M35" s="226"/>
      <c r="N35" s="226"/>
      <c r="O35" s="226"/>
      <c r="P35" s="226"/>
      <c r="W35" s="225">
        <f>ROUND(BC94 + SUM(CG97:CG101), 2)</f>
        <v>0</v>
      </c>
      <c r="X35" s="226"/>
      <c r="Y35" s="226"/>
      <c r="Z35" s="226"/>
      <c r="AA35" s="226"/>
      <c r="AB35" s="226"/>
      <c r="AC35" s="226"/>
      <c r="AD35" s="226"/>
      <c r="AE35" s="226"/>
      <c r="AK35" s="225">
        <v>0</v>
      </c>
      <c r="AL35" s="226"/>
      <c r="AM35" s="226"/>
      <c r="AN35" s="226"/>
      <c r="AO35" s="226"/>
      <c r="AR35" s="34"/>
    </row>
    <row r="36" spans="2:57" s="2" customFormat="1" ht="14.4" hidden="1" customHeight="1">
      <c r="B36" s="34"/>
      <c r="F36" s="35" t="s">
        <v>46</v>
      </c>
      <c r="L36" s="219">
        <v>0</v>
      </c>
      <c r="M36" s="218"/>
      <c r="N36" s="218"/>
      <c r="O36" s="218"/>
      <c r="P36" s="218"/>
      <c r="Q36" s="36"/>
      <c r="R36" s="36"/>
      <c r="S36" s="36"/>
      <c r="T36" s="36"/>
      <c r="U36" s="36"/>
      <c r="V36" s="36"/>
      <c r="W36" s="217">
        <f>ROUND(BD94 + SUM(CH97:CH101), 2)</f>
        <v>0</v>
      </c>
      <c r="X36" s="218"/>
      <c r="Y36" s="218"/>
      <c r="Z36" s="218"/>
      <c r="AA36" s="218"/>
      <c r="AB36" s="218"/>
      <c r="AC36" s="218"/>
      <c r="AD36" s="218"/>
      <c r="AE36" s="218"/>
      <c r="AF36" s="36"/>
      <c r="AG36" s="36"/>
      <c r="AH36" s="36"/>
      <c r="AI36" s="36"/>
      <c r="AJ36" s="36"/>
      <c r="AK36" s="217">
        <v>0</v>
      </c>
      <c r="AL36" s="218"/>
      <c r="AM36" s="218"/>
      <c r="AN36" s="218"/>
      <c r="AO36" s="218"/>
      <c r="AP36" s="36"/>
      <c r="AQ36" s="36"/>
      <c r="AR36" s="37"/>
      <c r="AS36" s="36"/>
      <c r="AT36" s="36"/>
      <c r="AU36" s="36"/>
      <c r="AV36" s="36"/>
      <c r="AW36" s="36"/>
      <c r="AX36" s="36"/>
      <c r="AY36" s="36"/>
      <c r="AZ36" s="36"/>
    </row>
    <row r="37" spans="2:57" s="1" customFormat="1" ht="6.9" customHeight="1">
      <c r="B37" s="30"/>
      <c r="AR37" s="30"/>
    </row>
    <row r="38" spans="2:57" s="1" customFormat="1" ht="25.95" customHeight="1">
      <c r="B38" s="30"/>
      <c r="C38" s="38"/>
      <c r="D38" s="39" t="s">
        <v>47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1" t="s">
        <v>48</v>
      </c>
      <c r="U38" s="40"/>
      <c r="V38" s="40"/>
      <c r="W38" s="40"/>
      <c r="X38" s="223" t="s">
        <v>49</v>
      </c>
      <c r="Y38" s="221"/>
      <c r="Z38" s="221"/>
      <c r="AA38" s="221"/>
      <c r="AB38" s="221"/>
      <c r="AC38" s="40"/>
      <c r="AD38" s="40"/>
      <c r="AE38" s="40"/>
      <c r="AF38" s="40"/>
      <c r="AG38" s="40"/>
      <c r="AH38" s="40"/>
      <c r="AI38" s="40"/>
      <c r="AJ38" s="40"/>
      <c r="AK38" s="220">
        <f>SUM(AK29:AK36)</f>
        <v>0</v>
      </c>
      <c r="AL38" s="221"/>
      <c r="AM38" s="221"/>
      <c r="AN38" s="221"/>
      <c r="AO38" s="222"/>
      <c r="AP38" s="38"/>
      <c r="AQ38" s="38"/>
      <c r="AR38" s="30"/>
    </row>
    <row r="39" spans="2:57" s="1" customFormat="1" ht="6.9" customHeight="1">
      <c r="B39" s="30"/>
      <c r="AR39" s="30"/>
    </row>
    <row r="40" spans="2:57" s="1" customFormat="1" ht="14.4" customHeight="1">
      <c r="B40" s="30"/>
      <c r="AR40" s="30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30"/>
      <c r="D49" s="42" t="s">
        <v>50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51</v>
      </c>
      <c r="AI49" s="43"/>
      <c r="AJ49" s="43"/>
      <c r="AK49" s="43"/>
      <c r="AL49" s="43"/>
      <c r="AM49" s="43"/>
      <c r="AN49" s="43"/>
      <c r="AO49" s="43"/>
      <c r="AR49" s="30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30"/>
      <c r="D60" s="44" t="s">
        <v>52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53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52</v>
      </c>
      <c r="AI60" s="32"/>
      <c r="AJ60" s="32"/>
      <c r="AK60" s="32"/>
      <c r="AL60" s="32"/>
      <c r="AM60" s="44" t="s">
        <v>53</v>
      </c>
      <c r="AN60" s="32"/>
      <c r="AO60" s="32"/>
      <c r="AR60" s="30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30"/>
      <c r="D64" s="42" t="s">
        <v>54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55</v>
      </c>
      <c r="AI64" s="43"/>
      <c r="AJ64" s="43"/>
      <c r="AK64" s="43"/>
      <c r="AL64" s="43"/>
      <c r="AM64" s="43"/>
      <c r="AN64" s="43"/>
      <c r="AO64" s="43"/>
      <c r="AR64" s="30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30"/>
      <c r="D75" s="44" t="s">
        <v>52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53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52</v>
      </c>
      <c r="AI75" s="32"/>
      <c r="AJ75" s="32"/>
      <c r="AK75" s="32"/>
      <c r="AL75" s="32"/>
      <c r="AM75" s="44" t="s">
        <v>53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1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1" s="1" customFormat="1" ht="24.9" customHeight="1">
      <c r="B82" s="30"/>
      <c r="C82" s="17" t="s">
        <v>56</v>
      </c>
      <c r="AR82" s="30"/>
    </row>
    <row r="83" spans="1:91" s="1" customFormat="1" ht="6.9" customHeight="1">
      <c r="B83" s="30"/>
      <c r="AR83" s="30"/>
    </row>
    <row r="84" spans="1:91" s="3" customFormat="1" ht="12" customHeight="1">
      <c r="B84" s="49"/>
      <c r="C84" s="23" t="s">
        <v>11</v>
      </c>
      <c r="L84" s="3" t="str">
        <f>K5</f>
        <v>PV494</v>
      </c>
      <c r="AR84" s="49"/>
    </row>
    <row r="85" spans="1:91" s="4" customFormat="1" ht="36.9" customHeight="1">
      <c r="B85" s="50"/>
      <c r="C85" s="51" t="s">
        <v>14</v>
      </c>
      <c r="L85" s="180" t="str">
        <f>K6</f>
        <v>Úprava areálu v materskej školy v obci Hrubá Borša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50"/>
    </row>
    <row r="86" spans="1:91" s="1" customFormat="1" ht="6.9" customHeight="1">
      <c r="B86" s="30"/>
      <c r="AR86" s="30"/>
    </row>
    <row r="87" spans="1:91" s="1" customFormat="1" ht="12" customHeight="1">
      <c r="B87" s="30"/>
      <c r="C87" s="23" t="s">
        <v>18</v>
      </c>
      <c r="L87" s="52" t="str">
        <f>IF(K8="","",K8)</f>
        <v>k.ú. Hrubá Borša, p.č. 59/7</v>
      </c>
      <c r="AI87" s="23" t="s">
        <v>20</v>
      </c>
      <c r="AM87" s="182">
        <f>IF(AN8= "","",AN8)</f>
        <v>44903</v>
      </c>
      <c r="AN87" s="182"/>
      <c r="AR87" s="30"/>
    </row>
    <row r="88" spans="1:91" s="1" customFormat="1" ht="6.9" customHeight="1">
      <c r="B88" s="30"/>
      <c r="AR88" s="30"/>
    </row>
    <row r="89" spans="1:91" s="1" customFormat="1" ht="25.65" customHeight="1">
      <c r="B89" s="30"/>
      <c r="C89" s="23" t="s">
        <v>21</v>
      </c>
      <c r="L89" s="3" t="str">
        <f>IF(E11= "","",E11)</f>
        <v>Obec Hrubá Borša, Maloboršanská 73/37, Hrubá Borša</v>
      </c>
      <c r="AI89" s="23" t="s">
        <v>27</v>
      </c>
      <c r="AM89" s="187" t="str">
        <f>IF(E17="","",E17)</f>
        <v>Ing. arch. Katarína Stajančová</v>
      </c>
      <c r="AN89" s="188"/>
      <c r="AO89" s="188"/>
      <c r="AP89" s="188"/>
      <c r="AR89" s="30"/>
      <c r="AS89" s="183" t="s">
        <v>57</v>
      </c>
      <c r="AT89" s="184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15" customHeight="1">
      <c r="B90" s="30"/>
      <c r="C90" s="23" t="s">
        <v>25</v>
      </c>
      <c r="L90" s="3" t="str">
        <f>IF(E14= "Vyplň údaj","",E14)</f>
        <v/>
      </c>
      <c r="AI90" s="23" t="s">
        <v>31</v>
      </c>
      <c r="AM90" s="187" t="str">
        <f>IF(E20="","",E20)</f>
        <v xml:space="preserve"> </v>
      </c>
      <c r="AN90" s="188"/>
      <c r="AO90" s="188"/>
      <c r="AP90" s="188"/>
      <c r="AR90" s="30"/>
      <c r="AS90" s="185"/>
      <c r="AT90" s="186"/>
      <c r="BD90" s="56"/>
    </row>
    <row r="91" spans="1:91" s="1" customFormat="1" ht="10.95" customHeight="1">
      <c r="B91" s="30"/>
      <c r="AR91" s="30"/>
      <c r="AS91" s="185"/>
      <c r="AT91" s="186"/>
      <c r="BD91" s="56"/>
    </row>
    <row r="92" spans="1:91" s="1" customFormat="1" ht="29.25" customHeight="1">
      <c r="B92" s="30"/>
      <c r="C92" s="189" t="s">
        <v>58</v>
      </c>
      <c r="D92" s="190"/>
      <c r="E92" s="190"/>
      <c r="F92" s="190"/>
      <c r="G92" s="190"/>
      <c r="H92" s="57"/>
      <c r="I92" s="192" t="s">
        <v>59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1" t="s">
        <v>60</v>
      </c>
      <c r="AH92" s="190"/>
      <c r="AI92" s="190"/>
      <c r="AJ92" s="190"/>
      <c r="AK92" s="190"/>
      <c r="AL92" s="190"/>
      <c r="AM92" s="190"/>
      <c r="AN92" s="192" t="s">
        <v>61</v>
      </c>
      <c r="AO92" s="190"/>
      <c r="AP92" s="193"/>
      <c r="AQ92" s="58" t="s">
        <v>62</v>
      </c>
      <c r="AR92" s="30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95" customHeight="1">
      <c r="B93" s="30"/>
      <c r="AR93" s="30"/>
      <c r="AS93" s="62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" customHeight="1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1">
        <f>ROUND(SUM(AG95:AG95),2)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67" t="s">
        <v>1</v>
      </c>
      <c r="AR94" s="63"/>
      <c r="AS94" s="68">
        <f>ROUND(SUM(AS95:AS95),2)</f>
        <v>0</v>
      </c>
      <c r="AT94" s="69">
        <f>ROUND(SUM(AV94:AW94),2)</f>
        <v>0</v>
      </c>
      <c r="AU94" s="70">
        <f>ROUND(SUM(AU95:AU95),5)</f>
        <v>0</v>
      </c>
      <c r="AV94" s="69">
        <f>ROUND(AZ94*L32,2)</f>
        <v>0</v>
      </c>
      <c r="AW94" s="69">
        <f>ROUND(BA94*L33,2)</f>
        <v>0</v>
      </c>
      <c r="AX94" s="69">
        <f>ROUND(BB94*L32,2)</f>
        <v>0</v>
      </c>
      <c r="AY94" s="69">
        <f>ROUND(BC94*L33,2)</f>
        <v>0</v>
      </c>
      <c r="AZ94" s="69">
        <f>ROUND(SUM(AZ95:AZ95),2)</f>
        <v>0</v>
      </c>
      <c r="BA94" s="69">
        <f>ROUND(SUM(BA95:BA95),2)</f>
        <v>0</v>
      </c>
      <c r="BB94" s="69">
        <f>ROUND(SUM(BB95:BB95),2)</f>
        <v>0</v>
      </c>
      <c r="BC94" s="69">
        <f>ROUND(SUM(BC95:BC95),2)</f>
        <v>0</v>
      </c>
      <c r="BD94" s="71">
        <f>ROUND(SUM(BD95:BD95),2)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4</v>
      </c>
      <c r="BX94" s="72" t="s">
        <v>80</v>
      </c>
      <c r="CL94" s="72" t="s">
        <v>1</v>
      </c>
    </row>
    <row r="95" spans="1:91" s="6" customFormat="1" ht="16.5" customHeight="1">
      <c r="A95" s="74" t="s">
        <v>81</v>
      </c>
      <c r="B95" s="75"/>
      <c r="C95" s="76"/>
      <c r="D95" s="196" t="s">
        <v>82</v>
      </c>
      <c r="E95" s="196"/>
      <c r="F95" s="196"/>
      <c r="G95" s="196"/>
      <c r="H95" s="196"/>
      <c r="I95" s="77"/>
      <c r="J95" s="196" t="s">
        <v>83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4">
        <f>'01 - Stavebná časť'!J32</f>
        <v>0</v>
      </c>
      <c r="AH95" s="195"/>
      <c r="AI95" s="195"/>
      <c r="AJ95" s="195"/>
      <c r="AK95" s="195"/>
      <c r="AL95" s="195"/>
      <c r="AM95" s="195"/>
      <c r="AN95" s="194">
        <f>SUM(AG95,AT95)</f>
        <v>0</v>
      </c>
      <c r="AO95" s="195"/>
      <c r="AP95" s="195"/>
      <c r="AQ95" s="78" t="s">
        <v>84</v>
      </c>
      <c r="AR95" s="75"/>
      <c r="AS95" s="79">
        <v>0</v>
      </c>
      <c r="AT95" s="80">
        <f>ROUND(SUM(AV95:AW95),2)</f>
        <v>0</v>
      </c>
      <c r="AU95" s="81">
        <f>'01 - Stavebná časť'!P134</f>
        <v>0</v>
      </c>
      <c r="AV95" s="80">
        <f>'01 - Stavebná časť'!J35</f>
        <v>0</v>
      </c>
      <c r="AW95" s="80">
        <f>'01 - Stavebná časť'!J36</f>
        <v>0</v>
      </c>
      <c r="AX95" s="80">
        <f>'01 - Stavebná časť'!J37</f>
        <v>0</v>
      </c>
      <c r="AY95" s="80">
        <f>'01 - Stavebná časť'!J38</f>
        <v>0</v>
      </c>
      <c r="AZ95" s="80">
        <f>'01 - Stavebná časť'!F35</f>
        <v>0</v>
      </c>
      <c r="BA95" s="80">
        <f>'01 - Stavebná časť'!F36</f>
        <v>0</v>
      </c>
      <c r="BB95" s="80">
        <f>'01 - Stavebná časť'!F37</f>
        <v>0</v>
      </c>
      <c r="BC95" s="80">
        <f>'01 - Stavebná časť'!F38</f>
        <v>0</v>
      </c>
      <c r="BD95" s="82">
        <f>'01 - Stavebná časť'!F39</f>
        <v>0</v>
      </c>
      <c r="BT95" s="83" t="s">
        <v>85</v>
      </c>
      <c r="BV95" s="83" t="s">
        <v>79</v>
      </c>
      <c r="BW95" s="83" t="s">
        <v>86</v>
      </c>
      <c r="BX95" s="83" t="s">
        <v>4</v>
      </c>
      <c r="CL95" s="83" t="s">
        <v>1</v>
      </c>
      <c r="CM95" s="83" t="s">
        <v>77</v>
      </c>
    </row>
    <row r="96" spans="1:91">
      <c r="B96" s="16"/>
      <c r="AR96" s="16"/>
    </row>
    <row r="97" spans="2:89" s="1" customFormat="1" ht="30" customHeight="1">
      <c r="B97" s="30"/>
      <c r="C97" s="64" t="s">
        <v>87</v>
      </c>
      <c r="AG97" s="202">
        <f>ROUND(SUM(AG98:AG101), 2)</f>
        <v>0</v>
      </c>
      <c r="AH97" s="202"/>
      <c r="AI97" s="202"/>
      <c r="AJ97" s="202"/>
      <c r="AK97" s="202"/>
      <c r="AL97" s="202"/>
      <c r="AM97" s="202"/>
      <c r="AN97" s="202">
        <f>ROUND(SUM(AN98:AN101), 2)</f>
        <v>0</v>
      </c>
      <c r="AO97" s="202"/>
      <c r="AP97" s="202"/>
      <c r="AQ97" s="84"/>
      <c r="AR97" s="30"/>
      <c r="AS97" s="59" t="s">
        <v>88</v>
      </c>
      <c r="AT97" s="60" t="s">
        <v>89</v>
      </c>
      <c r="AU97" s="60" t="s">
        <v>41</v>
      </c>
      <c r="AV97" s="61" t="s">
        <v>64</v>
      </c>
    </row>
    <row r="98" spans="2:89" s="1" customFormat="1" ht="19.95" customHeight="1">
      <c r="B98" s="30"/>
      <c r="D98" s="197" t="s">
        <v>90</v>
      </c>
      <c r="E98" s="197"/>
      <c r="F98" s="197"/>
      <c r="G98" s="197"/>
      <c r="H98" s="197"/>
      <c r="I98" s="197"/>
      <c r="J98" s="197"/>
      <c r="K98" s="197"/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G98" s="198">
        <f>ROUND(AG94 * AS98, 2)</f>
        <v>0</v>
      </c>
      <c r="AH98" s="199"/>
      <c r="AI98" s="199"/>
      <c r="AJ98" s="199"/>
      <c r="AK98" s="199"/>
      <c r="AL98" s="199"/>
      <c r="AM98" s="199"/>
      <c r="AN98" s="199">
        <f>ROUND(AG98 + AV98, 2)</f>
        <v>0</v>
      </c>
      <c r="AO98" s="199"/>
      <c r="AP98" s="199"/>
      <c r="AR98" s="30"/>
      <c r="AS98" s="86">
        <v>0</v>
      </c>
      <c r="AT98" s="87" t="s">
        <v>91</v>
      </c>
      <c r="AU98" s="87" t="s">
        <v>42</v>
      </c>
      <c r="AV98" s="88">
        <f>ROUND(IF(AU98="základná",AG98*L32,IF(AU98="znížená",AG98*L33,0)), 2)</f>
        <v>0</v>
      </c>
      <c r="BV98" s="13" t="s">
        <v>92</v>
      </c>
      <c r="BY98" s="89">
        <f>IF(AU98="základná",AV98,0)</f>
        <v>0</v>
      </c>
      <c r="BZ98" s="89">
        <f>IF(AU98="znížená",AV98,0)</f>
        <v>0</v>
      </c>
      <c r="CA98" s="89">
        <v>0</v>
      </c>
      <c r="CB98" s="89">
        <v>0</v>
      </c>
      <c r="CC98" s="89">
        <v>0</v>
      </c>
      <c r="CD98" s="89">
        <f>IF(AU98="základná",AG98,0)</f>
        <v>0</v>
      </c>
      <c r="CE98" s="89">
        <f>IF(AU98="znížená",AG98,0)</f>
        <v>0</v>
      </c>
      <c r="CF98" s="89">
        <f>IF(AU98="zákl. prenesená",AG98,0)</f>
        <v>0</v>
      </c>
      <c r="CG98" s="89">
        <f>IF(AU98="zníž. prenesená",AG98,0)</f>
        <v>0</v>
      </c>
      <c r="CH98" s="89">
        <f>IF(AU98="nulová",AG98,0)</f>
        <v>0</v>
      </c>
      <c r="CI98" s="13">
        <f>IF(AU98="základná",1,IF(AU98="znížená",2,IF(AU98="zákl. prenesená",4,IF(AU98="zníž. prenesená",5,3))))</f>
        <v>1</v>
      </c>
      <c r="CJ98" s="13">
        <f>IF(AT98="stavebná časť",1,IF(AT98="investičná časť",2,3))</f>
        <v>1</v>
      </c>
      <c r="CK98" s="13" t="str">
        <f>IF(D98="Vyplň vlastné","","x")</f>
        <v>x</v>
      </c>
    </row>
    <row r="99" spans="2:89" s="1" customFormat="1" ht="19.95" customHeight="1">
      <c r="B99" s="30"/>
      <c r="D99" s="200" t="s">
        <v>93</v>
      </c>
      <c r="E99" s="197"/>
      <c r="F99" s="197"/>
      <c r="G99" s="197"/>
      <c r="H99" s="197"/>
      <c r="I99" s="197"/>
      <c r="J99" s="197"/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G99" s="198">
        <f>ROUND(AG94 * AS99, 2)</f>
        <v>0</v>
      </c>
      <c r="AH99" s="199"/>
      <c r="AI99" s="199"/>
      <c r="AJ99" s="199"/>
      <c r="AK99" s="199"/>
      <c r="AL99" s="199"/>
      <c r="AM99" s="199"/>
      <c r="AN99" s="199">
        <f>ROUND(AG99 + AV99, 2)</f>
        <v>0</v>
      </c>
      <c r="AO99" s="199"/>
      <c r="AP99" s="199"/>
      <c r="AR99" s="30"/>
      <c r="AS99" s="86">
        <v>0</v>
      </c>
      <c r="AT99" s="87" t="s">
        <v>91</v>
      </c>
      <c r="AU99" s="87" t="s">
        <v>42</v>
      </c>
      <c r="AV99" s="88">
        <f>ROUND(IF(AU99="základná",AG99*L32,IF(AU99="znížená",AG99*L33,0)), 2)</f>
        <v>0</v>
      </c>
      <c r="BV99" s="13" t="s">
        <v>94</v>
      </c>
      <c r="BY99" s="89">
        <f>IF(AU99="základná",AV99,0)</f>
        <v>0</v>
      </c>
      <c r="BZ99" s="89">
        <f>IF(AU99="znížená",AV99,0)</f>
        <v>0</v>
      </c>
      <c r="CA99" s="89">
        <v>0</v>
      </c>
      <c r="CB99" s="89">
        <v>0</v>
      </c>
      <c r="CC99" s="89">
        <v>0</v>
      </c>
      <c r="CD99" s="89">
        <f>IF(AU99="základná",AG99,0)</f>
        <v>0</v>
      </c>
      <c r="CE99" s="89">
        <f>IF(AU99="znížená",AG99,0)</f>
        <v>0</v>
      </c>
      <c r="CF99" s="89">
        <f>IF(AU99="zákl. prenesená",AG99,0)</f>
        <v>0</v>
      </c>
      <c r="CG99" s="89">
        <f>IF(AU99="zníž. prenesená",AG99,0)</f>
        <v>0</v>
      </c>
      <c r="CH99" s="89">
        <f>IF(AU99="nulová",AG99,0)</f>
        <v>0</v>
      </c>
      <c r="CI99" s="13">
        <f>IF(AU99="základná",1,IF(AU99="znížená",2,IF(AU99="zákl. prenesená",4,IF(AU99="zníž. prenesená",5,3))))</f>
        <v>1</v>
      </c>
      <c r="CJ99" s="13">
        <f>IF(AT99="stavebná časť",1,IF(AT99="investičná časť",2,3))</f>
        <v>1</v>
      </c>
      <c r="CK99" s="13" t="str">
        <f>IF(D99="Vyplň vlastné","","x")</f>
        <v/>
      </c>
    </row>
    <row r="100" spans="2:89" s="1" customFormat="1" ht="19.95" customHeight="1">
      <c r="B100" s="30"/>
      <c r="D100" s="200" t="s">
        <v>93</v>
      </c>
      <c r="E100" s="197"/>
      <c r="F100" s="197"/>
      <c r="G100" s="197"/>
      <c r="H100" s="197"/>
      <c r="I100" s="197"/>
      <c r="J100" s="197"/>
      <c r="K100" s="197"/>
      <c r="L100" s="197"/>
      <c r="M100" s="197"/>
      <c r="N100" s="197"/>
      <c r="O100" s="197"/>
      <c r="P100" s="197"/>
      <c r="Q100" s="197"/>
      <c r="R100" s="197"/>
      <c r="S100" s="197"/>
      <c r="T100" s="197"/>
      <c r="U100" s="197"/>
      <c r="V100" s="197"/>
      <c r="W100" s="197"/>
      <c r="X100" s="197"/>
      <c r="Y100" s="197"/>
      <c r="Z100" s="197"/>
      <c r="AA100" s="197"/>
      <c r="AB100" s="197"/>
      <c r="AG100" s="198">
        <f>ROUND(AG94 * AS100, 2)</f>
        <v>0</v>
      </c>
      <c r="AH100" s="199"/>
      <c r="AI100" s="199"/>
      <c r="AJ100" s="199"/>
      <c r="AK100" s="199"/>
      <c r="AL100" s="199"/>
      <c r="AM100" s="199"/>
      <c r="AN100" s="199">
        <f>ROUND(AG100 + AV100, 2)</f>
        <v>0</v>
      </c>
      <c r="AO100" s="199"/>
      <c r="AP100" s="199"/>
      <c r="AR100" s="30"/>
      <c r="AS100" s="86">
        <v>0</v>
      </c>
      <c r="AT100" s="87" t="s">
        <v>91</v>
      </c>
      <c r="AU100" s="87" t="s">
        <v>42</v>
      </c>
      <c r="AV100" s="88">
        <f>ROUND(IF(AU100="základná",AG100*L32,IF(AU100="znížená",AG100*L33,0)), 2)</f>
        <v>0</v>
      </c>
      <c r="BV100" s="13" t="s">
        <v>94</v>
      </c>
      <c r="BY100" s="89">
        <f>IF(AU100="základná",AV100,0)</f>
        <v>0</v>
      </c>
      <c r="BZ100" s="89">
        <f>IF(AU100="znížená",AV100,0)</f>
        <v>0</v>
      </c>
      <c r="CA100" s="89">
        <v>0</v>
      </c>
      <c r="CB100" s="89">
        <v>0</v>
      </c>
      <c r="CC100" s="89">
        <v>0</v>
      </c>
      <c r="CD100" s="89">
        <f>IF(AU100="základná",AG100,0)</f>
        <v>0</v>
      </c>
      <c r="CE100" s="89">
        <f>IF(AU100="znížená",AG100,0)</f>
        <v>0</v>
      </c>
      <c r="CF100" s="89">
        <f>IF(AU100="zákl. prenesená",AG100,0)</f>
        <v>0</v>
      </c>
      <c r="CG100" s="89">
        <f>IF(AU100="zníž. prenesená",AG100,0)</f>
        <v>0</v>
      </c>
      <c r="CH100" s="89">
        <f>IF(AU100="nulová",AG100,0)</f>
        <v>0</v>
      </c>
      <c r="CI100" s="13">
        <f>IF(AU100="základná",1,IF(AU100="znížená",2,IF(AU100="zákl. prenesená",4,IF(AU100="zníž. prenesená",5,3))))</f>
        <v>1</v>
      </c>
      <c r="CJ100" s="13">
        <f>IF(AT100="stavebná časť",1,IF(AT100="investičná časť",2,3))</f>
        <v>1</v>
      </c>
      <c r="CK100" s="13" t="str">
        <f>IF(D100="Vyplň vlastné","","x")</f>
        <v/>
      </c>
    </row>
    <row r="101" spans="2:89" s="1" customFormat="1" ht="19.95" customHeight="1">
      <c r="B101" s="30"/>
      <c r="D101" s="200" t="s">
        <v>93</v>
      </c>
      <c r="E101" s="197"/>
      <c r="F101" s="197"/>
      <c r="G101" s="197"/>
      <c r="H101" s="197"/>
      <c r="I101" s="197"/>
      <c r="J101" s="197"/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G101" s="198">
        <f>ROUND(AG94 * AS101, 2)</f>
        <v>0</v>
      </c>
      <c r="AH101" s="199"/>
      <c r="AI101" s="199"/>
      <c r="AJ101" s="199"/>
      <c r="AK101" s="199"/>
      <c r="AL101" s="199"/>
      <c r="AM101" s="199"/>
      <c r="AN101" s="199">
        <f>ROUND(AG101 + AV101, 2)</f>
        <v>0</v>
      </c>
      <c r="AO101" s="199"/>
      <c r="AP101" s="199"/>
      <c r="AR101" s="30"/>
      <c r="AS101" s="90">
        <v>0</v>
      </c>
      <c r="AT101" s="91" t="s">
        <v>91</v>
      </c>
      <c r="AU101" s="91" t="s">
        <v>42</v>
      </c>
      <c r="AV101" s="92">
        <f>ROUND(IF(AU101="základná",AG101*L32,IF(AU101="znížená",AG101*L33,0)), 2)</f>
        <v>0</v>
      </c>
      <c r="BV101" s="13" t="s">
        <v>94</v>
      </c>
      <c r="BY101" s="89">
        <f>IF(AU101="základná",AV101,0)</f>
        <v>0</v>
      </c>
      <c r="BZ101" s="89">
        <f>IF(AU101="znížená",AV101,0)</f>
        <v>0</v>
      </c>
      <c r="CA101" s="89">
        <v>0</v>
      </c>
      <c r="CB101" s="89">
        <v>0</v>
      </c>
      <c r="CC101" s="89">
        <v>0</v>
      </c>
      <c r="CD101" s="89">
        <f>IF(AU101="základná",AG101,0)</f>
        <v>0</v>
      </c>
      <c r="CE101" s="89">
        <f>IF(AU101="znížená",AG101,0)</f>
        <v>0</v>
      </c>
      <c r="CF101" s="89">
        <f>IF(AU101="zákl. prenesená",AG101,0)</f>
        <v>0</v>
      </c>
      <c r="CG101" s="89">
        <f>IF(AU101="zníž. prenesená",AG101,0)</f>
        <v>0</v>
      </c>
      <c r="CH101" s="89">
        <f>IF(AU101="nulová",AG101,0)</f>
        <v>0</v>
      </c>
      <c r="CI101" s="13">
        <f>IF(AU101="základná",1,IF(AU101="znížená",2,IF(AU101="zákl. prenesená",4,IF(AU101="zníž. prenesená",5,3))))</f>
        <v>1</v>
      </c>
      <c r="CJ101" s="13">
        <f>IF(AT101="stavebná časť",1,IF(AT101="investičná časť",2,3))</f>
        <v>1</v>
      </c>
      <c r="CK101" s="13" t="str">
        <f>IF(D101="Vyplň vlastné","","x")</f>
        <v/>
      </c>
    </row>
    <row r="102" spans="2:89" s="1" customFormat="1" ht="10.95" customHeight="1">
      <c r="B102" s="30"/>
      <c r="AR102" s="30"/>
    </row>
    <row r="103" spans="2:89" s="1" customFormat="1" ht="30" customHeight="1">
      <c r="B103" s="30"/>
      <c r="C103" s="93" t="s">
        <v>95</v>
      </c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203">
        <f>ROUND(AG94 + AG97, 2)</f>
        <v>0</v>
      </c>
      <c r="AH103" s="203"/>
      <c r="AI103" s="203"/>
      <c r="AJ103" s="203"/>
      <c r="AK103" s="203"/>
      <c r="AL103" s="203"/>
      <c r="AM103" s="203"/>
      <c r="AN103" s="203">
        <f>ROUND(AN94 + AN97, 2)</f>
        <v>0</v>
      </c>
      <c r="AO103" s="203"/>
      <c r="AP103" s="203"/>
      <c r="AQ103" s="94"/>
      <c r="AR103" s="30"/>
    </row>
    <row r="104" spans="2:89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30"/>
    </row>
  </sheetData>
  <mergeCells count="60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AG97:AM97"/>
    <mergeCell ref="AN97:AP97"/>
    <mergeCell ref="D99:AB99"/>
    <mergeCell ref="AG99:AM99"/>
    <mergeCell ref="AN99:AP99"/>
    <mergeCell ref="D98:AB98"/>
    <mergeCell ref="AG98:AM98"/>
    <mergeCell ref="AN98:AP98"/>
    <mergeCell ref="D101:AB101"/>
    <mergeCell ref="AG101:AM101"/>
    <mergeCell ref="AN101:AP101"/>
    <mergeCell ref="D100:AB100"/>
    <mergeCell ref="AG100:AM100"/>
    <mergeCell ref="AN100:AP10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01 - Stavebná časť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6"/>
  <sheetViews>
    <sheetView showGridLines="0" tabSelected="1" topLeftCell="A110" workbookViewId="0">
      <selection activeCell="W132" sqref="W132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4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3" t="s">
        <v>86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77</v>
      </c>
    </row>
    <row r="4" spans="2:46" ht="24.9" customHeight="1">
      <c r="B4" s="16"/>
      <c r="D4" s="17" t="s">
        <v>96</v>
      </c>
      <c r="L4" s="16"/>
      <c r="M4" s="96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29" t="str">
        <f>'Rekapitulácia stavby'!K6</f>
        <v>Úprava areálu v materskej školy v obci Hrubá Borša</v>
      </c>
      <c r="F7" s="230"/>
      <c r="G7" s="230"/>
      <c r="H7" s="230"/>
      <c r="L7" s="16"/>
    </row>
    <row r="8" spans="2:46" s="1" customFormat="1" ht="12" customHeight="1">
      <c r="B8" s="30"/>
      <c r="D8" s="23" t="s">
        <v>97</v>
      </c>
      <c r="L8" s="30"/>
    </row>
    <row r="9" spans="2:46" s="1" customFormat="1" ht="16.5" customHeight="1">
      <c r="B9" s="30"/>
      <c r="E9" s="180" t="s">
        <v>98</v>
      </c>
      <c r="F9" s="231"/>
      <c r="G9" s="231"/>
      <c r="H9" s="23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>
        <f>'Rekapitulácia stavby'!AN8</f>
        <v>44903</v>
      </c>
      <c r="L12" s="30"/>
    </row>
    <row r="13" spans="2:46" s="1" customFormat="1" ht="10.95" customHeight="1">
      <c r="B13" s="30"/>
      <c r="L13" s="30"/>
    </row>
    <row r="14" spans="2:46" s="1" customFormat="1" ht="12" customHeight="1">
      <c r="B14" s="30"/>
      <c r="D14" s="23" t="s">
        <v>21</v>
      </c>
      <c r="I14" s="23" t="s">
        <v>22</v>
      </c>
      <c r="J14" s="21" t="s">
        <v>1</v>
      </c>
      <c r="L14" s="30"/>
    </row>
    <row r="15" spans="2:46" s="1" customFormat="1" ht="18" customHeight="1">
      <c r="B15" s="30"/>
      <c r="E15" s="21" t="s">
        <v>23</v>
      </c>
      <c r="I15" s="23" t="s">
        <v>24</v>
      </c>
      <c r="J15" s="21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3" t="s">
        <v>25</v>
      </c>
      <c r="I17" s="23" t="s">
        <v>22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32" t="str">
        <f>'Rekapitulácia stavby'!E14</f>
        <v>Vyplň údaj</v>
      </c>
      <c r="F18" s="207"/>
      <c r="G18" s="207"/>
      <c r="H18" s="207"/>
      <c r="I18" s="23" t="s">
        <v>24</v>
      </c>
      <c r="J18" s="24" t="str">
        <f>'Rekapitulácia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3" t="s">
        <v>27</v>
      </c>
      <c r="I20" s="23" t="s">
        <v>22</v>
      </c>
      <c r="J20" s="21" t="s">
        <v>1</v>
      </c>
      <c r="L20" s="30"/>
    </row>
    <row r="21" spans="2:12" s="1" customFormat="1" ht="18" customHeight="1">
      <c r="B21" s="30"/>
      <c r="E21" s="21" t="s">
        <v>28</v>
      </c>
      <c r="I21" s="23" t="s">
        <v>24</v>
      </c>
      <c r="J21" s="21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3" t="s">
        <v>31</v>
      </c>
      <c r="I23" s="23" t="s">
        <v>22</v>
      </c>
      <c r="J23" s="21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1" t="str">
        <f>IF('Rekapitulácia stavby'!E20="","",'Rekapitulácia stavby'!E20)</f>
        <v xml:space="preserve"> </v>
      </c>
      <c r="I24" s="23" t="s">
        <v>24</v>
      </c>
      <c r="J24" s="21" t="str">
        <f>IF('Rekapitulácia stavby'!AN20="","",'Rekapitulácia stavby'!AN20)</f>
        <v/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3" t="s">
        <v>33</v>
      </c>
      <c r="L26" s="30"/>
    </row>
    <row r="27" spans="2:12" s="7" customFormat="1" ht="214.5" customHeight="1">
      <c r="B27" s="97"/>
      <c r="E27" s="212" t="s">
        <v>99</v>
      </c>
      <c r="F27" s="212"/>
      <c r="G27" s="212"/>
      <c r="H27" s="212"/>
      <c r="L27" s="97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" customHeight="1">
      <c r="B30" s="30"/>
      <c r="D30" s="21" t="s">
        <v>100</v>
      </c>
      <c r="J30" s="29">
        <f>J96</f>
        <v>0</v>
      </c>
      <c r="L30" s="30"/>
    </row>
    <row r="31" spans="2:12" s="1" customFormat="1" ht="14.4" customHeight="1">
      <c r="B31" s="30"/>
      <c r="D31" s="28" t="s">
        <v>90</v>
      </c>
      <c r="J31" s="29">
        <f>J107</f>
        <v>0</v>
      </c>
      <c r="L31" s="30"/>
    </row>
    <row r="32" spans="2:12" s="1" customFormat="1" ht="25.35" customHeight="1">
      <c r="B32" s="30"/>
      <c r="D32" s="98" t="s">
        <v>37</v>
      </c>
      <c r="J32" s="66">
        <f>ROUND(J30 + J31, 2)</f>
        <v>0</v>
      </c>
      <c r="L32" s="30"/>
    </row>
    <row r="33" spans="2:12" s="1" customFormat="1" ht="6.9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" customHeight="1">
      <c r="B34" s="30"/>
      <c r="F34" s="33" t="s">
        <v>39</v>
      </c>
      <c r="I34" s="33" t="s">
        <v>38</v>
      </c>
      <c r="J34" s="33" t="s">
        <v>40</v>
      </c>
      <c r="L34" s="30"/>
    </row>
    <row r="35" spans="2:12" s="1" customFormat="1" ht="14.4" customHeight="1">
      <c r="B35" s="30"/>
      <c r="D35" s="99" t="s">
        <v>41</v>
      </c>
      <c r="E35" s="35" t="s">
        <v>42</v>
      </c>
      <c r="F35" s="100">
        <f>ROUND((SUM(BE107:BE114) + SUM(BE134:BE175)),  2)</f>
        <v>0</v>
      </c>
      <c r="G35" s="101"/>
      <c r="H35" s="101"/>
      <c r="I35" s="102">
        <v>0.2</v>
      </c>
      <c r="J35" s="100">
        <f>ROUND(((SUM(BE107:BE114) + SUM(BE134:BE175))*I35),  2)</f>
        <v>0</v>
      </c>
      <c r="L35" s="30"/>
    </row>
    <row r="36" spans="2:12" s="1" customFormat="1" ht="14.4" customHeight="1">
      <c r="B36" s="30"/>
      <c r="E36" s="35" t="s">
        <v>43</v>
      </c>
      <c r="F36" s="100">
        <f>ROUND((SUM(BF107:BF114) + SUM(BF134:BF175)),  2)</f>
        <v>0</v>
      </c>
      <c r="G36" s="101"/>
      <c r="H36" s="101"/>
      <c r="I36" s="102">
        <v>0.2</v>
      </c>
      <c r="J36" s="100">
        <f>ROUND(((SUM(BF107:BF114) + SUM(BF134:BF175))*I36),  2)</f>
        <v>0</v>
      </c>
      <c r="L36" s="30"/>
    </row>
    <row r="37" spans="2:12" s="1" customFormat="1" ht="14.4" hidden="1" customHeight="1">
      <c r="B37" s="30"/>
      <c r="E37" s="23" t="s">
        <v>44</v>
      </c>
      <c r="F37" s="103">
        <f>ROUND((SUM(BG107:BG114) + SUM(BG134:BG175)),  2)</f>
        <v>0</v>
      </c>
      <c r="I37" s="104">
        <v>0.2</v>
      </c>
      <c r="J37" s="103">
        <f>0</f>
        <v>0</v>
      </c>
      <c r="L37" s="30"/>
    </row>
    <row r="38" spans="2:12" s="1" customFormat="1" ht="14.4" hidden="1" customHeight="1">
      <c r="B38" s="30"/>
      <c r="E38" s="23" t="s">
        <v>45</v>
      </c>
      <c r="F38" s="103">
        <f>ROUND((SUM(BH107:BH114) + SUM(BH134:BH175)),  2)</f>
        <v>0</v>
      </c>
      <c r="I38" s="104">
        <v>0.2</v>
      </c>
      <c r="J38" s="103">
        <f>0</f>
        <v>0</v>
      </c>
      <c r="L38" s="30"/>
    </row>
    <row r="39" spans="2:12" s="1" customFormat="1" ht="14.4" hidden="1" customHeight="1">
      <c r="B39" s="30"/>
      <c r="E39" s="35" t="s">
        <v>46</v>
      </c>
      <c r="F39" s="100">
        <f>ROUND((SUM(BI107:BI114) + SUM(BI134:BI175)),  2)</f>
        <v>0</v>
      </c>
      <c r="G39" s="101"/>
      <c r="H39" s="101"/>
      <c r="I39" s="102">
        <v>0</v>
      </c>
      <c r="J39" s="100">
        <f>0</f>
        <v>0</v>
      </c>
      <c r="L39" s="30"/>
    </row>
    <row r="40" spans="2:12" s="1" customFormat="1" ht="6.9" customHeight="1">
      <c r="B40" s="30"/>
      <c r="L40" s="30"/>
    </row>
    <row r="41" spans="2:12" s="1" customFormat="1" ht="25.35" customHeight="1">
      <c r="B41" s="30"/>
      <c r="C41" s="94"/>
      <c r="D41" s="105" t="s">
        <v>47</v>
      </c>
      <c r="E41" s="57"/>
      <c r="F41" s="57"/>
      <c r="G41" s="106" t="s">
        <v>48</v>
      </c>
      <c r="H41" s="107" t="s">
        <v>49</v>
      </c>
      <c r="I41" s="57"/>
      <c r="J41" s="108">
        <f>SUM(J32:J39)</f>
        <v>0</v>
      </c>
      <c r="K41" s="109"/>
      <c r="L41" s="30"/>
    </row>
    <row r="42" spans="2:12" s="1" customFormat="1" ht="14.4" customHeight="1">
      <c r="B42" s="30"/>
      <c r="L42" s="30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30"/>
      <c r="D50" s="42" t="s">
        <v>50</v>
      </c>
      <c r="E50" s="43"/>
      <c r="F50" s="43"/>
      <c r="G50" s="42" t="s">
        <v>51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30"/>
      <c r="D61" s="44" t="s">
        <v>52</v>
      </c>
      <c r="E61" s="32"/>
      <c r="F61" s="110" t="s">
        <v>53</v>
      </c>
      <c r="G61" s="44" t="s">
        <v>52</v>
      </c>
      <c r="H61" s="32"/>
      <c r="I61" s="32"/>
      <c r="J61" s="111" t="s">
        <v>53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30"/>
      <c r="D65" s="42" t="s">
        <v>54</v>
      </c>
      <c r="E65" s="43"/>
      <c r="F65" s="43"/>
      <c r="G65" s="42" t="s">
        <v>55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30"/>
      <c r="D76" s="44" t="s">
        <v>52</v>
      </c>
      <c r="E76" s="32"/>
      <c r="F76" s="110" t="s">
        <v>53</v>
      </c>
      <c r="G76" s="44" t="s">
        <v>52</v>
      </c>
      <c r="H76" s="32"/>
      <c r="I76" s="32"/>
      <c r="J76" s="111" t="s">
        <v>53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" customHeight="1">
      <c r="B82" s="30"/>
      <c r="C82" s="17" t="s">
        <v>101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29" t="str">
        <f>E7</f>
        <v>Úprava areálu v materskej školy v obci Hrubá Borša</v>
      </c>
      <c r="F85" s="230"/>
      <c r="G85" s="230"/>
      <c r="H85" s="230"/>
      <c r="L85" s="30"/>
    </row>
    <row r="86" spans="2:47" s="1" customFormat="1" ht="12" customHeight="1">
      <c r="B86" s="30"/>
      <c r="C86" s="23" t="s">
        <v>97</v>
      </c>
      <c r="L86" s="30"/>
    </row>
    <row r="87" spans="2:47" s="1" customFormat="1" ht="16.5" customHeight="1">
      <c r="B87" s="30"/>
      <c r="E87" s="180" t="str">
        <f>E9</f>
        <v>01 - Stavebná časť</v>
      </c>
      <c r="F87" s="231"/>
      <c r="G87" s="231"/>
      <c r="H87" s="231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k.ú. Hrubá Borša, p.č. 59/7</v>
      </c>
      <c r="I89" s="23" t="s">
        <v>20</v>
      </c>
      <c r="J89" s="53">
        <f>IF(J12="","",J12)</f>
        <v>44903</v>
      </c>
      <c r="L89" s="30"/>
    </row>
    <row r="90" spans="2:47" s="1" customFormat="1" ht="6.9" customHeight="1">
      <c r="B90" s="30"/>
      <c r="L90" s="30"/>
    </row>
    <row r="91" spans="2:47" s="1" customFormat="1" ht="25.65" customHeight="1">
      <c r="B91" s="30"/>
      <c r="C91" s="23" t="s">
        <v>21</v>
      </c>
      <c r="F91" s="21" t="str">
        <f>E15</f>
        <v>Obec Hrubá Borša, Maloboršanská 73/37, Hrubá Borša</v>
      </c>
      <c r="I91" s="23" t="s">
        <v>27</v>
      </c>
      <c r="J91" s="26" t="str">
        <f>E21</f>
        <v>Ing. arch. Katarína Stajančová</v>
      </c>
      <c r="L91" s="30"/>
    </row>
    <row r="92" spans="2:47" s="1" customFormat="1" ht="15.15" customHeight="1">
      <c r="B92" s="30"/>
      <c r="C92" s="23" t="s">
        <v>25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2" t="s">
        <v>102</v>
      </c>
      <c r="D94" s="94"/>
      <c r="E94" s="94"/>
      <c r="F94" s="94"/>
      <c r="G94" s="94"/>
      <c r="H94" s="94"/>
      <c r="I94" s="94"/>
      <c r="J94" s="113" t="s">
        <v>103</v>
      </c>
      <c r="K94" s="94"/>
      <c r="L94" s="30"/>
    </row>
    <row r="95" spans="2:47" s="1" customFormat="1" ht="10.35" customHeight="1">
      <c r="B95" s="30"/>
      <c r="L95" s="30"/>
    </row>
    <row r="96" spans="2:47" s="1" customFormat="1" ht="22.95" customHeight="1">
      <c r="B96" s="30"/>
      <c r="C96" s="114" t="s">
        <v>104</v>
      </c>
      <c r="J96" s="66">
        <f>J134</f>
        <v>0</v>
      </c>
      <c r="L96" s="30"/>
      <c r="AU96" s="13" t="s">
        <v>105</v>
      </c>
    </row>
    <row r="97" spans="2:65" s="8" customFormat="1" ht="24.9" customHeight="1">
      <c r="B97" s="115"/>
      <c r="D97" s="116" t="s">
        <v>106</v>
      </c>
      <c r="E97" s="117"/>
      <c r="F97" s="117"/>
      <c r="G97" s="117"/>
      <c r="H97" s="117"/>
      <c r="I97" s="117"/>
      <c r="J97" s="118">
        <f>J135</f>
        <v>0</v>
      </c>
      <c r="L97" s="115"/>
    </row>
    <row r="98" spans="2:65" s="9" customFormat="1" ht="19.95" customHeight="1">
      <c r="B98" s="119"/>
      <c r="D98" s="120" t="s">
        <v>107</v>
      </c>
      <c r="E98" s="121"/>
      <c r="F98" s="121"/>
      <c r="G98" s="121"/>
      <c r="H98" s="121"/>
      <c r="I98" s="121"/>
      <c r="J98" s="122">
        <f>J136</f>
        <v>0</v>
      </c>
      <c r="L98" s="119"/>
    </row>
    <row r="99" spans="2:65" s="9" customFormat="1" ht="19.95" customHeight="1">
      <c r="B99" s="119"/>
      <c r="D99" s="120" t="s">
        <v>108</v>
      </c>
      <c r="E99" s="121"/>
      <c r="F99" s="121"/>
      <c r="G99" s="121"/>
      <c r="H99" s="121"/>
      <c r="I99" s="121"/>
      <c r="J99" s="122">
        <f>J147</f>
        <v>0</v>
      </c>
      <c r="L99" s="119"/>
    </row>
    <row r="100" spans="2:65" s="9" customFormat="1" ht="19.95" customHeight="1">
      <c r="B100" s="119"/>
      <c r="D100" s="120" t="s">
        <v>109</v>
      </c>
      <c r="E100" s="121"/>
      <c r="F100" s="121"/>
      <c r="G100" s="121"/>
      <c r="H100" s="121"/>
      <c r="I100" s="121"/>
      <c r="J100" s="122">
        <f>J149</f>
        <v>0</v>
      </c>
      <c r="L100" s="119"/>
    </row>
    <row r="101" spans="2:65" s="9" customFormat="1" ht="19.95" customHeight="1">
      <c r="B101" s="119"/>
      <c r="D101" s="120" t="s">
        <v>110</v>
      </c>
      <c r="E101" s="121"/>
      <c r="F101" s="121"/>
      <c r="G101" s="121"/>
      <c r="H101" s="121"/>
      <c r="I101" s="121"/>
      <c r="J101" s="122">
        <f>J159</f>
        <v>0</v>
      </c>
      <c r="L101" s="119"/>
    </row>
    <row r="102" spans="2:65" s="9" customFormat="1" ht="19.95" customHeight="1">
      <c r="B102" s="119"/>
      <c r="D102" s="120" t="s">
        <v>111</v>
      </c>
      <c r="E102" s="121"/>
      <c r="F102" s="121"/>
      <c r="G102" s="121"/>
      <c r="H102" s="121"/>
      <c r="I102" s="121"/>
      <c r="J102" s="122">
        <f>J168</f>
        <v>0</v>
      </c>
      <c r="L102" s="119"/>
    </row>
    <row r="103" spans="2:65" s="8" customFormat="1" ht="24.9" customHeight="1">
      <c r="B103" s="115"/>
      <c r="D103" s="116" t="s">
        <v>112</v>
      </c>
      <c r="E103" s="117"/>
      <c r="F103" s="117"/>
      <c r="G103" s="117"/>
      <c r="H103" s="117"/>
      <c r="I103" s="117"/>
      <c r="J103" s="118">
        <f>J170</f>
        <v>0</v>
      </c>
      <c r="L103" s="115"/>
    </row>
    <row r="104" spans="2:65" s="9" customFormat="1" ht="19.95" customHeight="1">
      <c r="B104" s="119"/>
      <c r="D104" s="120" t="s">
        <v>113</v>
      </c>
      <c r="E104" s="121"/>
      <c r="F104" s="121"/>
      <c r="G104" s="121"/>
      <c r="H104" s="121"/>
      <c r="I104" s="121"/>
      <c r="J104" s="122">
        <f>J171</f>
        <v>0</v>
      </c>
      <c r="L104" s="119"/>
    </row>
    <row r="105" spans="2:65" s="1" customFormat="1" ht="21.75" customHeight="1">
      <c r="B105" s="30"/>
      <c r="L105" s="30"/>
    </row>
    <row r="106" spans="2:65" s="1" customFormat="1" ht="6.9" customHeight="1">
      <c r="B106" s="30"/>
      <c r="L106" s="30"/>
    </row>
    <row r="107" spans="2:65" s="1" customFormat="1" ht="29.25" customHeight="1">
      <c r="B107" s="30"/>
      <c r="C107" s="114" t="s">
        <v>114</v>
      </c>
      <c r="J107" s="123">
        <f>ROUND(J108 + J109 + J110 + J111 + J112 + J113,2)</f>
        <v>0</v>
      </c>
      <c r="L107" s="30"/>
      <c r="N107" s="124" t="s">
        <v>41</v>
      </c>
    </row>
    <row r="108" spans="2:65" s="1" customFormat="1" ht="18" customHeight="1">
      <c r="B108" s="125"/>
      <c r="C108" s="126"/>
      <c r="D108" s="200" t="s">
        <v>115</v>
      </c>
      <c r="E108" s="228"/>
      <c r="F108" s="228"/>
      <c r="G108" s="126"/>
      <c r="H108" s="126"/>
      <c r="I108" s="126"/>
      <c r="J108" s="85">
        <v>0</v>
      </c>
      <c r="K108" s="126"/>
      <c r="L108" s="125"/>
      <c r="M108" s="126"/>
      <c r="N108" s="128" t="s">
        <v>43</v>
      </c>
      <c r="O108" s="126"/>
      <c r="P108" s="126"/>
      <c r="Q108" s="126"/>
      <c r="R108" s="126"/>
      <c r="S108" s="126"/>
      <c r="T108" s="126"/>
      <c r="U108" s="126"/>
      <c r="V108" s="126"/>
      <c r="W108" s="126"/>
      <c r="X108" s="126"/>
      <c r="Y108" s="126"/>
      <c r="Z108" s="126"/>
      <c r="AA108" s="126"/>
      <c r="AB108" s="126"/>
      <c r="AC108" s="126"/>
      <c r="AD108" s="126"/>
      <c r="AE108" s="126"/>
      <c r="AF108" s="126"/>
      <c r="AG108" s="126"/>
      <c r="AH108" s="126"/>
      <c r="AI108" s="126"/>
      <c r="AJ108" s="126"/>
      <c r="AK108" s="126"/>
      <c r="AL108" s="126"/>
      <c r="AM108" s="126"/>
      <c r="AN108" s="126"/>
      <c r="AO108" s="126"/>
      <c r="AP108" s="126"/>
      <c r="AQ108" s="126"/>
      <c r="AR108" s="126"/>
      <c r="AS108" s="126"/>
      <c r="AT108" s="126"/>
      <c r="AU108" s="126"/>
      <c r="AV108" s="126"/>
      <c r="AW108" s="126"/>
      <c r="AX108" s="126"/>
      <c r="AY108" s="129" t="s">
        <v>116</v>
      </c>
      <c r="AZ108" s="126"/>
      <c r="BA108" s="126"/>
      <c r="BB108" s="126"/>
      <c r="BC108" s="126"/>
      <c r="BD108" s="126"/>
      <c r="BE108" s="130">
        <f t="shared" ref="BE108:BE113" si="0">IF(N108="základná",J108,0)</f>
        <v>0</v>
      </c>
      <c r="BF108" s="130">
        <f t="shared" ref="BF108:BF113" si="1">IF(N108="znížená",J108,0)</f>
        <v>0</v>
      </c>
      <c r="BG108" s="130">
        <f t="shared" ref="BG108:BG113" si="2">IF(N108="zákl. prenesená",J108,0)</f>
        <v>0</v>
      </c>
      <c r="BH108" s="130">
        <f t="shared" ref="BH108:BH113" si="3">IF(N108="zníž. prenesená",J108,0)</f>
        <v>0</v>
      </c>
      <c r="BI108" s="130">
        <f t="shared" ref="BI108:BI113" si="4">IF(N108="nulová",J108,0)</f>
        <v>0</v>
      </c>
      <c r="BJ108" s="129" t="s">
        <v>117</v>
      </c>
      <c r="BK108" s="126"/>
      <c r="BL108" s="126"/>
      <c r="BM108" s="126"/>
    </row>
    <row r="109" spans="2:65" s="1" customFormat="1" ht="18" customHeight="1">
      <c r="B109" s="125"/>
      <c r="C109" s="126"/>
      <c r="D109" s="200" t="s">
        <v>118</v>
      </c>
      <c r="E109" s="228"/>
      <c r="F109" s="228"/>
      <c r="G109" s="126"/>
      <c r="H109" s="126"/>
      <c r="I109" s="126"/>
      <c r="J109" s="85">
        <v>0</v>
      </c>
      <c r="K109" s="126"/>
      <c r="L109" s="125"/>
      <c r="M109" s="126"/>
      <c r="N109" s="128" t="s">
        <v>43</v>
      </c>
      <c r="O109" s="126"/>
      <c r="P109" s="126"/>
      <c r="Q109" s="126"/>
      <c r="R109" s="126"/>
      <c r="S109" s="126"/>
      <c r="T109" s="126"/>
      <c r="U109" s="126"/>
      <c r="V109" s="126"/>
      <c r="W109" s="126"/>
      <c r="X109" s="126"/>
      <c r="Y109" s="126"/>
      <c r="Z109" s="126"/>
      <c r="AA109" s="126"/>
      <c r="AB109" s="126"/>
      <c r="AC109" s="126"/>
      <c r="AD109" s="126"/>
      <c r="AE109" s="126"/>
      <c r="AF109" s="126"/>
      <c r="AG109" s="126"/>
      <c r="AH109" s="126"/>
      <c r="AI109" s="126"/>
      <c r="AJ109" s="126"/>
      <c r="AK109" s="126"/>
      <c r="AL109" s="126"/>
      <c r="AM109" s="126"/>
      <c r="AN109" s="126"/>
      <c r="AO109" s="126"/>
      <c r="AP109" s="126"/>
      <c r="AQ109" s="126"/>
      <c r="AR109" s="126"/>
      <c r="AS109" s="126"/>
      <c r="AT109" s="126"/>
      <c r="AU109" s="126"/>
      <c r="AV109" s="126"/>
      <c r="AW109" s="126"/>
      <c r="AX109" s="126"/>
      <c r="AY109" s="129" t="s">
        <v>116</v>
      </c>
      <c r="AZ109" s="126"/>
      <c r="BA109" s="126"/>
      <c r="BB109" s="126"/>
      <c r="BC109" s="126"/>
      <c r="BD109" s="126"/>
      <c r="BE109" s="130">
        <f t="shared" si="0"/>
        <v>0</v>
      </c>
      <c r="BF109" s="130">
        <f t="shared" si="1"/>
        <v>0</v>
      </c>
      <c r="BG109" s="130">
        <f t="shared" si="2"/>
        <v>0</v>
      </c>
      <c r="BH109" s="130">
        <f t="shared" si="3"/>
        <v>0</v>
      </c>
      <c r="BI109" s="130">
        <f t="shared" si="4"/>
        <v>0</v>
      </c>
      <c r="BJ109" s="129" t="s">
        <v>117</v>
      </c>
      <c r="BK109" s="126"/>
      <c r="BL109" s="126"/>
      <c r="BM109" s="126"/>
    </row>
    <row r="110" spans="2:65" s="1" customFormat="1" ht="18" customHeight="1">
      <c r="B110" s="125"/>
      <c r="C110" s="126"/>
      <c r="D110" s="200" t="s">
        <v>119</v>
      </c>
      <c r="E110" s="228"/>
      <c r="F110" s="228"/>
      <c r="G110" s="126"/>
      <c r="H110" s="126"/>
      <c r="I110" s="126"/>
      <c r="J110" s="85">
        <v>0</v>
      </c>
      <c r="K110" s="126"/>
      <c r="L110" s="125"/>
      <c r="M110" s="126"/>
      <c r="N110" s="128" t="s">
        <v>43</v>
      </c>
      <c r="O110" s="126"/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  <c r="AA110" s="126"/>
      <c r="AB110" s="126"/>
      <c r="AC110" s="126"/>
      <c r="AD110" s="126"/>
      <c r="AE110" s="126"/>
      <c r="AF110" s="126"/>
      <c r="AG110" s="126"/>
      <c r="AH110" s="126"/>
      <c r="AI110" s="126"/>
      <c r="AJ110" s="126"/>
      <c r="AK110" s="126"/>
      <c r="AL110" s="126"/>
      <c r="AM110" s="126"/>
      <c r="AN110" s="126"/>
      <c r="AO110" s="126"/>
      <c r="AP110" s="126"/>
      <c r="AQ110" s="126"/>
      <c r="AR110" s="126"/>
      <c r="AS110" s="126"/>
      <c r="AT110" s="126"/>
      <c r="AU110" s="126"/>
      <c r="AV110" s="126"/>
      <c r="AW110" s="126"/>
      <c r="AX110" s="126"/>
      <c r="AY110" s="129" t="s">
        <v>116</v>
      </c>
      <c r="AZ110" s="126"/>
      <c r="BA110" s="126"/>
      <c r="BB110" s="126"/>
      <c r="BC110" s="126"/>
      <c r="BD110" s="126"/>
      <c r="BE110" s="130">
        <f t="shared" si="0"/>
        <v>0</v>
      </c>
      <c r="BF110" s="130">
        <f t="shared" si="1"/>
        <v>0</v>
      </c>
      <c r="BG110" s="130">
        <f t="shared" si="2"/>
        <v>0</v>
      </c>
      <c r="BH110" s="130">
        <f t="shared" si="3"/>
        <v>0</v>
      </c>
      <c r="BI110" s="130">
        <f t="shared" si="4"/>
        <v>0</v>
      </c>
      <c r="BJ110" s="129" t="s">
        <v>117</v>
      </c>
      <c r="BK110" s="126"/>
      <c r="BL110" s="126"/>
      <c r="BM110" s="126"/>
    </row>
    <row r="111" spans="2:65" s="1" customFormat="1" ht="18" customHeight="1">
      <c r="B111" s="125"/>
      <c r="C111" s="126"/>
      <c r="D111" s="200" t="s">
        <v>120</v>
      </c>
      <c r="E111" s="228"/>
      <c r="F111" s="228"/>
      <c r="G111" s="126"/>
      <c r="H111" s="126"/>
      <c r="I111" s="126"/>
      <c r="J111" s="85">
        <v>0</v>
      </c>
      <c r="K111" s="126"/>
      <c r="L111" s="125"/>
      <c r="M111" s="126"/>
      <c r="N111" s="128" t="s">
        <v>43</v>
      </c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126"/>
      <c r="AP111" s="126"/>
      <c r="AQ111" s="126"/>
      <c r="AR111" s="126"/>
      <c r="AS111" s="126"/>
      <c r="AT111" s="126"/>
      <c r="AU111" s="126"/>
      <c r="AV111" s="126"/>
      <c r="AW111" s="126"/>
      <c r="AX111" s="126"/>
      <c r="AY111" s="129" t="s">
        <v>116</v>
      </c>
      <c r="AZ111" s="126"/>
      <c r="BA111" s="126"/>
      <c r="BB111" s="126"/>
      <c r="BC111" s="126"/>
      <c r="BD111" s="126"/>
      <c r="BE111" s="130">
        <f t="shared" si="0"/>
        <v>0</v>
      </c>
      <c r="BF111" s="130">
        <f t="shared" si="1"/>
        <v>0</v>
      </c>
      <c r="BG111" s="130">
        <f t="shared" si="2"/>
        <v>0</v>
      </c>
      <c r="BH111" s="130">
        <f t="shared" si="3"/>
        <v>0</v>
      </c>
      <c r="BI111" s="130">
        <f t="shared" si="4"/>
        <v>0</v>
      </c>
      <c r="BJ111" s="129" t="s">
        <v>117</v>
      </c>
      <c r="BK111" s="126"/>
      <c r="BL111" s="126"/>
      <c r="BM111" s="126"/>
    </row>
    <row r="112" spans="2:65" s="1" customFormat="1" ht="18" customHeight="1">
      <c r="B112" s="125"/>
      <c r="C112" s="126"/>
      <c r="D112" s="200" t="s">
        <v>121</v>
      </c>
      <c r="E112" s="228"/>
      <c r="F112" s="228"/>
      <c r="G112" s="126"/>
      <c r="H112" s="126"/>
      <c r="I112" s="126"/>
      <c r="J112" s="85">
        <v>0</v>
      </c>
      <c r="K112" s="126"/>
      <c r="L112" s="125"/>
      <c r="M112" s="126"/>
      <c r="N112" s="128" t="s">
        <v>43</v>
      </c>
      <c r="O112" s="126"/>
      <c r="P112" s="126"/>
      <c r="Q112" s="126"/>
      <c r="R112" s="126"/>
      <c r="S112" s="126"/>
      <c r="T112" s="126"/>
      <c r="U112" s="126"/>
      <c r="V112" s="126"/>
      <c r="W112" s="126"/>
      <c r="X112" s="126"/>
      <c r="Y112" s="126"/>
      <c r="Z112" s="126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  <c r="AK112" s="126"/>
      <c r="AL112" s="126"/>
      <c r="AM112" s="126"/>
      <c r="AN112" s="126"/>
      <c r="AO112" s="126"/>
      <c r="AP112" s="126"/>
      <c r="AQ112" s="126"/>
      <c r="AR112" s="126"/>
      <c r="AS112" s="126"/>
      <c r="AT112" s="126"/>
      <c r="AU112" s="126"/>
      <c r="AV112" s="126"/>
      <c r="AW112" s="126"/>
      <c r="AX112" s="126"/>
      <c r="AY112" s="129" t="s">
        <v>116</v>
      </c>
      <c r="AZ112" s="126"/>
      <c r="BA112" s="126"/>
      <c r="BB112" s="126"/>
      <c r="BC112" s="126"/>
      <c r="BD112" s="126"/>
      <c r="BE112" s="130">
        <f t="shared" si="0"/>
        <v>0</v>
      </c>
      <c r="BF112" s="130">
        <f t="shared" si="1"/>
        <v>0</v>
      </c>
      <c r="BG112" s="130">
        <f t="shared" si="2"/>
        <v>0</v>
      </c>
      <c r="BH112" s="130">
        <f t="shared" si="3"/>
        <v>0</v>
      </c>
      <c r="BI112" s="130">
        <f t="shared" si="4"/>
        <v>0</v>
      </c>
      <c r="BJ112" s="129" t="s">
        <v>117</v>
      </c>
      <c r="BK112" s="126"/>
      <c r="BL112" s="126"/>
      <c r="BM112" s="126"/>
    </row>
    <row r="113" spans="2:65" s="1" customFormat="1" ht="18" customHeight="1">
      <c r="B113" s="125"/>
      <c r="C113" s="126"/>
      <c r="D113" s="127" t="s">
        <v>122</v>
      </c>
      <c r="E113" s="126"/>
      <c r="F113" s="126"/>
      <c r="G113" s="126"/>
      <c r="H113" s="126"/>
      <c r="I113" s="126"/>
      <c r="J113" s="85">
        <f>ROUND(J30*T113,2)</f>
        <v>0</v>
      </c>
      <c r="K113" s="126"/>
      <c r="L113" s="125"/>
      <c r="M113" s="126"/>
      <c r="N113" s="128" t="s">
        <v>43</v>
      </c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  <c r="AL113" s="126"/>
      <c r="AM113" s="126"/>
      <c r="AN113" s="126"/>
      <c r="AO113" s="126"/>
      <c r="AP113" s="126"/>
      <c r="AQ113" s="126"/>
      <c r="AR113" s="126"/>
      <c r="AS113" s="126"/>
      <c r="AT113" s="126"/>
      <c r="AU113" s="126"/>
      <c r="AV113" s="126"/>
      <c r="AW113" s="126"/>
      <c r="AX113" s="126"/>
      <c r="AY113" s="129" t="s">
        <v>123</v>
      </c>
      <c r="AZ113" s="126"/>
      <c r="BA113" s="126"/>
      <c r="BB113" s="126"/>
      <c r="BC113" s="126"/>
      <c r="BD113" s="126"/>
      <c r="BE113" s="130">
        <f t="shared" si="0"/>
        <v>0</v>
      </c>
      <c r="BF113" s="130">
        <f t="shared" si="1"/>
        <v>0</v>
      </c>
      <c r="BG113" s="130">
        <f t="shared" si="2"/>
        <v>0</v>
      </c>
      <c r="BH113" s="130">
        <f t="shared" si="3"/>
        <v>0</v>
      </c>
      <c r="BI113" s="130">
        <f t="shared" si="4"/>
        <v>0</v>
      </c>
      <c r="BJ113" s="129" t="s">
        <v>117</v>
      </c>
      <c r="BK113" s="126"/>
      <c r="BL113" s="126"/>
      <c r="BM113" s="126"/>
    </row>
    <row r="114" spans="2:65" s="1" customFormat="1">
      <c r="B114" s="30"/>
      <c r="L114" s="30"/>
    </row>
    <row r="115" spans="2:65" s="1" customFormat="1" ht="29.25" customHeight="1">
      <c r="B115" s="30"/>
      <c r="C115" s="93" t="s">
        <v>95</v>
      </c>
      <c r="D115" s="94"/>
      <c r="E115" s="94"/>
      <c r="F115" s="94"/>
      <c r="G115" s="94"/>
      <c r="H115" s="94"/>
      <c r="I115" s="94"/>
      <c r="J115" s="95">
        <f>ROUND(J96+J107,2)</f>
        <v>0</v>
      </c>
      <c r="K115" s="94"/>
      <c r="L115" s="30"/>
    </row>
    <row r="116" spans="2:65" s="1" customFormat="1" ht="6.9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0"/>
    </row>
    <row r="120" spans="2:65" s="1" customFormat="1" ht="6.9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30"/>
    </row>
    <row r="121" spans="2:65" s="1" customFormat="1" ht="24.9" customHeight="1">
      <c r="B121" s="30"/>
      <c r="C121" s="17" t="s">
        <v>124</v>
      </c>
      <c r="L121" s="30"/>
    </row>
    <row r="122" spans="2:65" s="1" customFormat="1" ht="6.9" customHeight="1">
      <c r="B122" s="30"/>
      <c r="L122" s="30"/>
    </row>
    <row r="123" spans="2:65" s="1" customFormat="1" ht="12" customHeight="1">
      <c r="B123" s="30"/>
      <c r="C123" s="23" t="s">
        <v>14</v>
      </c>
      <c r="L123" s="30"/>
    </row>
    <row r="124" spans="2:65" s="1" customFormat="1" ht="16.5" customHeight="1">
      <c r="B124" s="30"/>
      <c r="E124" s="229" t="str">
        <f>E7</f>
        <v>Úprava areálu v materskej školy v obci Hrubá Borša</v>
      </c>
      <c r="F124" s="230"/>
      <c r="G124" s="230"/>
      <c r="H124" s="230"/>
      <c r="L124" s="30"/>
    </row>
    <row r="125" spans="2:65" s="1" customFormat="1" ht="12" customHeight="1">
      <c r="B125" s="30"/>
      <c r="C125" s="23" t="s">
        <v>97</v>
      </c>
      <c r="L125" s="30"/>
    </row>
    <row r="126" spans="2:65" s="1" customFormat="1" ht="16.5" customHeight="1">
      <c r="B126" s="30"/>
      <c r="E126" s="180" t="str">
        <f>E9</f>
        <v>01 - Stavebná časť</v>
      </c>
      <c r="F126" s="231"/>
      <c r="G126" s="231"/>
      <c r="H126" s="231"/>
      <c r="L126" s="30"/>
    </row>
    <row r="127" spans="2:65" s="1" customFormat="1" ht="6.9" customHeight="1">
      <c r="B127" s="30"/>
      <c r="L127" s="30"/>
    </row>
    <row r="128" spans="2:65" s="1" customFormat="1" ht="12" customHeight="1">
      <c r="B128" s="30"/>
      <c r="C128" s="23" t="s">
        <v>18</v>
      </c>
      <c r="F128" s="21" t="str">
        <f>F12</f>
        <v>k.ú. Hrubá Borša, p.č. 59/7</v>
      </c>
      <c r="I128" s="23" t="s">
        <v>20</v>
      </c>
      <c r="J128" s="53">
        <f>IF(J12="","",J12)</f>
        <v>44903</v>
      </c>
      <c r="L128" s="30"/>
    </row>
    <row r="129" spans="2:65" s="1" customFormat="1" ht="6.9" customHeight="1">
      <c r="B129" s="30"/>
      <c r="L129" s="30"/>
    </row>
    <row r="130" spans="2:65" s="1" customFormat="1" ht="25.65" customHeight="1">
      <c r="B130" s="30"/>
      <c r="C130" s="23" t="s">
        <v>21</v>
      </c>
      <c r="F130" s="21" t="str">
        <f>E15</f>
        <v>Obec Hrubá Borša, Maloboršanská 73/37, Hrubá Borša</v>
      </c>
      <c r="I130" s="23" t="s">
        <v>27</v>
      </c>
      <c r="J130" s="26" t="str">
        <f>E21</f>
        <v>Ing. arch. Katarína Stajančová</v>
      </c>
      <c r="L130" s="30"/>
    </row>
    <row r="131" spans="2:65" s="1" customFormat="1" ht="15.15" customHeight="1">
      <c r="B131" s="30"/>
      <c r="C131" s="23" t="s">
        <v>25</v>
      </c>
      <c r="F131" s="21" t="str">
        <f>IF(E18="","",E18)</f>
        <v>Vyplň údaj</v>
      </c>
      <c r="I131" s="23" t="s">
        <v>31</v>
      </c>
      <c r="J131" s="26" t="str">
        <f>E24</f>
        <v xml:space="preserve"> </v>
      </c>
      <c r="L131" s="30"/>
    </row>
    <row r="132" spans="2:65" s="1" customFormat="1" ht="10.35" customHeight="1">
      <c r="B132" s="30"/>
      <c r="L132" s="30"/>
    </row>
    <row r="133" spans="2:65" s="10" customFormat="1" ht="29.25" customHeight="1">
      <c r="B133" s="131"/>
      <c r="C133" s="132" t="s">
        <v>125</v>
      </c>
      <c r="D133" s="133" t="s">
        <v>62</v>
      </c>
      <c r="E133" s="133" t="s">
        <v>58</v>
      </c>
      <c r="F133" s="133" t="s">
        <v>286</v>
      </c>
      <c r="G133" s="133" t="s">
        <v>126</v>
      </c>
      <c r="H133" s="133" t="s">
        <v>127</v>
      </c>
      <c r="I133" s="133" t="s">
        <v>128</v>
      </c>
      <c r="J133" s="134" t="s">
        <v>103</v>
      </c>
      <c r="K133" s="135" t="s">
        <v>129</v>
      </c>
      <c r="L133" s="131"/>
      <c r="M133" s="59" t="s">
        <v>1</v>
      </c>
      <c r="N133" s="60" t="s">
        <v>41</v>
      </c>
      <c r="O133" s="60" t="s">
        <v>130</v>
      </c>
      <c r="P133" s="60" t="s">
        <v>131</v>
      </c>
      <c r="Q133" s="60" t="s">
        <v>132</v>
      </c>
      <c r="R133" s="60" t="s">
        <v>133</v>
      </c>
      <c r="S133" s="60" t="s">
        <v>134</v>
      </c>
      <c r="T133" s="61" t="s">
        <v>135</v>
      </c>
    </row>
    <row r="134" spans="2:65" s="1" customFormat="1" ht="22.95" customHeight="1">
      <c r="B134" s="30"/>
      <c r="C134" s="64" t="s">
        <v>100</v>
      </c>
      <c r="J134" s="136">
        <f>BK134</f>
        <v>0</v>
      </c>
      <c r="L134" s="30"/>
      <c r="M134" s="62"/>
      <c r="N134" s="54"/>
      <c r="O134" s="54"/>
      <c r="P134" s="137">
        <f>P135+P170</f>
        <v>0</v>
      </c>
      <c r="Q134" s="54"/>
      <c r="R134" s="137">
        <f>R135+R170</f>
        <v>72.975839999999991</v>
      </c>
      <c r="S134" s="54"/>
      <c r="T134" s="138">
        <f>T135+T170</f>
        <v>25.075409999999998</v>
      </c>
      <c r="AT134" s="13" t="s">
        <v>76</v>
      </c>
      <c r="AU134" s="13" t="s">
        <v>105</v>
      </c>
      <c r="BK134" s="139">
        <f>BK135+BK170</f>
        <v>0</v>
      </c>
    </row>
    <row r="135" spans="2:65" s="11" customFormat="1" ht="25.95" customHeight="1">
      <c r="B135" s="140"/>
      <c r="D135" s="141" t="s">
        <v>76</v>
      </c>
      <c r="E135" s="142" t="s">
        <v>136</v>
      </c>
      <c r="F135" s="142" t="s">
        <v>137</v>
      </c>
      <c r="I135" s="143"/>
      <c r="J135" s="144">
        <f>BK135</f>
        <v>0</v>
      </c>
      <c r="L135" s="140"/>
      <c r="M135" s="145"/>
      <c r="P135" s="146">
        <f>P136+P147+P149+P159+P168</f>
        <v>0</v>
      </c>
      <c r="R135" s="146">
        <f>R136+R147+R149+R159+R168</f>
        <v>72.975839999999991</v>
      </c>
      <c r="T135" s="147">
        <f>T136+T147+T149+T159+T168</f>
        <v>24.479999999999997</v>
      </c>
      <c r="AR135" s="141" t="s">
        <v>85</v>
      </c>
      <c r="AT135" s="148" t="s">
        <v>76</v>
      </c>
      <c r="AU135" s="148" t="s">
        <v>77</v>
      </c>
      <c r="AY135" s="141" t="s">
        <v>138</v>
      </c>
      <c r="BK135" s="149">
        <f>BK136+BK147+BK149+BK159+BK168</f>
        <v>0</v>
      </c>
    </row>
    <row r="136" spans="2:65" s="11" customFormat="1" ht="22.95" customHeight="1">
      <c r="B136" s="140"/>
      <c r="D136" s="141" t="s">
        <v>76</v>
      </c>
      <c r="E136" s="150" t="s">
        <v>85</v>
      </c>
      <c r="F136" s="150" t="s">
        <v>139</v>
      </c>
      <c r="I136" s="143"/>
      <c r="J136" s="151">
        <f>BK136</f>
        <v>0</v>
      </c>
      <c r="L136" s="140"/>
      <c r="M136" s="145"/>
      <c r="P136" s="146">
        <f>SUM(P137:P146)</f>
        <v>0</v>
      </c>
      <c r="R136" s="146">
        <f>SUM(R137:R146)</f>
        <v>0</v>
      </c>
      <c r="T136" s="147">
        <f>SUM(T137:T146)</f>
        <v>0</v>
      </c>
      <c r="AR136" s="141" t="s">
        <v>85</v>
      </c>
      <c r="AT136" s="148" t="s">
        <v>76</v>
      </c>
      <c r="AU136" s="148" t="s">
        <v>85</v>
      </c>
      <c r="AY136" s="141" t="s">
        <v>138</v>
      </c>
      <c r="BK136" s="149">
        <f>SUM(BK137:BK146)</f>
        <v>0</v>
      </c>
    </row>
    <row r="137" spans="2:65" s="1" customFormat="1" ht="24.15" customHeight="1">
      <c r="B137" s="125"/>
      <c r="C137" s="152" t="s">
        <v>85</v>
      </c>
      <c r="D137" s="152" t="s">
        <v>140</v>
      </c>
      <c r="E137" s="153" t="s">
        <v>141</v>
      </c>
      <c r="F137" s="154" t="s">
        <v>142</v>
      </c>
      <c r="G137" s="155" t="s">
        <v>143</v>
      </c>
      <c r="H137" s="156">
        <v>44.7</v>
      </c>
      <c r="I137" s="157"/>
      <c r="J137" s="156">
        <f t="shared" ref="J137:J146" si="5">ROUND(I137*H137,3)</f>
        <v>0</v>
      </c>
      <c r="K137" s="158"/>
      <c r="L137" s="30"/>
      <c r="M137" s="159" t="s">
        <v>1</v>
      </c>
      <c r="N137" s="124" t="s">
        <v>43</v>
      </c>
      <c r="P137" s="160">
        <f t="shared" ref="P137:P146" si="6">O137*H137</f>
        <v>0</v>
      </c>
      <c r="Q137" s="160">
        <v>0</v>
      </c>
      <c r="R137" s="160">
        <f t="shared" ref="R137:R146" si="7">Q137*H137</f>
        <v>0</v>
      </c>
      <c r="S137" s="160">
        <v>0</v>
      </c>
      <c r="T137" s="161">
        <f t="shared" ref="T137:T146" si="8">S137*H137</f>
        <v>0</v>
      </c>
      <c r="AR137" s="162" t="s">
        <v>144</v>
      </c>
      <c r="AT137" s="162" t="s">
        <v>140</v>
      </c>
      <c r="AU137" s="162" t="s">
        <v>117</v>
      </c>
      <c r="AY137" s="13" t="s">
        <v>138</v>
      </c>
      <c r="BE137" s="89">
        <f t="shared" ref="BE137:BE146" si="9">IF(N137="základná",J137,0)</f>
        <v>0</v>
      </c>
      <c r="BF137" s="89">
        <f t="shared" ref="BF137:BF146" si="10">IF(N137="znížená",J137,0)</f>
        <v>0</v>
      </c>
      <c r="BG137" s="89">
        <f t="shared" ref="BG137:BG146" si="11">IF(N137="zákl. prenesená",J137,0)</f>
        <v>0</v>
      </c>
      <c r="BH137" s="89">
        <f t="shared" ref="BH137:BH146" si="12">IF(N137="zníž. prenesená",J137,0)</f>
        <v>0</v>
      </c>
      <c r="BI137" s="89">
        <f t="shared" ref="BI137:BI146" si="13">IF(N137="nulová",J137,0)</f>
        <v>0</v>
      </c>
      <c r="BJ137" s="13" t="s">
        <v>117</v>
      </c>
      <c r="BK137" s="163">
        <f t="shared" ref="BK137:BK146" si="14">ROUND(I137*H137,3)</f>
        <v>0</v>
      </c>
      <c r="BL137" s="13" t="s">
        <v>144</v>
      </c>
      <c r="BM137" s="162" t="s">
        <v>145</v>
      </c>
    </row>
    <row r="138" spans="2:65" s="1" customFormat="1" ht="24.15" customHeight="1">
      <c r="B138" s="125"/>
      <c r="C138" s="152" t="s">
        <v>117</v>
      </c>
      <c r="D138" s="152" t="s">
        <v>140</v>
      </c>
      <c r="E138" s="153" t="s">
        <v>146</v>
      </c>
      <c r="F138" s="154" t="s">
        <v>147</v>
      </c>
      <c r="G138" s="155" t="s">
        <v>143</v>
      </c>
      <c r="H138" s="156">
        <v>44.7</v>
      </c>
      <c r="I138" s="157"/>
      <c r="J138" s="156">
        <f t="shared" si="5"/>
        <v>0</v>
      </c>
      <c r="K138" s="158"/>
      <c r="L138" s="30"/>
      <c r="M138" s="159" t="s">
        <v>1</v>
      </c>
      <c r="N138" s="124" t="s">
        <v>43</v>
      </c>
      <c r="P138" s="160">
        <f t="shared" si="6"/>
        <v>0</v>
      </c>
      <c r="Q138" s="160">
        <v>0</v>
      </c>
      <c r="R138" s="160">
        <f t="shared" si="7"/>
        <v>0</v>
      </c>
      <c r="S138" s="160">
        <v>0</v>
      </c>
      <c r="T138" s="161">
        <f t="shared" si="8"/>
        <v>0</v>
      </c>
      <c r="AR138" s="162" t="s">
        <v>144</v>
      </c>
      <c r="AT138" s="162" t="s">
        <v>140</v>
      </c>
      <c r="AU138" s="162" t="s">
        <v>117</v>
      </c>
      <c r="AY138" s="13" t="s">
        <v>138</v>
      </c>
      <c r="BE138" s="89">
        <f t="shared" si="9"/>
        <v>0</v>
      </c>
      <c r="BF138" s="89">
        <f t="shared" si="10"/>
        <v>0</v>
      </c>
      <c r="BG138" s="89">
        <f t="shared" si="11"/>
        <v>0</v>
      </c>
      <c r="BH138" s="89">
        <f t="shared" si="12"/>
        <v>0</v>
      </c>
      <c r="BI138" s="89">
        <f t="shared" si="13"/>
        <v>0</v>
      </c>
      <c r="BJ138" s="13" t="s">
        <v>117</v>
      </c>
      <c r="BK138" s="163">
        <f t="shared" si="14"/>
        <v>0</v>
      </c>
      <c r="BL138" s="13" t="s">
        <v>144</v>
      </c>
      <c r="BM138" s="162" t="s">
        <v>148</v>
      </c>
    </row>
    <row r="139" spans="2:65" s="1" customFormat="1" ht="24.15" customHeight="1">
      <c r="B139" s="125"/>
      <c r="C139" s="152" t="s">
        <v>149</v>
      </c>
      <c r="D139" s="152" t="s">
        <v>140</v>
      </c>
      <c r="E139" s="153" t="s">
        <v>150</v>
      </c>
      <c r="F139" s="154" t="s">
        <v>151</v>
      </c>
      <c r="G139" s="155" t="s">
        <v>143</v>
      </c>
      <c r="H139" s="156">
        <v>44.7</v>
      </c>
      <c r="I139" s="157"/>
      <c r="J139" s="156">
        <f t="shared" si="5"/>
        <v>0</v>
      </c>
      <c r="K139" s="158"/>
      <c r="L139" s="30"/>
      <c r="M139" s="159" t="s">
        <v>1</v>
      </c>
      <c r="N139" s="124" t="s">
        <v>43</v>
      </c>
      <c r="P139" s="160">
        <f t="shared" si="6"/>
        <v>0</v>
      </c>
      <c r="Q139" s="160">
        <v>0</v>
      </c>
      <c r="R139" s="160">
        <f t="shared" si="7"/>
        <v>0</v>
      </c>
      <c r="S139" s="160">
        <v>0</v>
      </c>
      <c r="T139" s="161">
        <f t="shared" si="8"/>
        <v>0</v>
      </c>
      <c r="AR139" s="162" t="s">
        <v>144</v>
      </c>
      <c r="AT139" s="162" t="s">
        <v>140</v>
      </c>
      <c r="AU139" s="162" t="s">
        <v>117</v>
      </c>
      <c r="AY139" s="13" t="s">
        <v>138</v>
      </c>
      <c r="BE139" s="89">
        <f t="shared" si="9"/>
        <v>0</v>
      </c>
      <c r="BF139" s="89">
        <f t="shared" si="10"/>
        <v>0</v>
      </c>
      <c r="BG139" s="89">
        <f t="shared" si="11"/>
        <v>0</v>
      </c>
      <c r="BH139" s="89">
        <f t="shared" si="12"/>
        <v>0</v>
      </c>
      <c r="BI139" s="89">
        <f t="shared" si="13"/>
        <v>0</v>
      </c>
      <c r="BJ139" s="13" t="s">
        <v>117</v>
      </c>
      <c r="BK139" s="163">
        <f t="shared" si="14"/>
        <v>0</v>
      </c>
      <c r="BL139" s="13" t="s">
        <v>144</v>
      </c>
      <c r="BM139" s="162" t="s">
        <v>152</v>
      </c>
    </row>
    <row r="140" spans="2:65" s="1" customFormat="1" ht="33" customHeight="1">
      <c r="B140" s="125"/>
      <c r="C140" s="152" t="s">
        <v>144</v>
      </c>
      <c r="D140" s="152" t="s">
        <v>140</v>
      </c>
      <c r="E140" s="153" t="s">
        <v>153</v>
      </c>
      <c r="F140" s="154" t="s">
        <v>154</v>
      </c>
      <c r="G140" s="155" t="s">
        <v>143</v>
      </c>
      <c r="H140" s="156">
        <v>33.524999999999999</v>
      </c>
      <c r="I140" s="157"/>
      <c r="J140" s="156">
        <f t="shared" si="5"/>
        <v>0</v>
      </c>
      <c r="K140" s="158"/>
      <c r="L140" s="30"/>
      <c r="M140" s="159" t="s">
        <v>1</v>
      </c>
      <c r="N140" s="124" t="s">
        <v>43</v>
      </c>
      <c r="P140" s="160">
        <f t="shared" si="6"/>
        <v>0</v>
      </c>
      <c r="Q140" s="160">
        <v>0</v>
      </c>
      <c r="R140" s="160">
        <f t="shared" si="7"/>
        <v>0</v>
      </c>
      <c r="S140" s="160">
        <v>0</v>
      </c>
      <c r="T140" s="161">
        <f t="shared" si="8"/>
        <v>0</v>
      </c>
      <c r="AR140" s="162" t="s">
        <v>144</v>
      </c>
      <c r="AT140" s="162" t="s">
        <v>140</v>
      </c>
      <c r="AU140" s="162" t="s">
        <v>117</v>
      </c>
      <c r="AY140" s="13" t="s">
        <v>138</v>
      </c>
      <c r="BE140" s="89">
        <f t="shared" si="9"/>
        <v>0</v>
      </c>
      <c r="BF140" s="89">
        <f t="shared" si="10"/>
        <v>0</v>
      </c>
      <c r="BG140" s="89">
        <f t="shared" si="11"/>
        <v>0</v>
      </c>
      <c r="BH140" s="89">
        <f t="shared" si="12"/>
        <v>0</v>
      </c>
      <c r="BI140" s="89">
        <f t="shared" si="13"/>
        <v>0</v>
      </c>
      <c r="BJ140" s="13" t="s">
        <v>117</v>
      </c>
      <c r="BK140" s="163">
        <f t="shared" si="14"/>
        <v>0</v>
      </c>
      <c r="BL140" s="13" t="s">
        <v>144</v>
      </c>
      <c r="BM140" s="162" t="s">
        <v>155</v>
      </c>
    </row>
    <row r="141" spans="2:65" s="1" customFormat="1" ht="37.950000000000003" customHeight="1">
      <c r="B141" s="125"/>
      <c r="C141" s="152" t="s">
        <v>156</v>
      </c>
      <c r="D141" s="152" t="s">
        <v>140</v>
      </c>
      <c r="E141" s="153" t="s">
        <v>157</v>
      </c>
      <c r="F141" s="154" t="s">
        <v>158</v>
      </c>
      <c r="G141" s="155" t="s">
        <v>143</v>
      </c>
      <c r="H141" s="156">
        <v>569.92499999999995</v>
      </c>
      <c r="I141" s="157"/>
      <c r="J141" s="156">
        <f t="shared" si="5"/>
        <v>0</v>
      </c>
      <c r="K141" s="158"/>
      <c r="L141" s="30"/>
      <c r="M141" s="159" t="s">
        <v>1</v>
      </c>
      <c r="N141" s="124" t="s">
        <v>43</v>
      </c>
      <c r="P141" s="160">
        <f t="shared" si="6"/>
        <v>0</v>
      </c>
      <c r="Q141" s="160">
        <v>0</v>
      </c>
      <c r="R141" s="160">
        <f t="shared" si="7"/>
        <v>0</v>
      </c>
      <c r="S141" s="160">
        <v>0</v>
      </c>
      <c r="T141" s="161">
        <f t="shared" si="8"/>
        <v>0</v>
      </c>
      <c r="AR141" s="162" t="s">
        <v>144</v>
      </c>
      <c r="AT141" s="162" t="s">
        <v>140</v>
      </c>
      <c r="AU141" s="162" t="s">
        <v>117</v>
      </c>
      <c r="AY141" s="13" t="s">
        <v>138</v>
      </c>
      <c r="BE141" s="89">
        <f t="shared" si="9"/>
        <v>0</v>
      </c>
      <c r="BF141" s="89">
        <f t="shared" si="10"/>
        <v>0</v>
      </c>
      <c r="BG141" s="89">
        <f t="shared" si="11"/>
        <v>0</v>
      </c>
      <c r="BH141" s="89">
        <f t="shared" si="12"/>
        <v>0</v>
      </c>
      <c r="BI141" s="89">
        <f t="shared" si="13"/>
        <v>0</v>
      </c>
      <c r="BJ141" s="13" t="s">
        <v>117</v>
      </c>
      <c r="BK141" s="163">
        <f t="shared" si="14"/>
        <v>0</v>
      </c>
      <c r="BL141" s="13" t="s">
        <v>144</v>
      </c>
      <c r="BM141" s="162" t="s">
        <v>159</v>
      </c>
    </row>
    <row r="142" spans="2:65" s="1" customFormat="1" ht="24.15" customHeight="1">
      <c r="B142" s="125"/>
      <c r="C142" s="152" t="s">
        <v>160</v>
      </c>
      <c r="D142" s="152" t="s">
        <v>140</v>
      </c>
      <c r="E142" s="153" t="s">
        <v>161</v>
      </c>
      <c r="F142" s="154" t="s">
        <v>162</v>
      </c>
      <c r="G142" s="155" t="s">
        <v>143</v>
      </c>
      <c r="H142" s="156">
        <v>33.524999999999999</v>
      </c>
      <c r="I142" s="157"/>
      <c r="J142" s="156">
        <f t="shared" si="5"/>
        <v>0</v>
      </c>
      <c r="K142" s="158"/>
      <c r="L142" s="30"/>
      <c r="M142" s="159" t="s">
        <v>1</v>
      </c>
      <c r="N142" s="124" t="s">
        <v>43</v>
      </c>
      <c r="P142" s="160">
        <f t="shared" si="6"/>
        <v>0</v>
      </c>
      <c r="Q142" s="160">
        <v>0</v>
      </c>
      <c r="R142" s="160">
        <f t="shared" si="7"/>
        <v>0</v>
      </c>
      <c r="S142" s="160">
        <v>0</v>
      </c>
      <c r="T142" s="161">
        <f t="shared" si="8"/>
        <v>0</v>
      </c>
      <c r="AR142" s="162" t="s">
        <v>144</v>
      </c>
      <c r="AT142" s="162" t="s">
        <v>140</v>
      </c>
      <c r="AU142" s="162" t="s">
        <v>117</v>
      </c>
      <c r="AY142" s="13" t="s">
        <v>138</v>
      </c>
      <c r="BE142" s="89">
        <f t="shared" si="9"/>
        <v>0</v>
      </c>
      <c r="BF142" s="89">
        <f t="shared" si="10"/>
        <v>0</v>
      </c>
      <c r="BG142" s="89">
        <f t="shared" si="11"/>
        <v>0</v>
      </c>
      <c r="BH142" s="89">
        <f t="shared" si="12"/>
        <v>0</v>
      </c>
      <c r="BI142" s="89">
        <f t="shared" si="13"/>
        <v>0</v>
      </c>
      <c r="BJ142" s="13" t="s">
        <v>117</v>
      </c>
      <c r="BK142" s="163">
        <f t="shared" si="14"/>
        <v>0</v>
      </c>
      <c r="BL142" s="13" t="s">
        <v>144</v>
      </c>
      <c r="BM142" s="162" t="s">
        <v>163</v>
      </c>
    </row>
    <row r="143" spans="2:65" s="1" customFormat="1" ht="16.5" customHeight="1">
      <c r="B143" s="125"/>
      <c r="C143" s="152" t="s">
        <v>164</v>
      </c>
      <c r="D143" s="152" t="s">
        <v>140</v>
      </c>
      <c r="E143" s="153" t="s">
        <v>165</v>
      </c>
      <c r="F143" s="154" t="s">
        <v>166</v>
      </c>
      <c r="G143" s="155" t="s">
        <v>143</v>
      </c>
      <c r="H143" s="156">
        <v>33.524999999999999</v>
      </c>
      <c r="I143" s="157"/>
      <c r="J143" s="156">
        <f t="shared" si="5"/>
        <v>0</v>
      </c>
      <c r="K143" s="158"/>
      <c r="L143" s="30"/>
      <c r="M143" s="159" t="s">
        <v>1</v>
      </c>
      <c r="N143" s="124" t="s">
        <v>43</v>
      </c>
      <c r="P143" s="160">
        <f t="shared" si="6"/>
        <v>0</v>
      </c>
      <c r="Q143" s="160">
        <v>0</v>
      </c>
      <c r="R143" s="160">
        <f t="shared" si="7"/>
        <v>0</v>
      </c>
      <c r="S143" s="160">
        <v>0</v>
      </c>
      <c r="T143" s="161">
        <f t="shared" si="8"/>
        <v>0</v>
      </c>
      <c r="AR143" s="162" t="s">
        <v>144</v>
      </c>
      <c r="AT143" s="162" t="s">
        <v>140</v>
      </c>
      <c r="AU143" s="162" t="s">
        <v>117</v>
      </c>
      <c r="AY143" s="13" t="s">
        <v>138</v>
      </c>
      <c r="BE143" s="89">
        <f t="shared" si="9"/>
        <v>0</v>
      </c>
      <c r="BF143" s="89">
        <f t="shared" si="10"/>
        <v>0</v>
      </c>
      <c r="BG143" s="89">
        <f t="shared" si="11"/>
        <v>0</v>
      </c>
      <c r="BH143" s="89">
        <f t="shared" si="12"/>
        <v>0</v>
      </c>
      <c r="BI143" s="89">
        <f t="shared" si="13"/>
        <v>0</v>
      </c>
      <c r="BJ143" s="13" t="s">
        <v>117</v>
      </c>
      <c r="BK143" s="163">
        <f t="shared" si="14"/>
        <v>0</v>
      </c>
      <c r="BL143" s="13" t="s">
        <v>144</v>
      </c>
      <c r="BM143" s="162" t="s">
        <v>167</v>
      </c>
    </row>
    <row r="144" spans="2:65" s="1" customFormat="1" ht="24.15" customHeight="1">
      <c r="B144" s="125"/>
      <c r="C144" s="152" t="s">
        <v>168</v>
      </c>
      <c r="D144" s="152" t="s">
        <v>140</v>
      </c>
      <c r="E144" s="153" t="s">
        <v>169</v>
      </c>
      <c r="F144" s="154" t="s">
        <v>170</v>
      </c>
      <c r="G144" s="155" t="s">
        <v>171</v>
      </c>
      <c r="H144" s="156">
        <v>53.64</v>
      </c>
      <c r="I144" s="157"/>
      <c r="J144" s="156">
        <f t="shared" si="5"/>
        <v>0</v>
      </c>
      <c r="K144" s="158"/>
      <c r="L144" s="30"/>
      <c r="M144" s="159" t="s">
        <v>1</v>
      </c>
      <c r="N144" s="124" t="s">
        <v>43</v>
      </c>
      <c r="P144" s="160">
        <f t="shared" si="6"/>
        <v>0</v>
      </c>
      <c r="Q144" s="160">
        <v>0</v>
      </c>
      <c r="R144" s="160">
        <f t="shared" si="7"/>
        <v>0</v>
      </c>
      <c r="S144" s="160">
        <v>0</v>
      </c>
      <c r="T144" s="161">
        <f t="shared" si="8"/>
        <v>0</v>
      </c>
      <c r="AR144" s="162" t="s">
        <v>144</v>
      </c>
      <c r="AT144" s="162" t="s">
        <v>140</v>
      </c>
      <c r="AU144" s="162" t="s">
        <v>117</v>
      </c>
      <c r="AY144" s="13" t="s">
        <v>138</v>
      </c>
      <c r="BE144" s="89">
        <f t="shared" si="9"/>
        <v>0</v>
      </c>
      <c r="BF144" s="89">
        <f t="shared" si="10"/>
        <v>0</v>
      </c>
      <c r="BG144" s="89">
        <f t="shared" si="11"/>
        <v>0</v>
      </c>
      <c r="BH144" s="89">
        <f t="shared" si="12"/>
        <v>0</v>
      </c>
      <c r="BI144" s="89">
        <f t="shared" si="13"/>
        <v>0</v>
      </c>
      <c r="BJ144" s="13" t="s">
        <v>117</v>
      </c>
      <c r="BK144" s="163">
        <f t="shared" si="14"/>
        <v>0</v>
      </c>
      <c r="BL144" s="13" t="s">
        <v>144</v>
      </c>
      <c r="BM144" s="162" t="s">
        <v>172</v>
      </c>
    </row>
    <row r="145" spans="2:65" s="1" customFormat="1" ht="24.15" customHeight="1">
      <c r="B145" s="125"/>
      <c r="C145" s="152" t="s">
        <v>173</v>
      </c>
      <c r="D145" s="152" t="s">
        <v>140</v>
      </c>
      <c r="E145" s="153" t="s">
        <v>174</v>
      </c>
      <c r="F145" s="154" t="s">
        <v>175</v>
      </c>
      <c r="G145" s="155" t="s">
        <v>143</v>
      </c>
      <c r="H145" s="156">
        <v>11.175000000000001</v>
      </c>
      <c r="I145" s="157"/>
      <c r="J145" s="156">
        <f t="shared" si="5"/>
        <v>0</v>
      </c>
      <c r="K145" s="158"/>
      <c r="L145" s="30"/>
      <c r="M145" s="159" t="s">
        <v>1</v>
      </c>
      <c r="N145" s="124" t="s">
        <v>43</v>
      </c>
      <c r="P145" s="160">
        <f t="shared" si="6"/>
        <v>0</v>
      </c>
      <c r="Q145" s="160">
        <v>0</v>
      </c>
      <c r="R145" s="160">
        <f t="shared" si="7"/>
        <v>0</v>
      </c>
      <c r="S145" s="160">
        <v>0</v>
      </c>
      <c r="T145" s="161">
        <f t="shared" si="8"/>
        <v>0</v>
      </c>
      <c r="AR145" s="162" t="s">
        <v>144</v>
      </c>
      <c r="AT145" s="162" t="s">
        <v>140</v>
      </c>
      <c r="AU145" s="162" t="s">
        <v>117</v>
      </c>
      <c r="AY145" s="13" t="s">
        <v>138</v>
      </c>
      <c r="BE145" s="89">
        <f t="shared" si="9"/>
        <v>0</v>
      </c>
      <c r="BF145" s="89">
        <f t="shared" si="10"/>
        <v>0</v>
      </c>
      <c r="BG145" s="89">
        <f t="shared" si="11"/>
        <v>0</v>
      </c>
      <c r="BH145" s="89">
        <f t="shared" si="12"/>
        <v>0</v>
      </c>
      <c r="BI145" s="89">
        <f t="shared" si="13"/>
        <v>0</v>
      </c>
      <c r="BJ145" s="13" t="s">
        <v>117</v>
      </c>
      <c r="BK145" s="163">
        <f t="shared" si="14"/>
        <v>0</v>
      </c>
      <c r="BL145" s="13" t="s">
        <v>144</v>
      </c>
      <c r="BM145" s="162" t="s">
        <v>176</v>
      </c>
    </row>
    <row r="146" spans="2:65" s="1" customFormat="1" ht="21.75" customHeight="1">
      <c r="B146" s="125"/>
      <c r="C146" s="152" t="s">
        <v>177</v>
      </c>
      <c r="D146" s="152" t="s">
        <v>140</v>
      </c>
      <c r="E146" s="153" t="s">
        <v>178</v>
      </c>
      <c r="F146" s="154" t="s">
        <v>179</v>
      </c>
      <c r="G146" s="155" t="s">
        <v>180</v>
      </c>
      <c r="H146" s="156">
        <v>161</v>
      </c>
      <c r="I146" s="157"/>
      <c r="J146" s="156">
        <f t="shared" si="5"/>
        <v>0</v>
      </c>
      <c r="K146" s="158"/>
      <c r="L146" s="30"/>
      <c r="M146" s="159" t="s">
        <v>1</v>
      </c>
      <c r="N146" s="124" t="s">
        <v>43</v>
      </c>
      <c r="P146" s="160">
        <f t="shared" si="6"/>
        <v>0</v>
      </c>
      <c r="Q146" s="160">
        <v>0</v>
      </c>
      <c r="R146" s="160">
        <f t="shared" si="7"/>
        <v>0</v>
      </c>
      <c r="S146" s="160">
        <v>0</v>
      </c>
      <c r="T146" s="161">
        <f t="shared" si="8"/>
        <v>0</v>
      </c>
      <c r="AR146" s="162" t="s">
        <v>144</v>
      </c>
      <c r="AT146" s="162" t="s">
        <v>140</v>
      </c>
      <c r="AU146" s="162" t="s">
        <v>117</v>
      </c>
      <c r="AY146" s="13" t="s">
        <v>138</v>
      </c>
      <c r="BE146" s="89">
        <f t="shared" si="9"/>
        <v>0</v>
      </c>
      <c r="BF146" s="89">
        <f t="shared" si="10"/>
        <v>0</v>
      </c>
      <c r="BG146" s="89">
        <f t="shared" si="11"/>
        <v>0</v>
      </c>
      <c r="BH146" s="89">
        <f t="shared" si="12"/>
        <v>0</v>
      </c>
      <c r="BI146" s="89">
        <f t="shared" si="13"/>
        <v>0</v>
      </c>
      <c r="BJ146" s="13" t="s">
        <v>117</v>
      </c>
      <c r="BK146" s="163">
        <f t="shared" si="14"/>
        <v>0</v>
      </c>
      <c r="BL146" s="13" t="s">
        <v>144</v>
      </c>
      <c r="BM146" s="162" t="s">
        <v>181</v>
      </c>
    </row>
    <row r="147" spans="2:65" s="11" customFormat="1" ht="22.95" customHeight="1">
      <c r="B147" s="140"/>
      <c r="D147" s="141" t="s">
        <v>76</v>
      </c>
      <c r="E147" s="150" t="s">
        <v>117</v>
      </c>
      <c r="F147" s="150" t="s">
        <v>182</v>
      </c>
      <c r="I147" s="143"/>
      <c r="J147" s="151">
        <f>BK147</f>
        <v>0</v>
      </c>
      <c r="L147" s="140"/>
      <c r="M147" s="145"/>
      <c r="P147" s="146">
        <f>P148</f>
        <v>0</v>
      </c>
      <c r="R147" s="146">
        <f>R148</f>
        <v>0</v>
      </c>
      <c r="T147" s="147">
        <f>T148</f>
        <v>0</v>
      </c>
      <c r="AR147" s="141" t="s">
        <v>85</v>
      </c>
      <c r="AT147" s="148" t="s">
        <v>76</v>
      </c>
      <c r="AU147" s="148" t="s">
        <v>85</v>
      </c>
      <c r="AY147" s="141" t="s">
        <v>138</v>
      </c>
      <c r="BK147" s="149">
        <f>BK148</f>
        <v>0</v>
      </c>
    </row>
    <row r="148" spans="2:65" s="1" customFormat="1" ht="33" customHeight="1">
      <c r="B148" s="125"/>
      <c r="C148" s="152" t="s">
        <v>183</v>
      </c>
      <c r="D148" s="152" t="s">
        <v>140</v>
      </c>
      <c r="E148" s="153" t="s">
        <v>184</v>
      </c>
      <c r="F148" s="154" t="s">
        <v>185</v>
      </c>
      <c r="G148" s="155" t="s">
        <v>180</v>
      </c>
      <c r="H148" s="156">
        <v>161</v>
      </c>
      <c r="I148" s="157"/>
      <c r="J148" s="156">
        <f>ROUND(I148*H148,3)</f>
        <v>0</v>
      </c>
      <c r="K148" s="158"/>
      <c r="L148" s="30"/>
      <c r="M148" s="159" t="s">
        <v>1</v>
      </c>
      <c r="N148" s="124" t="s">
        <v>43</v>
      </c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AR148" s="162" t="s">
        <v>144</v>
      </c>
      <c r="AT148" s="162" t="s">
        <v>140</v>
      </c>
      <c r="AU148" s="162" t="s">
        <v>117</v>
      </c>
      <c r="AY148" s="13" t="s">
        <v>138</v>
      </c>
      <c r="BE148" s="89">
        <f>IF(N148="základná",J148,0)</f>
        <v>0</v>
      </c>
      <c r="BF148" s="89">
        <f>IF(N148="znížená",J148,0)</f>
        <v>0</v>
      </c>
      <c r="BG148" s="89">
        <f>IF(N148="zákl. prenesená",J148,0)</f>
        <v>0</v>
      </c>
      <c r="BH148" s="89">
        <f>IF(N148="zníž. prenesená",J148,0)</f>
        <v>0</v>
      </c>
      <c r="BI148" s="89">
        <f>IF(N148="nulová",J148,0)</f>
        <v>0</v>
      </c>
      <c r="BJ148" s="13" t="s">
        <v>117</v>
      </c>
      <c r="BK148" s="163">
        <f>ROUND(I148*H148,3)</f>
        <v>0</v>
      </c>
      <c r="BL148" s="13" t="s">
        <v>144</v>
      </c>
      <c r="BM148" s="162" t="s">
        <v>186</v>
      </c>
    </row>
    <row r="149" spans="2:65" s="11" customFormat="1" ht="22.95" customHeight="1">
      <c r="B149" s="140"/>
      <c r="D149" s="141" t="s">
        <v>76</v>
      </c>
      <c r="E149" s="150" t="s">
        <v>156</v>
      </c>
      <c r="F149" s="150" t="s">
        <v>187</v>
      </c>
      <c r="I149" s="143"/>
      <c r="J149" s="151">
        <f>BK149</f>
        <v>0</v>
      </c>
      <c r="L149" s="140"/>
      <c r="M149" s="145"/>
      <c r="P149" s="146">
        <f>SUM(P150:P158)</f>
        <v>0</v>
      </c>
      <c r="R149" s="146">
        <f>SUM(R150:R158)</f>
        <v>63.600319999999996</v>
      </c>
      <c r="T149" s="147">
        <f>SUM(T150:T158)</f>
        <v>0</v>
      </c>
      <c r="AR149" s="141" t="s">
        <v>85</v>
      </c>
      <c r="AT149" s="148" t="s">
        <v>76</v>
      </c>
      <c r="AU149" s="148" t="s">
        <v>85</v>
      </c>
      <c r="AY149" s="141" t="s">
        <v>138</v>
      </c>
      <c r="BK149" s="149">
        <f>SUM(BK150:BK158)</f>
        <v>0</v>
      </c>
    </row>
    <row r="150" spans="2:65" s="1" customFormat="1" ht="33" customHeight="1">
      <c r="B150" s="125"/>
      <c r="C150" s="152" t="s">
        <v>188</v>
      </c>
      <c r="D150" s="152" t="s">
        <v>140</v>
      </c>
      <c r="E150" s="153" t="s">
        <v>189</v>
      </c>
      <c r="F150" s="154" t="s">
        <v>190</v>
      </c>
      <c r="G150" s="155" t="s">
        <v>180</v>
      </c>
      <c r="H150" s="156">
        <v>110</v>
      </c>
      <c r="I150" s="157"/>
      <c r="J150" s="156">
        <f t="shared" ref="J150:J158" si="15">ROUND(I150*H150,3)</f>
        <v>0</v>
      </c>
      <c r="K150" s="158"/>
      <c r="L150" s="30"/>
      <c r="M150" s="159" t="s">
        <v>1</v>
      </c>
      <c r="N150" s="124" t="s">
        <v>43</v>
      </c>
      <c r="P150" s="160">
        <f t="shared" ref="P150:P158" si="16">O150*H150</f>
        <v>0</v>
      </c>
      <c r="Q150" s="160">
        <v>0.39800000000000002</v>
      </c>
      <c r="R150" s="160">
        <f t="shared" ref="R150:R158" si="17">Q150*H150</f>
        <v>43.78</v>
      </c>
      <c r="S150" s="160">
        <v>0</v>
      </c>
      <c r="T150" s="161">
        <f t="shared" ref="T150:T158" si="18">S150*H150</f>
        <v>0</v>
      </c>
      <c r="AR150" s="162" t="s">
        <v>144</v>
      </c>
      <c r="AT150" s="162" t="s">
        <v>140</v>
      </c>
      <c r="AU150" s="162" t="s">
        <v>117</v>
      </c>
      <c r="AY150" s="13" t="s">
        <v>138</v>
      </c>
      <c r="BE150" s="89">
        <f t="shared" ref="BE150:BE158" si="19">IF(N150="základná",J150,0)</f>
        <v>0</v>
      </c>
      <c r="BF150" s="89">
        <f t="shared" ref="BF150:BF158" si="20">IF(N150="znížená",J150,0)</f>
        <v>0</v>
      </c>
      <c r="BG150" s="89">
        <f t="shared" ref="BG150:BG158" si="21">IF(N150="zákl. prenesená",J150,0)</f>
        <v>0</v>
      </c>
      <c r="BH150" s="89">
        <f t="shared" ref="BH150:BH158" si="22">IF(N150="zníž. prenesená",J150,0)</f>
        <v>0</v>
      </c>
      <c r="BI150" s="89">
        <f t="shared" ref="BI150:BI158" si="23">IF(N150="nulová",J150,0)</f>
        <v>0</v>
      </c>
      <c r="BJ150" s="13" t="s">
        <v>117</v>
      </c>
      <c r="BK150" s="163">
        <f t="shared" ref="BK150:BK158" si="24">ROUND(I150*H150,3)</f>
        <v>0</v>
      </c>
      <c r="BL150" s="13" t="s">
        <v>144</v>
      </c>
      <c r="BM150" s="162" t="s">
        <v>191</v>
      </c>
    </row>
    <row r="151" spans="2:65" s="1" customFormat="1" ht="37.950000000000003" customHeight="1">
      <c r="B151" s="125"/>
      <c r="C151" s="152" t="s">
        <v>192</v>
      </c>
      <c r="D151" s="152" t="s">
        <v>140</v>
      </c>
      <c r="E151" s="153" t="s">
        <v>193</v>
      </c>
      <c r="F151" s="154" t="s">
        <v>194</v>
      </c>
      <c r="G151" s="155" t="s">
        <v>180</v>
      </c>
      <c r="H151" s="156">
        <v>6</v>
      </c>
      <c r="I151" s="157"/>
      <c r="J151" s="156">
        <f t="shared" si="15"/>
        <v>0</v>
      </c>
      <c r="K151" s="158"/>
      <c r="L151" s="30"/>
      <c r="M151" s="159" t="s">
        <v>1</v>
      </c>
      <c r="N151" s="124" t="s">
        <v>43</v>
      </c>
      <c r="P151" s="160">
        <f t="shared" si="16"/>
        <v>0</v>
      </c>
      <c r="Q151" s="160">
        <v>0.39800000000000002</v>
      </c>
      <c r="R151" s="160">
        <f t="shared" si="17"/>
        <v>2.3879999999999999</v>
      </c>
      <c r="S151" s="160">
        <v>0</v>
      </c>
      <c r="T151" s="161">
        <f t="shared" si="18"/>
        <v>0</v>
      </c>
      <c r="AR151" s="162" t="s">
        <v>144</v>
      </c>
      <c r="AT151" s="162" t="s">
        <v>140</v>
      </c>
      <c r="AU151" s="162" t="s">
        <v>117</v>
      </c>
      <c r="AY151" s="13" t="s">
        <v>138</v>
      </c>
      <c r="BE151" s="89">
        <f t="shared" si="19"/>
        <v>0</v>
      </c>
      <c r="BF151" s="89">
        <f t="shared" si="20"/>
        <v>0</v>
      </c>
      <c r="BG151" s="89">
        <f t="shared" si="21"/>
        <v>0</v>
      </c>
      <c r="BH151" s="89">
        <f t="shared" si="22"/>
        <v>0</v>
      </c>
      <c r="BI151" s="89">
        <f t="shared" si="23"/>
        <v>0</v>
      </c>
      <c r="BJ151" s="13" t="s">
        <v>117</v>
      </c>
      <c r="BK151" s="163">
        <f t="shared" si="24"/>
        <v>0</v>
      </c>
      <c r="BL151" s="13" t="s">
        <v>144</v>
      </c>
      <c r="BM151" s="162" t="s">
        <v>195</v>
      </c>
    </row>
    <row r="152" spans="2:65" s="1" customFormat="1" ht="37.950000000000003" customHeight="1">
      <c r="B152" s="125"/>
      <c r="C152" s="152" t="s">
        <v>196</v>
      </c>
      <c r="D152" s="152" t="s">
        <v>140</v>
      </c>
      <c r="E152" s="153" t="s">
        <v>197</v>
      </c>
      <c r="F152" s="154" t="s">
        <v>198</v>
      </c>
      <c r="G152" s="155" t="s">
        <v>180</v>
      </c>
      <c r="H152" s="156">
        <v>6</v>
      </c>
      <c r="I152" s="157"/>
      <c r="J152" s="156">
        <f t="shared" si="15"/>
        <v>0</v>
      </c>
      <c r="K152" s="158"/>
      <c r="L152" s="30"/>
      <c r="M152" s="159" t="s">
        <v>1</v>
      </c>
      <c r="N152" s="124" t="s">
        <v>43</v>
      </c>
      <c r="P152" s="160">
        <f t="shared" si="16"/>
        <v>0</v>
      </c>
      <c r="Q152" s="160">
        <v>0.46166000000000001</v>
      </c>
      <c r="R152" s="160">
        <f t="shared" si="17"/>
        <v>2.7699600000000002</v>
      </c>
      <c r="S152" s="160">
        <v>0</v>
      </c>
      <c r="T152" s="161">
        <f t="shared" si="18"/>
        <v>0</v>
      </c>
      <c r="AR152" s="162" t="s">
        <v>144</v>
      </c>
      <c r="AT152" s="162" t="s">
        <v>140</v>
      </c>
      <c r="AU152" s="162" t="s">
        <v>117</v>
      </c>
      <c r="AY152" s="13" t="s">
        <v>138</v>
      </c>
      <c r="BE152" s="89">
        <f t="shared" si="19"/>
        <v>0</v>
      </c>
      <c r="BF152" s="89">
        <f t="shared" si="20"/>
        <v>0</v>
      </c>
      <c r="BG152" s="89">
        <f t="shared" si="21"/>
        <v>0</v>
      </c>
      <c r="BH152" s="89">
        <f t="shared" si="22"/>
        <v>0</v>
      </c>
      <c r="BI152" s="89">
        <f t="shared" si="23"/>
        <v>0</v>
      </c>
      <c r="BJ152" s="13" t="s">
        <v>117</v>
      </c>
      <c r="BK152" s="163">
        <f t="shared" si="24"/>
        <v>0</v>
      </c>
      <c r="BL152" s="13" t="s">
        <v>144</v>
      </c>
      <c r="BM152" s="162" t="s">
        <v>199</v>
      </c>
    </row>
    <row r="153" spans="2:65" s="1" customFormat="1" ht="21.75" customHeight="1">
      <c r="B153" s="125"/>
      <c r="C153" s="152" t="s">
        <v>200</v>
      </c>
      <c r="D153" s="152" t="s">
        <v>140</v>
      </c>
      <c r="E153" s="153" t="s">
        <v>201</v>
      </c>
      <c r="F153" s="154" t="s">
        <v>202</v>
      </c>
      <c r="G153" s="155" t="s">
        <v>180</v>
      </c>
      <c r="H153" s="156">
        <v>110</v>
      </c>
      <c r="I153" s="157"/>
      <c r="J153" s="156">
        <f t="shared" si="15"/>
        <v>0</v>
      </c>
      <c r="K153" s="158"/>
      <c r="L153" s="30"/>
      <c r="M153" s="159" t="s">
        <v>1</v>
      </c>
      <c r="N153" s="124" t="s">
        <v>43</v>
      </c>
      <c r="P153" s="160">
        <f t="shared" si="16"/>
        <v>0</v>
      </c>
      <c r="Q153" s="160">
        <v>1.8500000000000001E-3</v>
      </c>
      <c r="R153" s="160">
        <f t="shared" si="17"/>
        <v>0.20350000000000001</v>
      </c>
      <c r="S153" s="160">
        <v>0</v>
      </c>
      <c r="T153" s="161">
        <f t="shared" si="18"/>
        <v>0</v>
      </c>
      <c r="AR153" s="162" t="s">
        <v>144</v>
      </c>
      <c r="AT153" s="162" t="s">
        <v>140</v>
      </c>
      <c r="AU153" s="162" t="s">
        <v>117</v>
      </c>
      <c r="AY153" s="13" t="s">
        <v>138</v>
      </c>
      <c r="BE153" s="89">
        <f t="shared" si="19"/>
        <v>0</v>
      </c>
      <c r="BF153" s="89">
        <f t="shared" si="20"/>
        <v>0</v>
      </c>
      <c r="BG153" s="89">
        <f t="shared" si="21"/>
        <v>0</v>
      </c>
      <c r="BH153" s="89">
        <f t="shared" si="22"/>
        <v>0</v>
      </c>
      <c r="BI153" s="89">
        <f t="shared" si="23"/>
        <v>0</v>
      </c>
      <c r="BJ153" s="13" t="s">
        <v>117</v>
      </c>
      <c r="BK153" s="163">
        <f t="shared" si="24"/>
        <v>0</v>
      </c>
      <c r="BL153" s="13" t="s">
        <v>144</v>
      </c>
      <c r="BM153" s="162" t="s">
        <v>203</v>
      </c>
    </row>
    <row r="154" spans="2:65" s="1" customFormat="1" ht="16.5" customHeight="1">
      <c r="B154" s="125"/>
      <c r="C154" s="152" t="s">
        <v>204</v>
      </c>
      <c r="D154" s="152" t="s">
        <v>140</v>
      </c>
      <c r="E154" s="153" t="s">
        <v>205</v>
      </c>
      <c r="F154" s="154" t="s">
        <v>206</v>
      </c>
      <c r="G154" s="155" t="s">
        <v>180</v>
      </c>
      <c r="H154" s="156">
        <v>110</v>
      </c>
      <c r="I154" s="157"/>
      <c r="J154" s="156">
        <f t="shared" si="15"/>
        <v>0</v>
      </c>
      <c r="K154" s="158"/>
      <c r="L154" s="30"/>
      <c r="M154" s="159" t="s">
        <v>1</v>
      </c>
      <c r="N154" s="124" t="s">
        <v>43</v>
      </c>
      <c r="P154" s="160">
        <f t="shared" si="16"/>
        <v>0</v>
      </c>
      <c r="Q154" s="160">
        <v>0</v>
      </c>
      <c r="R154" s="160">
        <f t="shared" si="17"/>
        <v>0</v>
      </c>
      <c r="S154" s="160">
        <v>0</v>
      </c>
      <c r="T154" s="161">
        <f t="shared" si="18"/>
        <v>0</v>
      </c>
      <c r="AR154" s="162" t="s">
        <v>144</v>
      </c>
      <c r="AT154" s="162" t="s">
        <v>140</v>
      </c>
      <c r="AU154" s="162" t="s">
        <v>117</v>
      </c>
      <c r="AY154" s="13" t="s">
        <v>138</v>
      </c>
      <c r="BE154" s="89">
        <f t="shared" si="19"/>
        <v>0</v>
      </c>
      <c r="BF154" s="89">
        <f t="shared" si="20"/>
        <v>0</v>
      </c>
      <c r="BG154" s="89">
        <f t="shared" si="21"/>
        <v>0</v>
      </c>
      <c r="BH154" s="89">
        <f t="shared" si="22"/>
        <v>0</v>
      </c>
      <c r="BI154" s="89">
        <f t="shared" si="23"/>
        <v>0</v>
      </c>
      <c r="BJ154" s="13" t="s">
        <v>117</v>
      </c>
      <c r="BK154" s="163">
        <f t="shared" si="24"/>
        <v>0</v>
      </c>
      <c r="BL154" s="13" t="s">
        <v>144</v>
      </c>
      <c r="BM154" s="162" t="s">
        <v>207</v>
      </c>
    </row>
    <row r="155" spans="2:65" s="1" customFormat="1" ht="33" customHeight="1">
      <c r="B155" s="125"/>
      <c r="C155" s="152" t="s">
        <v>208</v>
      </c>
      <c r="D155" s="152" t="s">
        <v>140</v>
      </c>
      <c r="E155" s="153" t="s">
        <v>209</v>
      </c>
      <c r="F155" s="154" t="s">
        <v>210</v>
      </c>
      <c r="G155" s="155" t="s">
        <v>180</v>
      </c>
      <c r="H155" s="156">
        <v>45</v>
      </c>
      <c r="I155" s="157"/>
      <c r="J155" s="156">
        <f t="shared" si="15"/>
        <v>0</v>
      </c>
      <c r="K155" s="158"/>
      <c r="L155" s="30"/>
      <c r="M155" s="159" t="s">
        <v>1</v>
      </c>
      <c r="N155" s="124" t="s">
        <v>43</v>
      </c>
      <c r="P155" s="160">
        <f t="shared" si="16"/>
        <v>0</v>
      </c>
      <c r="Q155" s="160">
        <v>0.1002</v>
      </c>
      <c r="R155" s="160">
        <f t="shared" si="17"/>
        <v>4.5089999999999995</v>
      </c>
      <c r="S155" s="160">
        <v>0</v>
      </c>
      <c r="T155" s="161">
        <f t="shared" si="18"/>
        <v>0</v>
      </c>
      <c r="AR155" s="162" t="s">
        <v>144</v>
      </c>
      <c r="AT155" s="162" t="s">
        <v>140</v>
      </c>
      <c r="AU155" s="162" t="s">
        <v>117</v>
      </c>
      <c r="AY155" s="13" t="s">
        <v>138</v>
      </c>
      <c r="BE155" s="89">
        <f t="shared" si="19"/>
        <v>0</v>
      </c>
      <c r="BF155" s="89">
        <f t="shared" si="20"/>
        <v>0</v>
      </c>
      <c r="BG155" s="89">
        <f t="shared" si="21"/>
        <v>0</v>
      </c>
      <c r="BH155" s="89">
        <f t="shared" si="22"/>
        <v>0</v>
      </c>
      <c r="BI155" s="89">
        <f t="shared" si="23"/>
        <v>0</v>
      </c>
      <c r="BJ155" s="13" t="s">
        <v>117</v>
      </c>
      <c r="BK155" s="163">
        <f t="shared" si="24"/>
        <v>0</v>
      </c>
      <c r="BL155" s="13" t="s">
        <v>144</v>
      </c>
      <c r="BM155" s="162" t="s">
        <v>211</v>
      </c>
    </row>
    <row r="156" spans="2:65" s="1" customFormat="1" ht="24.15" customHeight="1">
      <c r="B156" s="125"/>
      <c r="C156" s="164" t="s">
        <v>212</v>
      </c>
      <c r="D156" s="164" t="s">
        <v>213</v>
      </c>
      <c r="E156" s="165" t="s">
        <v>214</v>
      </c>
      <c r="F156" s="166" t="s">
        <v>215</v>
      </c>
      <c r="G156" s="167" t="s">
        <v>180</v>
      </c>
      <c r="H156" s="168">
        <v>45.45</v>
      </c>
      <c r="I156" s="169"/>
      <c r="J156" s="168">
        <f t="shared" si="15"/>
        <v>0</v>
      </c>
      <c r="K156" s="170"/>
      <c r="L156" s="171"/>
      <c r="M156" s="172" t="s">
        <v>1</v>
      </c>
      <c r="N156" s="173" t="s">
        <v>43</v>
      </c>
      <c r="P156" s="160">
        <f t="shared" si="16"/>
        <v>0</v>
      </c>
      <c r="Q156" s="160">
        <v>0.17</v>
      </c>
      <c r="R156" s="160">
        <f t="shared" si="17"/>
        <v>7.7265000000000015</v>
      </c>
      <c r="S156" s="160">
        <v>0</v>
      </c>
      <c r="T156" s="161">
        <f t="shared" si="18"/>
        <v>0</v>
      </c>
      <c r="AR156" s="162" t="s">
        <v>168</v>
      </c>
      <c r="AT156" s="162" t="s">
        <v>213</v>
      </c>
      <c r="AU156" s="162" t="s">
        <v>117</v>
      </c>
      <c r="AY156" s="13" t="s">
        <v>138</v>
      </c>
      <c r="BE156" s="89">
        <f t="shared" si="19"/>
        <v>0</v>
      </c>
      <c r="BF156" s="89">
        <f t="shared" si="20"/>
        <v>0</v>
      </c>
      <c r="BG156" s="89">
        <f t="shared" si="21"/>
        <v>0</v>
      </c>
      <c r="BH156" s="89">
        <f t="shared" si="22"/>
        <v>0</v>
      </c>
      <c r="BI156" s="89">
        <f t="shared" si="23"/>
        <v>0</v>
      </c>
      <c r="BJ156" s="13" t="s">
        <v>117</v>
      </c>
      <c r="BK156" s="163">
        <f t="shared" si="24"/>
        <v>0</v>
      </c>
      <c r="BL156" s="13" t="s">
        <v>144</v>
      </c>
      <c r="BM156" s="162" t="s">
        <v>216</v>
      </c>
    </row>
    <row r="157" spans="2:65" s="1" customFormat="1" ht="37.950000000000003" customHeight="1">
      <c r="B157" s="125"/>
      <c r="C157" s="152" t="s">
        <v>217</v>
      </c>
      <c r="D157" s="152" t="s">
        <v>140</v>
      </c>
      <c r="E157" s="153" t="s">
        <v>218</v>
      </c>
      <c r="F157" s="154" t="s">
        <v>219</v>
      </c>
      <c r="G157" s="155" t="s">
        <v>180</v>
      </c>
      <c r="H157" s="156">
        <v>6</v>
      </c>
      <c r="I157" s="157"/>
      <c r="J157" s="156">
        <f t="shared" si="15"/>
        <v>0</v>
      </c>
      <c r="K157" s="158"/>
      <c r="L157" s="30"/>
      <c r="M157" s="159" t="s">
        <v>1</v>
      </c>
      <c r="N157" s="124" t="s">
        <v>43</v>
      </c>
      <c r="P157" s="160">
        <f t="shared" si="16"/>
        <v>0</v>
      </c>
      <c r="Q157" s="160">
        <v>0.13800000000000001</v>
      </c>
      <c r="R157" s="160">
        <f t="shared" si="17"/>
        <v>0.82800000000000007</v>
      </c>
      <c r="S157" s="160">
        <v>0</v>
      </c>
      <c r="T157" s="161">
        <f t="shared" si="18"/>
        <v>0</v>
      </c>
      <c r="AR157" s="162" t="s">
        <v>144</v>
      </c>
      <c r="AT157" s="162" t="s">
        <v>140</v>
      </c>
      <c r="AU157" s="162" t="s">
        <v>117</v>
      </c>
      <c r="AY157" s="13" t="s">
        <v>138</v>
      </c>
      <c r="BE157" s="89">
        <f t="shared" si="19"/>
        <v>0</v>
      </c>
      <c r="BF157" s="89">
        <f t="shared" si="20"/>
        <v>0</v>
      </c>
      <c r="BG157" s="89">
        <f t="shared" si="21"/>
        <v>0</v>
      </c>
      <c r="BH157" s="89">
        <f t="shared" si="22"/>
        <v>0</v>
      </c>
      <c r="BI157" s="89">
        <f t="shared" si="23"/>
        <v>0</v>
      </c>
      <c r="BJ157" s="13" t="s">
        <v>117</v>
      </c>
      <c r="BK157" s="163">
        <f t="shared" si="24"/>
        <v>0</v>
      </c>
      <c r="BL157" s="13" t="s">
        <v>144</v>
      </c>
      <c r="BM157" s="162" t="s">
        <v>220</v>
      </c>
    </row>
    <row r="158" spans="2:65" s="1" customFormat="1" ht="24.15" customHeight="1">
      <c r="B158" s="125"/>
      <c r="C158" s="164" t="s">
        <v>7</v>
      </c>
      <c r="D158" s="164" t="s">
        <v>213</v>
      </c>
      <c r="E158" s="165" t="s">
        <v>221</v>
      </c>
      <c r="F158" s="166" t="s">
        <v>222</v>
      </c>
      <c r="G158" s="167" t="s">
        <v>180</v>
      </c>
      <c r="H158" s="168">
        <v>6.12</v>
      </c>
      <c r="I158" s="169"/>
      <c r="J158" s="168">
        <f t="shared" si="15"/>
        <v>0</v>
      </c>
      <c r="K158" s="170"/>
      <c r="L158" s="171"/>
      <c r="M158" s="172" t="s">
        <v>1</v>
      </c>
      <c r="N158" s="173" t="s">
        <v>43</v>
      </c>
      <c r="P158" s="160">
        <f t="shared" si="16"/>
        <v>0</v>
      </c>
      <c r="Q158" s="160">
        <v>0.22800000000000001</v>
      </c>
      <c r="R158" s="160">
        <f t="shared" si="17"/>
        <v>1.3953600000000002</v>
      </c>
      <c r="S158" s="160">
        <v>0</v>
      </c>
      <c r="T158" s="161">
        <f t="shared" si="18"/>
        <v>0</v>
      </c>
      <c r="AR158" s="162" t="s">
        <v>168</v>
      </c>
      <c r="AT158" s="162" t="s">
        <v>213</v>
      </c>
      <c r="AU158" s="162" t="s">
        <v>117</v>
      </c>
      <c r="AY158" s="13" t="s">
        <v>138</v>
      </c>
      <c r="BE158" s="89">
        <f t="shared" si="19"/>
        <v>0</v>
      </c>
      <c r="BF158" s="89">
        <f t="shared" si="20"/>
        <v>0</v>
      </c>
      <c r="BG158" s="89">
        <f t="shared" si="21"/>
        <v>0</v>
      </c>
      <c r="BH158" s="89">
        <f t="shared" si="22"/>
        <v>0</v>
      </c>
      <c r="BI158" s="89">
        <f t="shared" si="23"/>
        <v>0</v>
      </c>
      <c r="BJ158" s="13" t="s">
        <v>117</v>
      </c>
      <c r="BK158" s="163">
        <f t="shared" si="24"/>
        <v>0</v>
      </c>
      <c r="BL158" s="13" t="s">
        <v>144</v>
      </c>
      <c r="BM158" s="162" t="s">
        <v>223</v>
      </c>
    </row>
    <row r="159" spans="2:65" s="11" customFormat="1" ht="22.95" customHeight="1">
      <c r="B159" s="140"/>
      <c r="D159" s="141" t="s">
        <v>76</v>
      </c>
      <c r="E159" s="150" t="s">
        <v>173</v>
      </c>
      <c r="F159" s="150" t="s">
        <v>224</v>
      </c>
      <c r="I159" s="143"/>
      <c r="J159" s="151">
        <f>BK159</f>
        <v>0</v>
      </c>
      <c r="L159" s="140"/>
      <c r="M159" s="145"/>
      <c r="P159" s="146">
        <f>SUM(P160:P167)</f>
        <v>0</v>
      </c>
      <c r="R159" s="146">
        <f>SUM(R160:R167)</f>
        <v>9.3755199999999999</v>
      </c>
      <c r="T159" s="147">
        <f>SUM(T160:T167)</f>
        <v>24.479999999999997</v>
      </c>
      <c r="AR159" s="141" t="s">
        <v>85</v>
      </c>
      <c r="AT159" s="148" t="s">
        <v>76</v>
      </c>
      <c r="AU159" s="148" t="s">
        <v>85</v>
      </c>
      <c r="AY159" s="141" t="s">
        <v>138</v>
      </c>
      <c r="BK159" s="149">
        <f>SUM(BK160:BK167)</f>
        <v>0</v>
      </c>
    </row>
    <row r="160" spans="2:65" s="1" customFormat="1" ht="37.950000000000003" customHeight="1">
      <c r="B160" s="125"/>
      <c r="C160" s="152" t="s">
        <v>225</v>
      </c>
      <c r="D160" s="152" t="s">
        <v>140</v>
      </c>
      <c r="E160" s="153" t="s">
        <v>226</v>
      </c>
      <c r="F160" s="154" t="s">
        <v>227</v>
      </c>
      <c r="G160" s="155" t="s">
        <v>228</v>
      </c>
      <c r="H160" s="156">
        <v>77</v>
      </c>
      <c r="I160" s="157"/>
      <c r="J160" s="156">
        <f t="shared" ref="J160:J167" si="25">ROUND(I160*H160,3)</f>
        <v>0</v>
      </c>
      <c r="K160" s="158"/>
      <c r="L160" s="30"/>
      <c r="M160" s="159" t="s">
        <v>1</v>
      </c>
      <c r="N160" s="124" t="s">
        <v>43</v>
      </c>
      <c r="P160" s="160">
        <f t="shared" ref="P160:P167" si="26">O160*H160</f>
        <v>0</v>
      </c>
      <c r="Q160" s="160">
        <v>9.8530000000000006E-2</v>
      </c>
      <c r="R160" s="160">
        <f t="shared" ref="R160:R167" si="27">Q160*H160</f>
        <v>7.5868100000000007</v>
      </c>
      <c r="S160" s="160">
        <v>0</v>
      </c>
      <c r="T160" s="161">
        <f t="shared" ref="T160:T167" si="28">S160*H160</f>
        <v>0</v>
      </c>
      <c r="AR160" s="162" t="s">
        <v>144</v>
      </c>
      <c r="AT160" s="162" t="s">
        <v>140</v>
      </c>
      <c r="AU160" s="162" t="s">
        <v>117</v>
      </c>
      <c r="AY160" s="13" t="s">
        <v>138</v>
      </c>
      <c r="BE160" s="89">
        <f t="shared" ref="BE160:BE167" si="29">IF(N160="základná",J160,0)</f>
        <v>0</v>
      </c>
      <c r="BF160" s="89">
        <f t="shared" ref="BF160:BF167" si="30">IF(N160="znížená",J160,0)</f>
        <v>0</v>
      </c>
      <c r="BG160" s="89">
        <f t="shared" ref="BG160:BG167" si="31">IF(N160="zákl. prenesená",J160,0)</f>
        <v>0</v>
      </c>
      <c r="BH160" s="89">
        <f t="shared" ref="BH160:BH167" si="32">IF(N160="zníž. prenesená",J160,0)</f>
        <v>0</v>
      </c>
      <c r="BI160" s="89">
        <f t="shared" ref="BI160:BI167" si="33">IF(N160="nulová",J160,0)</f>
        <v>0</v>
      </c>
      <c r="BJ160" s="13" t="s">
        <v>117</v>
      </c>
      <c r="BK160" s="163">
        <f t="shared" ref="BK160:BK167" si="34">ROUND(I160*H160,3)</f>
        <v>0</v>
      </c>
      <c r="BL160" s="13" t="s">
        <v>144</v>
      </c>
      <c r="BM160" s="162" t="s">
        <v>229</v>
      </c>
    </row>
    <row r="161" spans="2:65" s="1" customFormat="1" ht="21.75" customHeight="1">
      <c r="B161" s="125"/>
      <c r="C161" s="164" t="s">
        <v>230</v>
      </c>
      <c r="D161" s="164" t="s">
        <v>213</v>
      </c>
      <c r="E161" s="165" t="s">
        <v>231</v>
      </c>
      <c r="F161" s="166" t="s">
        <v>232</v>
      </c>
      <c r="G161" s="167" t="s">
        <v>233</v>
      </c>
      <c r="H161" s="168">
        <v>77.77</v>
      </c>
      <c r="I161" s="169"/>
      <c r="J161" s="168">
        <f t="shared" si="25"/>
        <v>0</v>
      </c>
      <c r="K161" s="170"/>
      <c r="L161" s="171"/>
      <c r="M161" s="172" t="s">
        <v>1</v>
      </c>
      <c r="N161" s="173" t="s">
        <v>43</v>
      </c>
      <c r="P161" s="160">
        <f t="shared" si="26"/>
        <v>0</v>
      </c>
      <c r="Q161" s="160">
        <v>2.3E-2</v>
      </c>
      <c r="R161" s="160">
        <f t="shared" si="27"/>
        <v>1.7887099999999998</v>
      </c>
      <c r="S161" s="160">
        <v>0</v>
      </c>
      <c r="T161" s="161">
        <f t="shared" si="28"/>
        <v>0</v>
      </c>
      <c r="AR161" s="162" t="s">
        <v>168</v>
      </c>
      <c r="AT161" s="162" t="s">
        <v>213</v>
      </c>
      <c r="AU161" s="162" t="s">
        <v>117</v>
      </c>
      <c r="AY161" s="13" t="s">
        <v>138</v>
      </c>
      <c r="BE161" s="89">
        <f t="shared" si="29"/>
        <v>0</v>
      </c>
      <c r="BF161" s="89">
        <f t="shared" si="30"/>
        <v>0</v>
      </c>
      <c r="BG161" s="89">
        <f t="shared" si="31"/>
        <v>0</v>
      </c>
      <c r="BH161" s="89">
        <f t="shared" si="32"/>
        <v>0</v>
      </c>
      <c r="BI161" s="89">
        <f t="shared" si="33"/>
        <v>0</v>
      </c>
      <c r="BJ161" s="13" t="s">
        <v>117</v>
      </c>
      <c r="BK161" s="163">
        <f t="shared" si="34"/>
        <v>0</v>
      </c>
      <c r="BL161" s="13" t="s">
        <v>144</v>
      </c>
      <c r="BM161" s="162" t="s">
        <v>234</v>
      </c>
    </row>
    <row r="162" spans="2:65" s="1" customFormat="1" ht="33" customHeight="1">
      <c r="B162" s="125"/>
      <c r="C162" s="152" t="s">
        <v>235</v>
      </c>
      <c r="D162" s="152" t="s">
        <v>140</v>
      </c>
      <c r="E162" s="153" t="s">
        <v>236</v>
      </c>
      <c r="F162" s="154" t="s">
        <v>237</v>
      </c>
      <c r="G162" s="155" t="s">
        <v>143</v>
      </c>
      <c r="H162" s="156">
        <v>10.199999999999999</v>
      </c>
      <c r="I162" s="157"/>
      <c r="J162" s="156">
        <f t="shared" si="25"/>
        <v>0</v>
      </c>
      <c r="K162" s="158"/>
      <c r="L162" s="30"/>
      <c r="M162" s="159" t="s">
        <v>1</v>
      </c>
      <c r="N162" s="124" t="s">
        <v>43</v>
      </c>
      <c r="P162" s="160">
        <f t="shared" si="26"/>
        <v>0</v>
      </c>
      <c r="Q162" s="160">
        <v>0</v>
      </c>
      <c r="R162" s="160">
        <f t="shared" si="27"/>
        <v>0</v>
      </c>
      <c r="S162" s="160">
        <v>2.4</v>
      </c>
      <c r="T162" s="161">
        <f t="shared" si="28"/>
        <v>24.479999999999997</v>
      </c>
      <c r="AR162" s="162" t="s">
        <v>144</v>
      </c>
      <c r="AT162" s="162" t="s">
        <v>140</v>
      </c>
      <c r="AU162" s="162" t="s">
        <v>117</v>
      </c>
      <c r="AY162" s="13" t="s">
        <v>138</v>
      </c>
      <c r="BE162" s="89">
        <f t="shared" si="29"/>
        <v>0</v>
      </c>
      <c r="BF162" s="89">
        <f t="shared" si="30"/>
        <v>0</v>
      </c>
      <c r="BG162" s="89">
        <f t="shared" si="31"/>
        <v>0</v>
      </c>
      <c r="BH162" s="89">
        <f t="shared" si="32"/>
        <v>0</v>
      </c>
      <c r="BI162" s="89">
        <f t="shared" si="33"/>
        <v>0</v>
      </c>
      <c r="BJ162" s="13" t="s">
        <v>117</v>
      </c>
      <c r="BK162" s="163">
        <f t="shared" si="34"/>
        <v>0</v>
      </c>
      <c r="BL162" s="13" t="s">
        <v>144</v>
      </c>
      <c r="BM162" s="162" t="s">
        <v>238</v>
      </c>
    </row>
    <row r="163" spans="2:65" s="1" customFormat="1" ht="21.75" customHeight="1">
      <c r="B163" s="125"/>
      <c r="C163" s="152" t="s">
        <v>239</v>
      </c>
      <c r="D163" s="152" t="s">
        <v>140</v>
      </c>
      <c r="E163" s="153" t="s">
        <v>240</v>
      </c>
      <c r="F163" s="154" t="s">
        <v>241</v>
      </c>
      <c r="G163" s="155" t="s">
        <v>171</v>
      </c>
      <c r="H163" s="156">
        <v>25.074999999999999</v>
      </c>
      <c r="I163" s="157"/>
      <c r="J163" s="156">
        <f t="shared" si="25"/>
        <v>0</v>
      </c>
      <c r="K163" s="158"/>
      <c r="L163" s="30"/>
      <c r="M163" s="159" t="s">
        <v>1</v>
      </c>
      <c r="N163" s="124" t="s">
        <v>43</v>
      </c>
      <c r="P163" s="160">
        <f t="shared" si="26"/>
        <v>0</v>
      </c>
      <c r="Q163" s="160">
        <v>0</v>
      </c>
      <c r="R163" s="160">
        <f t="shared" si="27"/>
        <v>0</v>
      </c>
      <c r="S163" s="160">
        <v>0</v>
      </c>
      <c r="T163" s="161">
        <f t="shared" si="28"/>
        <v>0</v>
      </c>
      <c r="AR163" s="162" t="s">
        <v>144</v>
      </c>
      <c r="AT163" s="162" t="s">
        <v>140</v>
      </c>
      <c r="AU163" s="162" t="s">
        <v>117</v>
      </c>
      <c r="AY163" s="13" t="s">
        <v>138</v>
      </c>
      <c r="BE163" s="89">
        <f t="shared" si="29"/>
        <v>0</v>
      </c>
      <c r="BF163" s="89">
        <f t="shared" si="30"/>
        <v>0</v>
      </c>
      <c r="BG163" s="89">
        <f t="shared" si="31"/>
        <v>0</v>
      </c>
      <c r="BH163" s="89">
        <f t="shared" si="32"/>
        <v>0</v>
      </c>
      <c r="BI163" s="89">
        <f t="shared" si="33"/>
        <v>0</v>
      </c>
      <c r="BJ163" s="13" t="s">
        <v>117</v>
      </c>
      <c r="BK163" s="163">
        <f t="shared" si="34"/>
        <v>0</v>
      </c>
      <c r="BL163" s="13" t="s">
        <v>144</v>
      </c>
      <c r="BM163" s="162" t="s">
        <v>242</v>
      </c>
    </row>
    <row r="164" spans="2:65" s="1" customFormat="1" ht="24.15" customHeight="1">
      <c r="B164" s="125"/>
      <c r="C164" s="152" t="s">
        <v>243</v>
      </c>
      <c r="D164" s="152" t="s">
        <v>140</v>
      </c>
      <c r="E164" s="153" t="s">
        <v>244</v>
      </c>
      <c r="F164" s="154" t="s">
        <v>245</v>
      </c>
      <c r="G164" s="155" t="s">
        <v>171</v>
      </c>
      <c r="H164" s="156">
        <v>476.42500000000001</v>
      </c>
      <c r="I164" s="157"/>
      <c r="J164" s="156">
        <f t="shared" si="25"/>
        <v>0</v>
      </c>
      <c r="K164" s="158"/>
      <c r="L164" s="30"/>
      <c r="M164" s="159" t="s">
        <v>1</v>
      </c>
      <c r="N164" s="124" t="s">
        <v>43</v>
      </c>
      <c r="P164" s="160">
        <f t="shared" si="26"/>
        <v>0</v>
      </c>
      <c r="Q164" s="160">
        <v>0</v>
      </c>
      <c r="R164" s="160">
        <f t="shared" si="27"/>
        <v>0</v>
      </c>
      <c r="S164" s="160">
        <v>0</v>
      </c>
      <c r="T164" s="161">
        <f t="shared" si="28"/>
        <v>0</v>
      </c>
      <c r="AR164" s="162" t="s">
        <v>144</v>
      </c>
      <c r="AT164" s="162" t="s">
        <v>140</v>
      </c>
      <c r="AU164" s="162" t="s">
        <v>117</v>
      </c>
      <c r="AY164" s="13" t="s">
        <v>138</v>
      </c>
      <c r="BE164" s="89">
        <f t="shared" si="29"/>
        <v>0</v>
      </c>
      <c r="BF164" s="89">
        <f t="shared" si="30"/>
        <v>0</v>
      </c>
      <c r="BG164" s="89">
        <f t="shared" si="31"/>
        <v>0</v>
      </c>
      <c r="BH164" s="89">
        <f t="shared" si="32"/>
        <v>0</v>
      </c>
      <c r="BI164" s="89">
        <f t="shared" si="33"/>
        <v>0</v>
      </c>
      <c r="BJ164" s="13" t="s">
        <v>117</v>
      </c>
      <c r="BK164" s="163">
        <f t="shared" si="34"/>
        <v>0</v>
      </c>
      <c r="BL164" s="13" t="s">
        <v>144</v>
      </c>
      <c r="BM164" s="162" t="s">
        <v>246</v>
      </c>
    </row>
    <row r="165" spans="2:65" s="1" customFormat="1" ht="24.15" customHeight="1">
      <c r="B165" s="125"/>
      <c r="C165" s="152" t="s">
        <v>247</v>
      </c>
      <c r="D165" s="152" t="s">
        <v>140</v>
      </c>
      <c r="E165" s="153" t="s">
        <v>248</v>
      </c>
      <c r="F165" s="154" t="s">
        <v>249</v>
      </c>
      <c r="G165" s="155" t="s">
        <v>171</v>
      </c>
      <c r="H165" s="156">
        <v>25.074999999999999</v>
      </c>
      <c r="I165" s="157"/>
      <c r="J165" s="156">
        <f t="shared" si="25"/>
        <v>0</v>
      </c>
      <c r="K165" s="158"/>
      <c r="L165" s="30"/>
      <c r="M165" s="159" t="s">
        <v>1</v>
      </c>
      <c r="N165" s="124" t="s">
        <v>43</v>
      </c>
      <c r="P165" s="160">
        <f t="shared" si="26"/>
        <v>0</v>
      </c>
      <c r="Q165" s="160">
        <v>0</v>
      </c>
      <c r="R165" s="160">
        <f t="shared" si="27"/>
        <v>0</v>
      </c>
      <c r="S165" s="160">
        <v>0</v>
      </c>
      <c r="T165" s="161">
        <f t="shared" si="28"/>
        <v>0</v>
      </c>
      <c r="AR165" s="162" t="s">
        <v>144</v>
      </c>
      <c r="AT165" s="162" t="s">
        <v>140</v>
      </c>
      <c r="AU165" s="162" t="s">
        <v>117</v>
      </c>
      <c r="AY165" s="13" t="s">
        <v>138</v>
      </c>
      <c r="BE165" s="89">
        <f t="shared" si="29"/>
        <v>0</v>
      </c>
      <c r="BF165" s="89">
        <f t="shared" si="30"/>
        <v>0</v>
      </c>
      <c r="BG165" s="89">
        <f t="shared" si="31"/>
        <v>0</v>
      </c>
      <c r="BH165" s="89">
        <f t="shared" si="32"/>
        <v>0</v>
      </c>
      <c r="BI165" s="89">
        <f t="shared" si="33"/>
        <v>0</v>
      </c>
      <c r="BJ165" s="13" t="s">
        <v>117</v>
      </c>
      <c r="BK165" s="163">
        <f t="shared" si="34"/>
        <v>0</v>
      </c>
      <c r="BL165" s="13" t="s">
        <v>144</v>
      </c>
      <c r="BM165" s="162" t="s">
        <v>250</v>
      </c>
    </row>
    <row r="166" spans="2:65" s="1" customFormat="1" ht="24.15" customHeight="1">
      <c r="B166" s="125"/>
      <c r="C166" s="152" t="s">
        <v>251</v>
      </c>
      <c r="D166" s="152" t="s">
        <v>140</v>
      </c>
      <c r="E166" s="153" t="s">
        <v>252</v>
      </c>
      <c r="F166" s="154" t="s">
        <v>253</v>
      </c>
      <c r="G166" s="155" t="s">
        <v>171</v>
      </c>
      <c r="H166" s="156">
        <v>150.44999999999999</v>
      </c>
      <c r="I166" s="157"/>
      <c r="J166" s="156">
        <f t="shared" si="25"/>
        <v>0</v>
      </c>
      <c r="K166" s="158"/>
      <c r="L166" s="30"/>
      <c r="M166" s="159" t="s">
        <v>1</v>
      </c>
      <c r="N166" s="124" t="s">
        <v>43</v>
      </c>
      <c r="P166" s="160">
        <f t="shared" si="26"/>
        <v>0</v>
      </c>
      <c r="Q166" s="160">
        <v>0</v>
      </c>
      <c r="R166" s="160">
        <f t="shared" si="27"/>
        <v>0</v>
      </c>
      <c r="S166" s="160">
        <v>0</v>
      </c>
      <c r="T166" s="161">
        <f t="shared" si="28"/>
        <v>0</v>
      </c>
      <c r="AR166" s="162" t="s">
        <v>144</v>
      </c>
      <c r="AT166" s="162" t="s">
        <v>140</v>
      </c>
      <c r="AU166" s="162" t="s">
        <v>117</v>
      </c>
      <c r="AY166" s="13" t="s">
        <v>138</v>
      </c>
      <c r="BE166" s="89">
        <f t="shared" si="29"/>
        <v>0</v>
      </c>
      <c r="BF166" s="89">
        <f t="shared" si="30"/>
        <v>0</v>
      </c>
      <c r="BG166" s="89">
        <f t="shared" si="31"/>
        <v>0</v>
      </c>
      <c r="BH166" s="89">
        <f t="shared" si="32"/>
        <v>0</v>
      </c>
      <c r="BI166" s="89">
        <f t="shared" si="33"/>
        <v>0</v>
      </c>
      <c r="BJ166" s="13" t="s">
        <v>117</v>
      </c>
      <c r="BK166" s="163">
        <f t="shared" si="34"/>
        <v>0</v>
      </c>
      <c r="BL166" s="13" t="s">
        <v>144</v>
      </c>
      <c r="BM166" s="162" t="s">
        <v>254</v>
      </c>
    </row>
    <row r="167" spans="2:65" s="1" customFormat="1" ht="24.15" customHeight="1">
      <c r="B167" s="125"/>
      <c r="C167" s="152" t="s">
        <v>255</v>
      </c>
      <c r="D167" s="152" t="s">
        <v>140</v>
      </c>
      <c r="E167" s="153" t="s">
        <v>256</v>
      </c>
      <c r="F167" s="154" t="s">
        <v>257</v>
      </c>
      <c r="G167" s="155" t="s">
        <v>171</v>
      </c>
      <c r="H167" s="156">
        <v>25.074999999999999</v>
      </c>
      <c r="I167" s="157"/>
      <c r="J167" s="156">
        <f t="shared" si="25"/>
        <v>0</v>
      </c>
      <c r="K167" s="158"/>
      <c r="L167" s="30"/>
      <c r="M167" s="159" t="s">
        <v>1</v>
      </c>
      <c r="N167" s="124" t="s">
        <v>43</v>
      </c>
      <c r="P167" s="160">
        <f t="shared" si="26"/>
        <v>0</v>
      </c>
      <c r="Q167" s="160">
        <v>0</v>
      </c>
      <c r="R167" s="160">
        <f t="shared" si="27"/>
        <v>0</v>
      </c>
      <c r="S167" s="160">
        <v>0</v>
      </c>
      <c r="T167" s="161">
        <f t="shared" si="28"/>
        <v>0</v>
      </c>
      <c r="AR167" s="162" t="s">
        <v>144</v>
      </c>
      <c r="AT167" s="162" t="s">
        <v>140</v>
      </c>
      <c r="AU167" s="162" t="s">
        <v>117</v>
      </c>
      <c r="AY167" s="13" t="s">
        <v>138</v>
      </c>
      <c r="BE167" s="89">
        <f t="shared" si="29"/>
        <v>0</v>
      </c>
      <c r="BF167" s="89">
        <f t="shared" si="30"/>
        <v>0</v>
      </c>
      <c r="BG167" s="89">
        <f t="shared" si="31"/>
        <v>0</v>
      </c>
      <c r="BH167" s="89">
        <f t="shared" si="32"/>
        <v>0</v>
      </c>
      <c r="BI167" s="89">
        <f t="shared" si="33"/>
        <v>0</v>
      </c>
      <c r="BJ167" s="13" t="s">
        <v>117</v>
      </c>
      <c r="BK167" s="163">
        <f t="shared" si="34"/>
        <v>0</v>
      </c>
      <c r="BL167" s="13" t="s">
        <v>144</v>
      </c>
      <c r="BM167" s="162" t="s">
        <v>258</v>
      </c>
    </row>
    <row r="168" spans="2:65" s="11" customFormat="1" ht="22.95" customHeight="1">
      <c r="B168" s="140"/>
      <c r="D168" s="141" t="s">
        <v>76</v>
      </c>
      <c r="E168" s="150" t="s">
        <v>259</v>
      </c>
      <c r="F168" s="150" t="s">
        <v>260</v>
      </c>
      <c r="I168" s="143"/>
      <c r="J168" s="151">
        <f>BK168</f>
        <v>0</v>
      </c>
      <c r="L168" s="140"/>
      <c r="M168" s="145"/>
      <c r="P168" s="146">
        <f>P169</f>
        <v>0</v>
      </c>
      <c r="R168" s="146">
        <f>R169</f>
        <v>0</v>
      </c>
      <c r="T168" s="147">
        <f>T169</f>
        <v>0</v>
      </c>
      <c r="AR168" s="141" t="s">
        <v>85</v>
      </c>
      <c r="AT168" s="148" t="s">
        <v>76</v>
      </c>
      <c r="AU168" s="148" t="s">
        <v>85</v>
      </c>
      <c r="AY168" s="141" t="s">
        <v>138</v>
      </c>
      <c r="BK168" s="149">
        <f>BK169</f>
        <v>0</v>
      </c>
    </row>
    <row r="169" spans="2:65" s="1" customFormat="1" ht="33" customHeight="1">
      <c r="B169" s="125"/>
      <c r="C169" s="152" t="s">
        <v>261</v>
      </c>
      <c r="D169" s="152" t="s">
        <v>140</v>
      </c>
      <c r="E169" s="153" t="s">
        <v>262</v>
      </c>
      <c r="F169" s="154" t="s">
        <v>263</v>
      </c>
      <c r="G169" s="155" t="s">
        <v>171</v>
      </c>
      <c r="H169" s="156">
        <v>72.975999999999999</v>
      </c>
      <c r="I169" s="157"/>
      <c r="J169" s="156">
        <f>ROUND(I169*H169,3)</f>
        <v>0</v>
      </c>
      <c r="K169" s="158"/>
      <c r="L169" s="30"/>
      <c r="M169" s="159" t="s">
        <v>1</v>
      </c>
      <c r="N169" s="124" t="s">
        <v>43</v>
      </c>
      <c r="P169" s="160">
        <f>O169*H169</f>
        <v>0</v>
      </c>
      <c r="Q169" s="160">
        <v>0</v>
      </c>
      <c r="R169" s="160">
        <f>Q169*H169</f>
        <v>0</v>
      </c>
      <c r="S169" s="160">
        <v>0</v>
      </c>
      <c r="T169" s="161">
        <f>S169*H169</f>
        <v>0</v>
      </c>
      <c r="AR169" s="162" t="s">
        <v>144</v>
      </c>
      <c r="AT169" s="162" t="s">
        <v>140</v>
      </c>
      <c r="AU169" s="162" t="s">
        <v>117</v>
      </c>
      <c r="AY169" s="13" t="s">
        <v>138</v>
      </c>
      <c r="BE169" s="89">
        <f>IF(N169="základná",J169,0)</f>
        <v>0</v>
      </c>
      <c r="BF169" s="89">
        <f>IF(N169="znížená",J169,0)</f>
        <v>0</v>
      </c>
      <c r="BG169" s="89">
        <f>IF(N169="zákl. prenesená",J169,0)</f>
        <v>0</v>
      </c>
      <c r="BH169" s="89">
        <f>IF(N169="zníž. prenesená",J169,0)</f>
        <v>0</v>
      </c>
      <c r="BI169" s="89">
        <f>IF(N169="nulová",J169,0)</f>
        <v>0</v>
      </c>
      <c r="BJ169" s="13" t="s">
        <v>117</v>
      </c>
      <c r="BK169" s="163">
        <f>ROUND(I169*H169,3)</f>
        <v>0</v>
      </c>
      <c r="BL169" s="13" t="s">
        <v>144</v>
      </c>
      <c r="BM169" s="162" t="s">
        <v>264</v>
      </c>
    </row>
    <row r="170" spans="2:65" s="11" customFormat="1" ht="25.95" customHeight="1">
      <c r="B170" s="140"/>
      <c r="D170" s="141" t="s">
        <v>76</v>
      </c>
      <c r="E170" s="142" t="s">
        <v>265</v>
      </c>
      <c r="F170" s="142" t="s">
        <v>266</v>
      </c>
      <c r="I170" s="143"/>
      <c r="J170" s="144">
        <f>BK170</f>
        <v>0</v>
      </c>
      <c r="L170" s="140"/>
      <c r="M170" s="145"/>
      <c r="P170" s="146">
        <f>P171</f>
        <v>0</v>
      </c>
      <c r="R170" s="146">
        <f>R171</f>
        <v>0</v>
      </c>
      <c r="T170" s="147">
        <f>T171</f>
        <v>0.59540999999999999</v>
      </c>
      <c r="AR170" s="141" t="s">
        <v>117</v>
      </c>
      <c r="AT170" s="148" t="s">
        <v>76</v>
      </c>
      <c r="AU170" s="148" t="s">
        <v>77</v>
      </c>
      <c r="AY170" s="141" t="s">
        <v>138</v>
      </c>
      <c r="BK170" s="149">
        <f>BK171</f>
        <v>0</v>
      </c>
    </row>
    <row r="171" spans="2:65" s="11" customFormat="1" ht="22.95" customHeight="1">
      <c r="B171" s="140"/>
      <c r="D171" s="141" t="s">
        <v>76</v>
      </c>
      <c r="E171" s="150" t="s">
        <v>267</v>
      </c>
      <c r="F171" s="150" t="s">
        <v>268</v>
      </c>
      <c r="I171" s="143"/>
      <c r="J171" s="151">
        <f>BK171</f>
        <v>0</v>
      </c>
      <c r="L171" s="140"/>
      <c r="M171" s="145"/>
      <c r="P171" s="146">
        <f>SUM(P172:P175)</f>
        <v>0</v>
      </c>
      <c r="R171" s="146">
        <f>SUM(R172:R175)</f>
        <v>0</v>
      </c>
      <c r="T171" s="147">
        <f>SUM(T172:T175)</f>
        <v>0.59540999999999999</v>
      </c>
      <c r="AR171" s="141" t="s">
        <v>117</v>
      </c>
      <c r="AT171" s="148" t="s">
        <v>76</v>
      </c>
      <c r="AU171" s="148" t="s">
        <v>85</v>
      </c>
      <c r="AY171" s="141" t="s">
        <v>138</v>
      </c>
      <c r="BK171" s="149">
        <f>SUM(BK172:BK175)</f>
        <v>0</v>
      </c>
    </row>
    <row r="172" spans="2:65" s="1" customFormat="1" ht="33" customHeight="1">
      <c r="B172" s="125"/>
      <c r="C172" s="152" t="s">
        <v>269</v>
      </c>
      <c r="D172" s="152" t="s">
        <v>140</v>
      </c>
      <c r="E172" s="153" t="s">
        <v>270</v>
      </c>
      <c r="F172" s="154" t="s">
        <v>271</v>
      </c>
      <c r="G172" s="155" t="s">
        <v>228</v>
      </c>
      <c r="H172" s="156">
        <v>4.4000000000000004</v>
      </c>
      <c r="I172" s="157"/>
      <c r="J172" s="156">
        <f>ROUND(I172*H172,3)</f>
        <v>0</v>
      </c>
      <c r="K172" s="158"/>
      <c r="L172" s="30"/>
      <c r="M172" s="159" t="s">
        <v>1</v>
      </c>
      <c r="N172" s="124" t="s">
        <v>43</v>
      </c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AR172" s="162" t="s">
        <v>204</v>
      </c>
      <c r="AT172" s="162" t="s">
        <v>140</v>
      </c>
      <c r="AU172" s="162" t="s">
        <v>117</v>
      </c>
      <c r="AY172" s="13" t="s">
        <v>138</v>
      </c>
      <c r="BE172" s="89">
        <f>IF(N172="základná",J172,0)</f>
        <v>0</v>
      </c>
      <c r="BF172" s="89">
        <f>IF(N172="znížená",J172,0)</f>
        <v>0</v>
      </c>
      <c r="BG172" s="89">
        <f>IF(N172="zákl. prenesená",J172,0)</f>
        <v>0</v>
      </c>
      <c r="BH172" s="89">
        <f>IF(N172="zníž. prenesená",J172,0)</f>
        <v>0</v>
      </c>
      <c r="BI172" s="89">
        <f>IF(N172="nulová",J172,0)</f>
        <v>0</v>
      </c>
      <c r="BJ172" s="13" t="s">
        <v>117</v>
      </c>
      <c r="BK172" s="163">
        <f>ROUND(I172*H172,3)</f>
        <v>0</v>
      </c>
      <c r="BL172" s="13" t="s">
        <v>204</v>
      </c>
      <c r="BM172" s="162" t="s">
        <v>272</v>
      </c>
    </row>
    <row r="173" spans="2:65" s="1" customFormat="1" ht="24.15" customHeight="1">
      <c r="B173" s="125"/>
      <c r="C173" s="152" t="s">
        <v>273</v>
      </c>
      <c r="D173" s="152" t="s">
        <v>140</v>
      </c>
      <c r="E173" s="153" t="s">
        <v>274</v>
      </c>
      <c r="F173" s="154" t="s">
        <v>275</v>
      </c>
      <c r="G173" s="155" t="s">
        <v>228</v>
      </c>
      <c r="H173" s="156">
        <v>34.49</v>
      </c>
      <c r="I173" s="157"/>
      <c r="J173" s="156">
        <f>ROUND(I173*H173,3)</f>
        <v>0</v>
      </c>
      <c r="K173" s="158"/>
      <c r="L173" s="30"/>
      <c r="M173" s="159" t="s">
        <v>1</v>
      </c>
      <c r="N173" s="124" t="s">
        <v>43</v>
      </c>
      <c r="P173" s="160">
        <f>O173*H173</f>
        <v>0</v>
      </c>
      <c r="Q173" s="160">
        <v>0</v>
      </c>
      <c r="R173" s="160">
        <f>Q173*H173</f>
        <v>0</v>
      </c>
      <c r="S173" s="160">
        <v>8.9999999999999993E-3</v>
      </c>
      <c r="T173" s="161">
        <f>S173*H173</f>
        <v>0.31041000000000002</v>
      </c>
      <c r="AR173" s="162" t="s">
        <v>204</v>
      </c>
      <c r="AT173" s="162" t="s">
        <v>140</v>
      </c>
      <c r="AU173" s="162" t="s">
        <v>117</v>
      </c>
      <c r="AY173" s="13" t="s">
        <v>138</v>
      </c>
      <c r="BE173" s="89">
        <f>IF(N173="základná",J173,0)</f>
        <v>0</v>
      </c>
      <c r="BF173" s="89">
        <f>IF(N173="znížená",J173,0)</f>
        <v>0</v>
      </c>
      <c r="BG173" s="89">
        <f>IF(N173="zákl. prenesená",J173,0)</f>
        <v>0</v>
      </c>
      <c r="BH173" s="89">
        <f>IF(N173="zníž. prenesená",J173,0)</f>
        <v>0</v>
      </c>
      <c r="BI173" s="89">
        <f>IF(N173="nulová",J173,0)</f>
        <v>0</v>
      </c>
      <c r="BJ173" s="13" t="s">
        <v>117</v>
      </c>
      <c r="BK173" s="163">
        <f>ROUND(I173*H173,3)</f>
        <v>0</v>
      </c>
      <c r="BL173" s="13" t="s">
        <v>204</v>
      </c>
      <c r="BM173" s="162" t="s">
        <v>276</v>
      </c>
    </row>
    <row r="174" spans="2:65" s="1" customFormat="1" ht="24.15" customHeight="1">
      <c r="B174" s="125"/>
      <c r="C174" s="152" t="s">
        <v>277</v>
      </c>
      <c r="D174" s="152" t="s">
        <v>140</v>
      </c>
      <c r="E174" s="153" t="s">
        <v>278</v>
      </c>
      <c r="F174" s="154" t="s">
        <v>279</v>
      </c>
      <c r="G174" s="155" t="s">
        <v>233</v>
      </c>
      <c r="H174" s="156">
        <v>1</v>
      </c>
      <c r="I174" s="157"/>
      <c r="J174" s="156">
        <f>ROUND(I174*H174,3)</f>
        <v>0</v>
      </c>
      <c r="K174" s="158"/>
      <c r="L174" s="30"/>
      <c r="M174" s="159" t="s">
        <v>1</v>
      </c>
      <c r="N174" s="124" t="s">
        <v>43</v>
      </c>
      <c r="P174" s="160">
        <f>O174*H174</f>
        <v>0</v>
      </c>
      <c r="Q174" s="160">
        <v>0</v>
      </c>
      <c r="R174" s="160">
        <f>Q174*H174</f>
        <v>0</v>
      </c>
      <c r="S174" s="160">
        <v>0.28499999999999998</v>
      </c>
      <c r="T174" s="161">
        <f>S174*H174</f>
        <v>0.28499999999999998</v>
      </c>
      <c r="AR174" s="162" t="s">
        <v>204</v>
      </c>
      <c r="AT174" s="162" t="s">
        <v>140</v>
      </c>
      <c r="AU174" s="162" t="s">
        <v>117</v>
      </c>
      <c r="AY174" s="13" t="s">
        <v>138</v>
      </c>
      <c r="BE174" s="89">
        <f>IF(N174="základná",J174,0)</f>
        <v>0</v>
      </c>
      <c r="BF174" s="89">
        <f>IF(N174="znížená",J174,0)</f>
        <v>0</v>
      </c>
      <c r="BG174" s="89">
        <f>IF(N174="zákl. prenesená",J174,0)</f>
        <v>0</v>
      </c>
      <c r="BH174" s="89">
        <f>IF(N174="zníž. prenesená",J174,0)</f>
        <v>0</v>
      </c>
      <c r="BI174" s="89">
        <f>IF(N174="nulová",J174,0)</f>
        <v>0</v>
      </c>
      <c r="BJ174" s="13" t="s">
        <v>117</v>
      </c>
      <c r="BK174" s="163">
        <f>ROUND(I174*H174,3)</f>
        <v>0</v>
      </c>
      <c r="BL174" s="13" t="s">
        <v>204</v>
      </c>
      <c r="BM174" s="162" t="s">
        <v>280</v>
      </c>
    </row>
    <row r="175" spans="2:65" s="1" customFormat="1" ht="24.15" customHeight="1">
      <c r="B175" s="125"/>
      <c r="C175" s="152" t="s">
        <v>281</v>
      </c>
      <c r="D175" s="152" t="s">
        <v>140</v>
      </c>
      <c r="E175" s="153" t="s">
        <v>282</v>
      </c>
      <c r="F175" s="154" t="s">
        <v>283</v>
      </c>
      <c r="G175" s="155" t="s">
        <v>284</v>
      </c>
      <c r="H175" s="157"/>
      <c r="I175" s="157"/>
      <c r="J175" s="156">
        <f>ROUND(I175*H175,3)</f>
        <v>0</v>
      </c>
      <c r="K175" s="158"/>
      <c r="L175" s="30"/>
      <c r="M175" s="174" t="s">
        <v>1</v>
      </c>
      <c r="N175" s="175" t="s">
        <v>43</v>
      </c>
      <c r="O175" s="176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AR175" s="162" t="s">
        <v>144</v>
      </c>
      <c r="AT175" s="162" t="s">
        <v>140</v>
      </c>
      <c r="AU175" s="162" t="s">
        <v>117</v>
      </c>
      <c r="AY175" s="13" t="s">
        <v>138</v>
      </c>
      <c r="BE175" s="89">
        <f>IF(N175="základná",J175,0)</f>
        <v>0</v>
      </c>
      <c r="BF175" s="89">
        <f>IF(N175="znížená",J175,0)</f>
        <v>0</v>
      </c>
      <c r="BG175" s="89">
        <f>IF(N175="zákl. prenesená",J175,0)</f>
        <v>0</v>
      </c>
      <c r="BH175" s="89">
        <f>IF(N175="zníž. prenesená",J175,0)</f>
        <v>0</v>
      </c>
      <c r="BI175" s="89">
        <f>IF(N175="nulová",J175,0)</f>
        <v>0</v>
      </c>
      <c r="BJ175" s="13" t="s">
        <v>117</v>
      </c>
      <c r="BK175" s="163">
        <f>ROUND(I175*H175,3)</f>
        <v>0</v>
      </c>
      <c r="BL175" s="13" t="s">
        <v>144</v>
      </c>
      <c r="BM175" s="162" t="s">
        <v>285</v>
      </c>
    </row>
    <row r="176" spans="2:65" s="1" customFormat="1" ht="6.9" customHeight="1">
      <c r="B176" s="45"/>
      <c r="C176" s="46"/>
      <c r="D176" s="46"/>
      <c r="E176" s="46"/>
      <c r="F176" s="46"/>
      <c r="G176" s="46"/>
      <c r="H176" s="46"/>
      <c r="I176" s="46"/>
      <c r="J176" s="46"/>
      <c r="K176" s="46"/>
      <c r="L176" s="30"/>
    </row>
  </sheetData>
  <autoFilter ref="C133:K175" xr:uid="{00000000-0009-0000-0000-000001000000}"/>
  <mergeCells count="14">
    <mergeCell ref="D112:F112"/>
    <mergeCell ref="E124:H124"/>
    <mergeCell ref="E126:H126"/>
    <mergeCell ref="L2:V2"/>
    <mergeCell ref="E87:H87"/>
    <mergeCell ref="D108:F108"/>
    <mergeCell ref="D109:F109"/>
    <mergeCell ref="D110:F110"/>
    <mergeCell ref="D111:F111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Stavebná časť</vt:lpstr>
      <vt:lpstr>'01 - Stavebná časť'!Názvy_tlače</vt:lpstr>
      <vt:lpstr>'Rekapitulácia stavby'!Názvy_tlače</vt:lpstr>
      <vt:lpstr>'01 - Stavebná časť'!Oblasť_tlače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Kytka</dc:creator>
  <cp:lastModifiedBy>Lucia Švecová</cp:lastModifiedBy>
  <dcterms:created xsi:type="dcterms:W3CDTF">2022-05-08T09:11:34Z</dcterms:created>
  <dcterms:modified xsi:type="dcterms:W3CDTF">2022-12-13T20:57:29Z</dcterms:modified>
</cp:coreProperties>
</file>