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kar\Documents\PRV2022-2023\Výzva 59_PPA_85altány\PROJEKT DOKU\"/>
    </mc:Choice>
  </mc:AlternateContent>
  <bookViews>
    <workbookView xWindow="0" yWindow="0" windowWidth="15015" windowHeight="10050" activeTab="1"/>
  </bookViews>
  <sheets>
    <sheet name="Rekapitulácia stavby" sheetId="1" r:id="rId1"/>
    <sheet name="18421 - Otvorený prístrešok" sheetId="2" r:id="rId2"/>
  </sheets>
  <definedNames>
    <definedName name="_xlnm._FilterDatabase" localSheetId="1" hidden="1">'18421 - Otvorený prístrešok'!$C$123:$K$199</definedName>
    <definedName name="_xlnm.Print_Titles" localSheetId="1">'18421 - Otvorený prístrešok'!$123:$123</definedName>
    <definedName name="_xlnm.Print_Titles" localSheetId="0">'Rekapitulácia stavby'!$92:$92</definedName>
    <definedName name="_xlnm.Print_Area" localSheetId="1">'18421 - Otvorený prístrešok'!$C$4:$J$76,'18421 - Otvorený prístrešok'!$C$82:$J$107,'18421 - Otvorený prístrešok'!$C$113:$J$199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98" i="2"/>
  <c r="BH198" i="2"/>
  <c r="BG198" i="2"/>
  <c r="BE198" i="2"/>
  <c r="T198" i="2"/>
  <c r="T197" i="2" s="1"/>
  <c r="R198" i="2"/>
  <c r="R197" i="2" s="1"/>
  <c r="P198" i="2"/>
  <c r="P197" i="2" s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T154" i="2"/>
  <c r="R155" i="2"/>
  <c r="R154" i="2"/>
  <c r="P155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R127" i="2"/>
  <c r="P127" i="2"/>
  <c r="F120" i="2"/>
  <c r="F118" i="2"/>
  <c r="E116" i="2"/>
  <c r="F89" i="2"/>
  <c r="F87" i="2"/>
  <c r="E85" i="2"/>
  <c r="J22" i="2"/>
  <c r="E22" i="2"/>
  <c r="J121" i="2"/>
  <c r="J21" i="2"/>
  <c r="J19" i="2"/>
  <c r="E19" i="2"/>
  <c r="J89" i="2"/>
  <c r="J18" i="2"/>
  <c r="J16" i="2"/>
  <c r="E16" i="2"/>
  <c r="F121" i="2"/>
  <c r="J15" i="2"/>
  <c r="J10" i="2"/>
  <c r="J118" i="2" s="1"/>
  <c r="L90" i="1"/>
  <c r="AM90" i="1"/>
  <c r="AM89" i="1"/>
  <c r="L89" i="1"/>
  <c r="AM87" i="1"/>
  <c r="L87" i="1"/>
  <c r="L85" i="1"/>
  <c r="L84" i="1"/>
  <c r="J158" i="2"/>
  <c r="J195" i="2"/>
  <c r="BK184" i="2"/>
  <c r="J180" i="2"/>
  <c r="BK174" i="2"/>
  <c r="J177" i="2"/>
  <c r="J150" i="2"/>
  <c r="J141" i="2"/>
  <c r="BK198" i="2"/>
  <c r="BK188" i="2"/>
  <c r="BK170" i="2"/>
  <c r="J155" i="2"/>
  <c r="BK131" i="2"/>
  <c r="BK190" i="2"/>
  <c r="BK168" i="2"/>
  <c r="J186" i="2"/>
  <c r="J188" i="2"/>
  <c r="BK175" i="2"/>
  <c r="J198" i="2"/>
  <c r="BK160" i="2"/>
  <c r="BK148" i="2"/>
  <c r="J140" i="2"/>
  <c r="J178" i="2"/>
  <c r="J194" i="2"/>
  <c r="BK127" i="2"/>
  <c r="J133" i="2"/>
  <c r="BK133" i="2"/>
  <c r="BK162" i="2"/>
  <c r="J144" i="2"/>
  <c r="J168" i="2"/>
  <c r="BK152" i="2"/>
  <c r="BK155" i="2"/>
  <c r="J152" i="2"/>
  <c r="BK141" i="2"/>
  <c r="J166" i="2"/>
  <c r="BK129" i="2"/>
  <c r="BK180" i="2"/>
  <c r="J182" i="2"/>
  <c r="J138" i="2"/>
  <c r="BK146" i="2"/>
  <c r="J172" i="2"/>
  <c r="J160" i="2"/>
  <c r="BK182" i="2"/>
  <c r="J162" i="2"/>
  <c r="BK195" i="2"/>
  <c r="J190" i="2"/>
  <c r="BK138" i="2"/>
  <c r="BK166" i="2"/>
  <c r="BK140" i="2"/>
  <c r="J175" i="2"/>
  <c r="J174" i="2"/>
  <c r="AS94" i="1"/>
  <c r="J127" i="2"/>
  <c r="J129" i="2"/>
  <c r="BK144" i="2"/>
  <c r="J196" i="2"/>
  <c r="J146" i="2"/>
  <c r="J164" i="2"/>
  <c r="BK158" i="2"/>
  <c r="J192" i="2"/>
  <c r="BK173" i="2"/>
  <c r="J184" i="2"/>
  <c r="BK135" i="2"/>
  <c r="BK172" i="2"/>
  <c r="BK196" i="2"/>
  <c r="BK164" i="2"/>
  <c r="BK178" i="2"/>
  <c r="BK186" i="2"/>
  <c r="BK192" i="2"/>
  <c r="BK150" i="2"/>
  <c r="J170" i="2"/>
  <c r="J173" i="2"/>
  <c r="J135" i="2"/>
  <c r="J131" i="2"/>
  <c r="BK194" i="2"/>
  <c r="J148" i="2"/>
  <c r="BK177" i="2"/>
  <c r="P149" i="2" l="1"/>
  <c r="R143" i="2"/>
  <c r="R149" i="2"/>
  <c r="R126" i="2"/>
  <c r="T126" i="2"/>
  <c r="BK126" i="2"/>
  <c r="J126" i="2"/>
  <c r="J96" i="2" s="1"/>
  <c r="P143" i="2"/>
  <c r="BK157" i="2"/>
  <c r="J157" i="2"/>
  <c r="J102" i="2" s="1"/>
  <c r="P126" i="2"/>
  <c r="R171" i="2"/>
  <c r="P193" i="2"/>
  <c r="BK143" i="2"/>
  <c r="J143" i="2"/>
  <c r="J98" i="2" s="1"/>
  <c r="R157" i="2"/>
  <c r="T193" i="2"/>
  <c r="BK137" i="2"/>
  <c r="J137" i="2" s="1"/>
  <c r="J97" i="2" s="1"/>
  <c r="T143" i="2"/>
  <c r="BK171" i="2"/>
  <c r="J171" i="2" s="1"/>
  <c r="J103" i="2" s="1"/>
  <c r="R193" i="2"/>
  <c r="T187" i="2"/>
  <c r="R137" i="2"/>
  <c r="P171" i="2"/>
  <c r="P187" i="2"/>
  <c r="P157" i="2"/>
  <c r="P156" i="2" s="1"/>
  <c r="P137" i="2"/>
  <c r="BK149" i="2"/>
  <c r="J149" i="2"/>
  <c r="J99" i="2" s="1"/>
  <c r="T171" i="2"/>
  <c r="R187" i="2"/>
  <c r="T137" i="2"/>
  <c r="T149" i="2"/>
  <c r="T157" i="2"/>
  <c r="T156" i="2" s="1"/>
  <c r="BK187" i="2"/>
  <c r="J187" i="2" s="1"/>
  <c r="J104" i="2" s="1"/>
  <c r="BK193" i="2"/>
  <c r="J193" i="2"/>
  <c r="J105" i="2" s="1"/>
  <c r="BK154" i="2"/>
  <c r="J154" i="2" s="1"/>
  <c r="J100" i="2" s="1"/>
  <c r="BK197" i="2"/>
  <c r="J197" i="2"/>
  <c r="J106" i="2" s="1"/>
  <c r="F90" i="2"/>
  <c r="BF127" i="2"/>
  <c r="BF140" i="2"/>
  <c r="BF162" i="2"/>
  <c r="BF170" i="2"/>
  <c r="J90" i="2"/>
  <c r="BF129" i="2"/>
  <c r="BF135" i="2"/>
  <c r="BF148" i="2"/>
  <c r="BF155" i="2"/>
  <c r="J87" i="2"/>
  <c r="BF172" i="2"/>
  <c r="BF182" i="2"/>
  <c r="J120" i="2"/>
  <c r="BF173" i="2"/>
  <c r="BF188" i="2"/>
  <c r="BF192" i="2"/>
  <c r="BF178" i="2"/>
  <c r="BF141" i="2"/>
  <c r="BF146" i="2"/>
  <c r="BF158" i="2"/>
  <c r="BF166" i="2"/>
  <c r="BF133" i="2"/>
  <c r="BF138" i="2"/>
  <c r="BF144" i="2"/>
  <c r="BF152" i="2"/>
  <c r="BF160" i="2"/>
  <c r="BF196" i="2"/>
  <c r="BF131" i="2"/>
  <c r="BF186" i="2"/>
  <c r="BF190" i="2"/>
  <c r="BF175" i="2"/>
  <c r="BF164" i="2"/>
  <c r="BF168" i="2"/>
  <c r="BF174" i="2"/>
  <c r="BF180" i="2"/>
  <c r="BF184" i="2"/>
  <c r="BF150" i="2"/>
  <c r="BF177" i="2"/>
  <c r="BF194" i="2"/>
  <c r="BF195" i="2"/>
  <c r="BF198" i="2"/>
  <c r="F33" i="2"/>
  <c r="BB95" i="1" s="1"/>
  <c r="BB94" i="1" s="1"/>
  <c r="AX94" i="1" s="1"/>
  <c r="F35" i="2"/>
  <c r="BD95" i="1" s="1"/>
  <c r="BD94" i="1" s="1"/>
  <c r="W33" i="1" s="1"/>
  <c r="J31" i="2"/>
  <c r="AV95" i="1" s="1"/>
  <c r="F34" i="2"/>
  <c r="BC95" i="1" s="1"/>
  <c r="BC94" i="1" s="1"/>
  <c r="W32" i="1" s="1"/>
  <c r="F31" i="2"/>
  <c r="AZ95" i="1" s="1"/>
  <c r="AZ94" i="1" s="1"/>
  <c r="W29" i="1" s="1"/>
  <c r="R156" i="2" l="1"/>
  <c r="P125" i="2"/>
  <c r="P124" i="2"/>
  <c r="AU95" i="1" s="1"/>
  <c r="AU94" i="1" s="1"/>
  <c r="R125" i="2"/>
  <c r="R124" i="2" s="1"/>
  <c r="T125" i="2"/>
  <c r="T124" i="2" s="1"/>
  <c r="BK156" i="2"/>
  <c r="J156" i="2" s="1"/>
  <c r="J101" i="2" s="1"/>
  <c r="BK125" i="2"/>
  <c r="J125" i="2"/>
  <c r="J95" i="2" s="1"/>
  <c r="W31" i="1"/>
  <c r="AV94" i="1"/>
  <c r="AK29" i="1" s="1"/>
  <c r="AY94" i="1"/>
  <c r="J32" i="2"/>
  <c r="AW95" i="1"/>
  <c r="AT95" i="1" s="1"/>
  <c r="F32" i="2"/>
  <c r="BA95" i="1" s="1"/>
  <c r="BA94" i="1" s="1"/>
  <c r="W30" i="1" s="1"/>
  <c r="BK124" i="2" l="1"/>
  <c r="J124" i="2" s="1"/>
  <c r="J94" i="2" s="1"/>
  <c r="AW94" i="1"/>
  <c r="AK30" i="1"/>
  <c r="J28" i="2" l="1"/>
  <c r="AG95" i="1"/>
  <c r="AG94" i="1" s="1"/>
  <c r="AT94" i="1"/>
  <c r="AK26" i="1" l="1"/>
  <c r="AN94" i="1"/>
  <c r="J37" i="2"/>
  <c r="AN95" i="1"/>
  <c r="AK35" i="1"/>
</calcChain>
</file>

<file path=xl/sharedStrings.xml><?xml version="1.0" encoding="utf-8"?>
<sst xmlns="http://schemas.openxmlformats.org/spreadsheetml/2006/main" count="1084" uniqueCount="313">
  <si>
    <t>Export Komplet</t>
  </si>
  <si>
    <t/>
  </si>
  <si>
    <t>2.0</t>
  </si>
  <si>
    <t>False</t>
  </si>
  <si>
    <t>{0453a6f9-b530-48fb-9d0f-d9296bd57995}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</si>
  <si>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</si>
  <si>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</si>
  <si>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</si>
  <si>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</si>
  <si>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</si>
  <si>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</si>
  <si>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</si>
  <si>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</si>
  <si>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18421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</si>
  <si>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</si>
  <si>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</si>
  <si>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Otvorený prístrešok</t>
  </si>
  <si>
    <t>JKSO:</t>
  </si>
  <si>
    <t>815 94</t>
  </si>
  <si>
    <t>KS:</t>
  </si>
  <si>
    <t>1274</t>
  </si>
  <si>
    <t>Miesto:</t>
  </si>
  <si>
    <t>Dátum:</t>
  </si>
  <si>
    <t>18. 1. 2022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</si>
  <si>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</si>
  <si>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</si>
  <si>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</si>
  <si>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</si>
  <si>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</si>
  <si>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</si>
  <si>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</si>
  <si>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</si>
  <si>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</si>
  <si>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</si>
  <si>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</si>
  <si>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</si>
  <si>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</si>
  <si>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</si>
  <si>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</si>
  <si>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</si>
  <si>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</si>
  <si>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</si>
  <si>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</si>
  <si>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</si>
  <si>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</si>
  <si>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</si>
  <si>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</si>
  <si>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</si>
  <si>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</si>
  <si>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</si>
  <si>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</si>
  <si>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</si>
  <si>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</si>
  <si>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</si>
  <si>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</si>
  <si>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</si>
  <si>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</si>
  <si>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</si>
  <si>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</si>
  <si>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</si>
  <si>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</si>
  <si>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</si>
  <si>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</si>
  <si>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</si>
  <si>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</si>
  <si>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</si>
  <si>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</si>
  <si>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</si>
  <si>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</si>
  <si>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</si>
  <si>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</si>
  <si>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</si>
  <si>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</si>
  <si>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</si>
  <si>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</si>
  <si>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</si>
  <si>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</si>
  <si>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</si>
  <si>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</si>
  <si>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</si>
  <si>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</si>
  <si>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</si>
  <si>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</si>
  <si>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</si>
  <si>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</si>
  <si>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</si>
  <si>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</si>
  <si>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</si>
  <si>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</si>
  <si>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</si>
  <si>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</si>
  <si>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</si>
  <si>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</si>
  <si>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</si>
  <si>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</si>
  <si>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</si>
  <si>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765 - Konštrukcie - krytiny tvrdé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</si>
  <si>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</si>
  <si>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</si>
  <si>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</si>
  <si>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</si>
  <si>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</si>
  <si>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</si>
  <si>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</si>
  <si>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</si>
  <si>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</si>
  <si>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</si>
  <si>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</si>
  <si>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</si>
  <si>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</si>
  <si>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</si>
  <si>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</si>
  <si>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</si>
  <si>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</si>
  <si>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</si>
  <si>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</si>
  <si>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</si>
  <si>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</si>
  <si>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</si>
  <si>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</si>
  <si>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</si>
  <si>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606885944</t>
  </si>
  <si>
    <t>VV</t>
  </si>
  <si>
    <t>3,745*0,4*0,8</t>
  </si>
  <si>
    <t>132201201.S</t>
  </si>
  <si>
    <t>Výkop ryhy šírky 600-2000mm horn.3 do 100m3</t>
  </si>
  <si>
    <t>-1368184529</t>
  </si>
  <si>
    <t>"výkop pre trativod" 0,48*0,92*3,745</t>
  </si>
  <si>
    <t>3</t>
  </si>
  <si>
    <t>162501102.S</t>
  </si>
  <si>
    <t>Vodorovné premiestnenie výkopku po spevnenej ceste z horniny tr.1-4, do 100 m3 na vzdialenosť do 3000 m</t>
  </si>
  <si>
    <t>-112579116</t>
  </si>
  <si>
    <t>1,198+1,654</t>
  </si>
  <si>
    <t>162501105.S</t>
  </si>
  <si>
    <t>Vodorovné premiestnenie výkopku po spevnenej ceste z horniny tr.1-4, do 100 m3, príplatok k cene za každých ďalšich a začatých 1000 m</t>
  </si>
  <si>
    <t>-937417421</t>
  </si>
  <si>
    <t>"predpoklad do 15 km"2,852*12</t>
  </si>
  <si>
    <t>5</t>
  </si>
  <si>
    <t>171209002.S</t>
  </si>
  <si>
    <t>Poplatok za skladovanie - zemina a kamenivo (17 05) ostatné</t>
  </si>
  <si>
    <t>t</t>
  </si>
  <si>
    <t>975531316</t>
  </si>
  <si>
    <t>2,852*1,8</t>
  </si>
  <si>
    <t>Zakladanie</t>
  </si>
  <si>
    <t>6</t>
  </si>
  <si>
    <t>211561111.S</t>
  </si>
  <si>
    <t>Výplň odvodňovacieho rebra alebo trativodu do rýh kamenivom hrubým drveným frakcie 4-16 mm</t>
  </si>
  <si>
    <t>1929249085</t>
  </si>
  <si>
    <t>"zásyp drenáže" 0,42*3,745</t>
  </si>
  <si>
    <t>7</t>
  </si>
  <si>
    <t>212756111.S</t>
  </si>
  <si>
    <t>Trativody z flexodrenážnych rúr, DN 100</t>
  </si>
  <si>
    <t>m</t>
  </si>
  <si>
    <t>1143540217</t>
  </si>
  <si>
    <t>8</t>
  </si>
  <si>
    <t>274211413.S</t>
  </si>
  <si>
    <t>Murivo základových pásov z lomového kameňa obojstranne lícované, na maltu MC 10</t>
  </si>
  <si>
    <t>-1023867600</t>
  </si>
  <si>
    <t>3,745*0,4*1,1</t>
  </si>
  <si>
    <t>Zvislé a kompletné konštrukcie</t>
  </si>
  <si>
    <t>9</t>
  </si>
  <si>
    <t>311211135.1</t>
  </si>
  <si>
    <t>Ohnisko z kameňa</t>
  </si>
  <si>
    <t>-756216744</t>
  </si>
  <si>
    <t>0,45</t>
  </si>
  <si>
    <t>10</t>
  </si>
  <si>
    <t>311211135.S</t>
  </si>
  <si>
    <t>Murivo nadzákladové z lomového kameňa neoprac. pod omietku obojstranne lícované na maltu MC-10</t>
  </si>
  <si>
    <t>1341600784</t>
  </si>
  <si>
    <t>3,745*0,3*1,32</t>
  </si>
  <si>
    <t>11</t>
  </si>
  <si>
    <t>314275001.2</t>
  </si>
  <si>
    <t>Osadenie a dodávka dymovodu</t>
  </si>
  <si>
    <t>súb.</t>
  </si>
  <si>
    <t>-1705222508</t>
  </si>
  <si>
    <t>Komunikácie</t>
  </si>
  <si>
    <t>12</t>
  </si>
  <si>
    <t>564861111.S</t>
  </si>
  <si>
    <t>Podklad zo štrkodrviny s rozprestretím a zhutnením, po zhutnení hr. 200 mm</t>
  </si>
  <si>
    <t>m2</t>
  </si>
  <si>
    <t>755262333</t>
  </si>
  <si>
    <t>2,55*3,75</t>
  </si>
  <si>
    <t>13</t>
  </si>
  <si>
    <t>594111111.S</t>
  </si>
  <si>
    <t>Dlažba z lomového kameňa do lôžka z kameniva ťaženého</t>
  </si>
  <si>
    <t>611936979</t>
  </si>
  <si>
    <t>2,65*3,75</t>
  </si>
  <si>
    <t>99</t>
  </si>
  <si>
    <t>Presun hmôt HSV</t>
  </si>
  <si>
    <t>14</t>
  </si>
  <si>
    <t>998151111.S</t>
  </si>
  <si>
    <t>Presun hmôt pre obj.8152, 8153,8159,zvislá nosná konštr.z tehál,tvárnic,blokov,dreva výšky do 10 m</t>
  </si>
  <si>
    <t>-1786282886</t>
  </si>
  <si>
    <t>PSV</t>
  </si>
  <si>
    <t>Práce a dodávky PSV</t>
  </si>
  <si>
    <t>711</t>
  </si>
  <si>
    <t>Izolácie proti vode a vlhkosti</t>
  </si>
  <si>
    <t>15</t>
  </si>
  <si>
    <t>711131101.S</t>
  </si>
  <si>
    <t>Zhotovenie  izolácie proti zemnej vlhkosti vodorovná AIP na sucho</t>
  </si>
  <si>
    <t>16</t>
  </si>
  <si>
    <t>-384864969</t>
  </si>
  <si>
    <t>"rozhranie kammenného muriva a drevenej konštrukcie" 3,745*0,150</t>
  </si>
  <si>
    <t>M</t>
  </si>
  <si>
    <t>628310001000.S</t>
  </si>
  <si>
    <t>Pás asfaltový s posypom hr. 3,5 mm vystužený sklenenou rohožou</t>
  </si>
  <si>
    <t>32</t>
  </si>
  <si>
    <t>604449406</t>
  </si>
  <si>
    <t>0,562*1,15 'Prepočítané koeficientom množstva</t>
  </si>
  <si>
    <t>17</t>
  </si>
  <si>
    <t>711131106.S</t>
  </si>
  <si>
    <t>Zhotovenie izolácie proti zemnej vlhkosti nopovou fóloiu položenou voľne na ploche vodorovnej</t>
  </si>
  <si>
    <t>861908267</t>
  </si>
  <si>
    <t>2,97*3,75</t>
  </si>
  <si>
    <t>18</t>
  </si>
  <si>
    <t>283230002700.S</t>
  </si>
  <si>
    <t>Nopová HDPE fólia hrúbky 0,5 mm, výška nopu 8 mm, proti zemnej vlhkosti s radónovou ochranou, pre spodnú stavbu</t>
  </si>
  <si>
    <t>1850166806</t>
  </si>
  <si>
    <t>11,138*1,15 'Prepočítané koeficientom množstva</t>
  </si>
  <si>
    <t>19</t>
  </si>
  <si>
    <t>711132107.S</t>
  </si>
  <si>
    <t>Zhotovenie izolácie proti zemnej vlhkosti nopovou fóloiu položenou voľne na ploche zvislej</t>
  </si>
  <si>
    <t>-2118932618</t>
  </si>
  <si>
    <t>0,92*3,745</t>
  </si>
  <si>
    <t>-476426617</t>
  </si>
  <si>
    <t>3,445*1,15 'Prepočítané koeficientom množstva</t>
  </si>
  <si>
    <t>21</t>
  </si>
  <si>
    <t>998711201.S</t>
  </si>
  <si>
    <t>Presun hmôt pre izoláciu proti vode v objektoch výšky do 6 m</t>
  </si>
  <si>
    <t>%</t>
  </si>
  <si>
    <t>150850315</t>
  </si>
  <si>
    <t>762</t>
  </si>
  <si>
    <t>Konštrukcie tesárske</t>
  </si>
  <si>
    <t>22</t>
  </si>
  <si>
    <t>762332110.S</t>
  </si>
  <si>
    <t>Montáž viazaných konštrukcií krovov striech z reziva priemernej plochy do 120 cm2</t>
  </si>
  <si>
    <t>-1208697863</t>
  </si>
  <si>
    <t>23</t>
  </si>
  <si>
    <t>762332120.S</t>
  </si>
  <si>
    <t>Montáž viazaných konštrukcií krovov striech z reziva priemernej plochy 120 - 224 cm2</t>
  </si>
  <si>
    <t>1954674435</t>
  </si>
  <si>
    <t>24</t>
  </si>
  <si>
    <t>762332130.S</t>
  </si>
  <si>
    <t>Montáž viazaných konštrukcií krovov striech z reziva priemernej plochy 224 - 288 cm2</t>
  </si>
  <si>
    <t>424872393</t>
  </si>
  <si>
    <t>25</t>
  </si>
  <si>
    <t>6051100001PC</t>
  </si>
  <si>
    <t>Dodávka hranolov</t>
  </si>
  <si>
    <t>-1778752531</t>
  </si>
  <si>
    <t>"z výpisu prvkov - prvky krovu"0,966</t>
  </si>
  <si>
    <t>26</t>
  </si>
  <si>
    <t>762341201.S</t>
  </si>
  <si>
    <t>Montáž latovania jednoduchých striech pre sklon do 60°</t>
  </si>
  <si>
    <t>-279752702</t>
  </si>
  <si>
    <t>27</t>
  </si>
  <si>
    <t>605120002800.S</t>
  </si>
  <si>
    <t>Hranoly z mäkkého reziva neopracované nehranené akosť II, prierez 25-100 cm2</t>
  </si>
  <si>
    <t>676471212</t>
  </si>
  <si>
    <t>118,1*0,04*0,05</t>
  </si>
  <si>
    <t>28</t>
  </si>
  <si>
    <t>762395000.S</t>
  </si>
  <si>
    <t>Spojovacie prostriedky pre viazané konštrukcie krovov, debnenie a laťovanie, nadstrešné konštr., spádové kliny - svorky, dosky, klince, pásová oceľ, vruty</t>
  </si>
  <si>
    <t>-1449260338</t>
  </si>
  <si>
    <t>0,966+0,236</t>
  </si>
  <si>
    <t>29</t>
  </si>
  <si>
    <t>762812570.S</t>
  </si>
  <si>
    <t>Montáž záklopu  na pero a drážku, polodrážku</t>
  </si>
  <si>
    <t>2008761213</t>
  </si>
  <si>
    <t>3,07*4,75+1,33*4,75</t>
  </si>
  <si>
    <t>30</t>
  </si>
  <si>
    <t>605110000100.S</t>
  </si>
  <si>
    <t>Dosky a fošne zo smreku neopracované neomietané akosť I hr. 13-15 mm, š. 60-130 mm</t>
  </si>
  <si>
    <t>50220231</t>
  </si>
  <si>
    <t>20,9*0,015</t>
  </si>
  <si>
    <t>31</t>
  </si>
  <si>
    <t>998762202.S</t>
  </si>
  <si>
    <t>Presun hmôt pre konštrukcie tesárske v objektoch výšky do 12 m</t>
  </si>
  <si>
    <t>-1156643418</t>
  </si>
  <si>
    <t>765</t>
  </si>
  <si>
    <t>Konštrukcie - krytiny tvrdé</t>
  </si>
  <si>
    <t>765362001.S</t>
  </si>
  <si>
    <t>Zastrešenie z drevených šindľov š. 8 cm s jednoduchým prekrytím striech jednoduchých, sklon od 14° do 35°</t>
  </si>
  <si>
    <t>-436496245</t>
  </si>
  <si>
    <t>33</t>
  </si>
  <si>
    <t>765901322.S</t>
  </si>
  <si>
    <t>Strešná fólia paropriepustná, na plné debnenie</t>
  </si>
  <si>
    <t>764284332</t>
  </si>
  <si>
    <t>34</t>
  </si>
  <si>
    <t>998765201.S</t>
  </si>
  <si>
    <t>Presun hmôt pre tvrdé krytiny v objektoch výšky do 6 m</t>
  </si>
  <si>
    <t>-1418745583</t>
  </si>
  <si>
    <t>767</t>
  </si>
  <si>
    <t>Konštrukcie doplnkové kovové</t>
  </si>
  <si>
    <t>35</t>
  </si>
  <si>
    <t>767871225.S</t>
  </si>
  <si>
    <t>Montáž zemnej skrutky pre kontajnery a drevostavby, priemeru 89 mm, dĺžky 1000 mm</t>
  </si>
  <si>
    <t>ks</t>
  </si>
  <si>
    <t>-1873776852</t>
  </si>
  <si>
    <t>36</t>
  </si>
  <si>
    <t>311490001000.S</t>
  </si>
  <si>
    <t>Zemná skrutka PWU 140/900 mm</t>
  </si>
  <si>
    <t>533457813</t>
  </si>
  <si>
    <t>37</t>
  </si>
  <si>
    <t>998767201.S</t>
  </si>
  <si>
    <t>Presun hmôt pre kovové stavebné doplnkové konštrukcie v objektoch výšky do 6 m</t>
  </si>
  <si>
    <t>-2135250262</t>
  </si>
  <si>
    <t>783</t>
  </si>
  <si>
    <t>Nátery</t>
  </si>
  <si>
    <t>38</t>
  </si>
  <si>
    <t>783782404.S</t>
  </si>
  <si>
    <t>Nátery tesárskych konštrukcií, povrchová impregnácia proti drevokaznému hmyzu, hubám a plesniam, jednonásobná</t>
  </si>
  <si>
    <t>699170480</t>
  </si>
  <si>
    <t>"hranoly" 35,288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</si>
</sst>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E11" sqref="E1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23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s="1" customFormat="1" ht="12" customHeight="1">
      <c r="B5" s="18"/>
      <c r="D5" s="22" t="s">
        <v>12</v>
      </c>
      <c r="K5" s="185" t="s">
        <v>13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8"/>
      <c r="BE5" s="182" t="s">
        <v>14</v>
      </c>
      <c r="BS5" s="15" t="s">
        <v>6</v>
      </c>
    </row>
    <row r="6" spans="1:74" s="1" customFormat="1" ht="36.950000000000003" customHeight="1">
      <c r="B6" s="18"/>
      <c r="D6" s="24" t="s">
        <v>15</v>
      </c>
      <c r="K6" s="187" t="s">
        <v>16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8"/>
      <c r="BE6" s="183"/>
      <c r="BS6" s="15" t="s">
        <v>6</v>
      </c>
    </row>
    <row r="7" spans="1:74" s="1" customFormat="1" ht="12" customHeight="1">
      <c r="B7" s="18"/>
      <c r="D7" s="25" t="s">
        <v>17</v>
      </c>
      <c r="K7" s="23" t="s">
        <v>18</v>
      </c>
      <c r="AK7" s="25" t="s">
        <v>19</v>
      </c>
      <c r="AN7" s="23" t="s">
        <v>20</v>
      </c>
      <c r="AR7" s="18"/>
      <c r="BE7" s="183"/>
      <c r="BS7" s="15" t="s">
        <v>6</v>
      </c>
    </row>
    <row r="8" spans="1:74" s="1" customFormat="1" ht="12" customHeight="1">
      <c r="B8" s="18"/>
      <c r="D8" s="25" t="s">
        <v>21</v>
      </c>
      <c r="K8" s="23"/>
      <c r="AK8" s="25" t="s">
        <v>22</v>
      </c>
      <c r="AN8" s="26" t="s">
        <v>23</v>
      </c>
      <c r="AR8" s="18"/>
      <c r="BE8" s="183"/>
      <c r="BS8" s="15" t="s">
        <v>6</v>
      </c>
    </row>
    <row r="9" spans="1:74" s="1" customFormat="1" ht="14.45" customHeight="1">
      <c r="B9" s="18"/>
      <c r="AR9" s="18"/>
      <c r="BE9" s="183"/>
      <c r="BS9" s="15" t="s">
        <v>6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83"/>
      <c r="BS10" s="15" t="s">
        <v>6</v>
      </c>
    </row>
    <row r="11" spans="1:74" s="1" customFormat="1" ht="18.399999999999999" customHeight="1">
      <c r="B11" s="18"/>
      <c r="E11" s="23"/>
      <c r="AK11" s="25" t="s">
        <v>26</v>
      </c>
      <c r="AN11" s="23" t="s">
        <v>1</v>
      </c>
      <c r="AR11" s="18"/>
      <c r="BE11" s="183"/>
      <c r="BS11" s="15" t="s">
        <v>6</v>
      </c>
    </row>
    <row r="12" spans="1:74" s="1" customFormat="1" ht="6.95" customHeight="1">
      <c r="B12" s="18"/>
      <c r="AR12" s="18"/>
      <c r="BE12" s="183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83"/>
      <c r="BS13" s="15" t="s">
        <v>6</v>
      </c>
    </row>
    <row r="14" spans="1:74" ht="12.75">
      <c r="B14" s="18"/>
      <c r="E14" s="188" t="s">
        <v>28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25" t="s">
        <v>26</v>
      </c>
      <c r="AN14" s="27" t="s">
        <v>28</v>
      </c>
      <c r="AR14" s="18"/>
      <c r="BE14" s="183"/>
      <c r="BS14" s="15" t="s">
        <v>6</v>
      </c>
    </row>
    <row r="15" spans="1:74" s="1" customFormat="1" ht="6.95" customHeight="1">
      <c r="B15" s="18"/>
      <c r="AR15" s="18"/>
      <c r="BE15" s="183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83"/>
      <c r="BS16" s="15" t="s">
        <v>3</v>
      </c>
    </row>
    <row r="17" spans="1:71" s="1" customFormat="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183"/>
      <c r="BS17" s="15" t="s">
        <v>31</v>
      </c>
    </row>
    <row r="18" spans="1:71" s="1" customFormat="1" ht="6.95" customHeight="1">
      <c r="B18" s="18"/>
      <c r="AR18" s="18"/>
      <c r="BE18" s="183"/>
      <c r="BS18" s="15" t="s">
        <v>6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83"/>
      <c r="BS19" s="15" t="s">
        <v>6</v>
      </c>
    </row>
    <row r="20" spans="1:71" s="1" customFormat="1" ht="18.399999999999999" customHeight="1">
      <c r="B20" s="18"/>
      <c r="E20" s="23" t="s">
        <v>30</v>
      </c>
      <c r="AK20" s="25" t="s">
        <v>26</v>
      </c>
      <c r="AN20" s="23" t="s">
        <v>1</v>
      </c>
      <c r="AR20" s="18"/>
      <c r="BE20" s="183"/>
      <c r="BS20" s="15" t="s">
        <v>31</v>
      </c>
    </row>
    <row r="21" spans="1:71" s="1" customFormat="1" ht="6.95" customHeight="1">
      <c r="B21" s="18"/>
      <c r="AR21" s="18"/>
      <c r="BE21" s="183"/>
    </row>
    <row r="22" spans="1:71" s="1" customFormat="1" ht="12" customHeight="1">
      <c r="B22" s="18"/>
      <c r="D22" s="25" t="s">
        <v>33</v>
      </c>
      <c r="AR22" s="18"/>
      <c r="BE22" s="183"/>
    </row>
    <row r="23" spans="1:71" s="1" customFormat="1" ht="16.5" customHeight="1">
      <c r="B23" s="18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8"/>
      <c r="BE23" s="183"/>
    </row>
    <row r="24" spans="1:71" s="1" customFormat="1" ht="6.95" customHeight="1">
      <c r="B24" s="18"/>
      <c r="AR24" s="18"/>
      <c r="BE24" s="183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3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1">
        <f>ROUND(AG94,2)</f>
        <v>0</v>
      </c>
      <c r="AL26" s="192"/>
      <c r="AM26" s="192"/>
      <c r="AN26" s="192"/>
      <c r="AO26" s="192"/>
      <c r="AP26" s="30"/>
      <c r="AQ26" s="30"/>
      <c r="AR26" s="31"/>
      <c r="BE26" s="183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83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3" t="s">
        <v>35</v>
      </c>
      <c r="M28" s="193"/>
      <c r="N28" s="193"/>
      <c r="O28" s="193"/>
      <c r="P28" s="193"/>
      <c r="Q28" s="30"/>
      <c r="R28" s="30"/>
      <c r="S28" s="30"/>
      <c r="T28" s="30"/>
      <c r="U28" s="30"/>
      <c r="V28" s="30"/>
      <c r="W28" s="193" t="s">
        <v>36</v>
      </c>
      <c r="X28" s="193"/>
      <c r="Y28" s="193"/>
      <c r="Z28" s="193"/>
      <c r="AA28" s="193"/>
      <c r="AB28" s="193"/>
      <c r="AC28" s="193"/>
      <c r="AD28" s="193"/>
      <c r="AE28" s="193"/>
      <c r="AF28" s="30"/>
      <c r="AG28" s="30"/>
      <c r="AH28" s="30"/>
      <c r="AI28" s="30"/>
      <c r="AJ28" s="30"/>
      <c r="AK28" s="193" t="s">
        <v>37</v>
      </c>
      <c r="AL28" s="193"/>
      <c r="AM28" s="193"/>
      <c r="AN28" s="193"/>
      <c r="AO28" s="193"/>
      <c r="AP28" s="30"/>
      <c r="AQ28" s="30"/>
      <c r="AR28" s="31"/>
      <c r="BE28" s="183"/>
    </row>
    <row r="29" spans="1:71" s="3" customFormat="1" ht="14.45" customHeight="1">
      <c r="B29" s="35"/>
      <c r="D29" s="25" t="s">
        <v>38</v>
      </c>
      <c r="F29" s="36" t="s">
        <v>39</v>
      </c>
      <c r="L29" s="196">
        <v>0.2</v>
      </c>
      <c r="M29" s="195"/>
      <c r="N29" s="195"/>
      <c r="O29" s="195"/>
      <c r="P29" s="195"/>
      <c r="Q29" s="37"/>
      <c r="R29" s="37"/>
      <c r="S29" s="37"/>
      <c r="T29" s="37"/>
      <c r="U29" s="37"/>
      <c r="V29" s="37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7"/>
      <c r="AG29" s="37"/>
      <c r="AH29" s="37"/>
      <c r="AI29" s="37"/>
      <c r="AJ29" s="37"/>
      <c r="AK29" s="194">
        <f>ROUND(AV94, 2)</f>
        <v>0</v>
      </c>
      <c r="AL29" s="195"/>
      <c r="AM29" s="195"/>
      <c r="AN29" s="195"/>
      <c r="AO29" s="195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184"/>
    </row>
    <row r="30" spans="1:71" s="3" customFormat="1" ht="14.45" customHeight="1">
      <c r="B30" s="35"/>
      <c r="F30" s="36" t="s">
        <v>40</v>
      </c>
      <c r="L30" s="196">
        <v>0.2</v>
      </c>
      <c r="M30" s="195"/>
      <c r="N30" s="195"/>
      <c r="O30" s="195"/>
      <c r="P30" s="195"/>
      <c r="Q30" s="37"/>
      <c r="R30" s="37"/>
      <c r="S30" s="37"/>
      <c r="T30" s="37"/>
      <c r="U30" s="37"/>
      <c r="V30" s="37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F30" s="37"/>
      <c r="AG30" s="37"/>
      <c r="AH30" s="37"/>
      <c r="AI30" s="37"/>
      <c r="AJ30" s="37"/>
      <c r="AK30" s="194">
        <f>ROUND(AW94, 2)</f>
        <v>0</v>
      </c>
      <c r="AL30" s="195"/>
      <c r="AM30" s="195"/>
      <c r="AN30" s="195"/>
      <c r="AO30" s="195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184"/>
    </row>
    <row r="31" spans="1:71" s="3" customFormat="1" ht="14.45" hidden="1" customHeight="1">
      <c r="B31" s="35"/>
      <c r="F31" s="25" t="s">
        <v>41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5"/>
      <c r="BE31" s="184"/>
    </row>
    <row r="32" spans="1:71" s="3" customFormat="1" ht="14.45" hidden="1" customHeight="1">
      <c r="B32" s="35"/>
      <c r="F32" s="25" t="s">
        <v>42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5"/>
      <c r="BE32" s="184"/>
    </row>
    <row r="33" spans="1:57" s="3" customFormat="1" ht="14.45" hidden="1" customHeight="1">
      <c r="B33" s="35"/>
      <c r="F33" s="36" t="s">
        <v>43</v>
      </c>
      <c r="L33" s="196">
        <v>0</v>
      </c>
      <c r="M33" s="195"/>
      <c r="N33" s="195"/>
      <c r="O33" s="195"/>
      <c r="P33" s="195"/>
      <c r="Q33" s="37"/>
      <c r="R33" s="37"/>
      <c r="S33" s="37"/>
      <c r="T33" s="37"/>
      <c r="U33" s="37"/>
      <c r="V33" s="37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7"/>
      <c r="AG33" s="37"/>
      <c r="AH33" s="37"/>
      <c r="AI33" s="37"/>
      <c r="AJ33" s="37"/>
      <c r="AK33" s="194">
        <v>0</v>
      </c>
      <c r="AL33" s="195"/>
      <c r="AM33" s="195"/>
      <c r="AN33" s="195"/>
      <c r="AO33" s="195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184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83"/>
    </row>
    <row r="35" spans="1:57" s="2" customFormat="1" ht="25.9" customHeight="1">
      <c r="A35" s="30"/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00" t="s">
        <v>46</v>
      </c>
      <c r="Y35" s="201"/>
      <c r="Z35" s="201"/>
      <c r="AA35" s="201"/>
      <c r="AB35" s="201"/>
      <c r="AC35" s="41"/>
      <c r="AD35" s="41"/>
      <c r="AE35" s="41"/>
      <c r="AF35" s="41"/>
      <c r="AG35" s="41"/>
      <c r="AH35" s="41"/>
      <c r="AI35" s="41"/>
      <c r="AJ35" s="41"/>
      <c r="AK35" s="202">
        <f>SUM(AK26:AK33)</f>
        <v>0</v>
      </c>
      <c r="AL35" s="201"/>
      <c r="AM35" s="201"/>
      <c r="AN35" s="201"/>
      <c r="AO35" s="203"/>
      <c r="AP35" s="39"/>
      <c r="AQ35" s="39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6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49</v>
      </c>
      <c r="AI60" s="33"/>
      <c r="AJ60" s="33"/>
      <c r="AK60" s="33"/>
      <c r="AL60" s="33"/>
      <c r="AM60" s="46" t="s">
        <v>50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6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49</v>
      </c>
      <c r="AI75" s="33"/>
      <c r="AJ75" s="33"/>
      <c r="AK75" s="33"/>
      <c r="AL75" s="33"/>
      <c r="AM75" s="46" t="s">
        <v>50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0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0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52"/>
      <c r="C84" s="25" t="s">
        <v>12</v>
      </c>
      <c r="L84" s="4" t="str">
        <f>K5</f>
        <v>18421</v>
      </c>
      <c r="AR84" s="52"/>
    </row>
    <row r="85" spans="1:90" s="5" customFormat="1" ht="36.950000000000003" customHeight="1">
      <c r="B85" s="53"/>
      <c r="C85" s="54" t="s">
        <v>15</v>
      </c>
      <c r="L85" s="204" t="str">
        <f>K6</f>
        <v>Otvorený prístrešok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3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21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/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06" t="str">
        <f>IF(AN8= "","",AN8)</f>
        <v>18. 1. 2022</v>
      </c>
      <c r="AN87" s="206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/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07" t="str">
        <f>IF(E17="","",E17)</f>
        <v xml:space="preserve"> </v>
      </c>
      <c r="AN89" s="208"/>
      <c r="AO89" s="208"/>
      <c r="AP89" s="208"/>
      <c r="AQ89" s="30"/>
      <c r="AR89" s="31"/>
      <c r="AS89" s="209" t="s">
        <v>54</v>
      </c>
      <c r="AT89" s="21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0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207" t="str">
        <f>IF(E20="","",E20)</f>
        <v xml:space="preserve"> </v>
      </c>
      <c r="AN90" s="208"/>
      <c r="AO90" s="208"/>
      <c r="AP90" s="208"/>
      <c r="AQ90" s="30"/>
      <c r="AR90" s="31"/>
      <c r="AS90" s="211"/>
      <c r="AT90" s="21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1"/>
      <c r="AT91" s="21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0" s="2" customFormat="1" ht="29.25" customHeight="1">
      <c r="A92" s="30"/>
      <c r="B92" s="31"/>
      <c r="C92" s="213" t="s">
        <v>55</v>
      </c>
      <c r="D92" s="214"/>
      <c r="E92" s="214"/>
      <c r="F92" s="214"/>
      <c r="G92" s="214"/>
      <c r="H92" s="61"/>
      <c r="I92" s="215" t="s">
        <v>56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6" t="s">
        <v>57</v>
      </c>
      <c r="AH92" s="214"/>
      <c r="AI92" s="214"/>
      <c r="AJ92" s="214"/>
      <c r="AK92" s="214"/>
      <c r="AL92" s="214"/>
      <c r="AM92" s="214"/>
      <c r="AN92" s="215" t="s">
        <v>58</v>
      </c>
      <c r="AO92" s="214"/>
      <c r="AP92" s="217"/>
      <c r="AQ92" s="62" t="s">
        <v>59</v>
      </c>
      <c r="AR92" s="31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0" s="6" customFormat="1" ht="32.450000000000003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21">
        <f>ROUND(AG95,2)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73</v>
      </c>
      <c r="BT94" s="78" t="s">
        <v>74</v>
      </c>
      <c r="BV94" s="78" t="s">
        <v>75</v>
      </c>
      <c r="BW94" s="78" t="s">
        <v>4</v>
      </c>
      <c r="BX94" s="78" t="s">
        <v>76</v>
      </c>
      <c r="CL94" s="78" t="s">
        <v>18</v>
      </c>
    </row>
    <row r="95" spans="1:90" s="7" customFormat="1" ht="16.5" customHeight="1">
      <c r="A95" s="79" t="s">
        <v>77</v>
      </c>
      <c r="B95" s="80"/>
      <c r="C95" s="81"/>
      <c r="D95" s="220" t="s">
        <v>13</v>
      </c>
      <c r="E95" s="220"/>
      <c r="F95" s="220"/>
      <c r="G95" s="220"/>
      <c r="H95" s="220"/>
      <c r="I95" s="82"/>
      <c r="J95" s="220" t="s">
        <v>16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'18421 - Otvorený prístrešok'!J28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83" t="s">
        <v>78</v>
      </c>
      <c r="AR95" s="80"/>
      <c r="AS95" s="84">
        <v>0</v>
      </c>
      <c r="AT95" s="85">
        <f>ROUND(SUM(AV95:AW95),2)</f>
        <v>0</v>
      </c>
      <c r="AU95" s="86">
        <f>'18421 - Otvorený prístrešok'!P124</f>
        <v>0</v>
      </c>
      <c r="AV95" s="85">
        <f>'18421 - Otvorený prístrešok'!J31</f>
        <v>0</v>
      </c>
      <c r="AW95" s="85">
        <f>'18421 - Otvorený prístrešok'!J32</f>
        <v>0</v>
      </c>
      <c r="AX95" s="85">
        <f>'18421 - Otvorený prístrešok'!J33</f>
        <v>0</v>
      </c>
      <c r="AY95" s="85">
        <f>'18421 - Otvorený prístrešok'!J34</f>
        <v>0</v>
      </c>
      <c r="AZ95" s="85">
        <f>'18421 - Otvorený prístrešok'!F31</f>
        <v>0</v>
      </c>
      <c r="BA95" s="85">
        <f>'18421 - Otvorený prístrešok'!F32</f>
        <v>0</v>
      </c>
      <c r="BB95" s="85">
        <f>'18421 - Otvorený prístrešok'!F33</f>
        <v>0</v>
      </c>
      <c r="BC95" s="85">
        <f>'18421 - Otvorený prístrešok'!F34</f>
        <v>0</v>
      </c>
      <c r="BD95" s="87">
        <f>'18421 - Otvorený prístrešok'!F35</f>
        <v>0</v>
      </c>
      <c r="BT95" s="88" t="s">
        <v>79</v>
      </c>
      <c r="BU95" s="88" t="s">
        <v>80</v>
      </c>
      <c r="BV95" s="88" t="s">
        <v>75</v>
      </c>
      <c r="BW95" s="88" t="s">
        <v>4</v>
      </c>
      <c r="BX95" s="88" t="s">
        <v>76</v>
      </c>
      <c r="CL95" s="88" t="s">
        <v>18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8421 - Otvorený prístrešok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tabSelected="1" workbookViewId="0">
      <selection activeCell="E13" sqref="E1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customHeight="1">
      <c r="B4" s="18"/>
      <c r="D4" s="19" t="s">
        <v>81</v>
      </c>
      <c r="L4" s="18"/>
      <c r="M4" s="89" t="s">
        <v>9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30"/>
      <c r="B6" s="31"/>
      <c r="C6" s="30"/>
      <c r="D6" s="25" t="s">
        <v>15</v>
      </c>
      <c r="E6" s="30"/>
      <c r="F6" s="30"/>
      <c r="G6" s="30"/>
      <c r="H6" s="30"/>
      <c r="I6" s="30"/>
      <c r="J6" s="30"/>
      <c r="K6" s="30"/>
      <c r="L6" s="43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204" t="s">
        <v>16</v>
      </c>
      <c r="F7" s="224"/>
      <c r="G7" s="224"/>
      <c r="H7" s="224"/>
      <c r="I7" s="30"/>
      <c r="J7" s="30"/>
      <c r="K7" s="30"/>
      <c r="L7" s="43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1.25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17</v>
      </c>
      <c r="E9" s="30"/>
      <c r="F9" s="23" t="s">
        <v>18</v>
      </c>
      <c r="G9" s="30"/>
      <c r="H9" s="30"/>
      <c r="I9" s="25" t="s">
        <v>19</v>
      </c>
      <c r="J9" s="23" t="s">
        <v>20</v>
      </c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21</v>
      </c>
      <c r="E10" s="30"/>
      <c r="F10" s="23"/>
      <c r="G10" s="30"/>
      <c r="H10" s="30"/>
      <c r="I10" s="25" t="s">
        <v>22</v>
      </c>
      <c r="J10" s="56" t="str">
        <f>'Rekapitulácia stavby'!AN8</f>
        <v>18. 1. 2022</v>
      </c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24</v>
      </c>
      <c r="E12" s="30"/>
      <c r="F12" s="30"/>
      <c r="G12" s="30"/>
      <c r="H12" s="30"/>
      <c r="I12" s="25" t="s">
        <v>25</v>
      </c>
      <c r="J12" s="23" t="s">
        <v>1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/>
      <c r="F13" s="30"/>
      <c r="G13" s="30"/>
      <c r="H13" s="30"/>
      <c r="I13" s="25" t="s">
        <v>26</v>
      </c>
      <c r="J13" s="23" t="s">
        <v>1</v>
      </c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25</v>
      </c>
      <c r="J15" s="26" t="str">
        <f>'Rekapitulácia stavby'!AN13</f>
        <v>Vyplň údaj</v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5" t="str">
        <f>'Rekapitulácia stavby'!E14</f>
        <v>Vyplň údaj</v>
      </c>
      <c r="F16" s="185"/>
      <c r="G16" s="185"/>
      <c r="H16" s="185"/>
      <c r="I16" s="25" t="s">
        <v>26</v>
      </c>
      <c r="J16" s="26" t="str">
        <f>'Rekapitulácia stavby'!AN14</f>
        <v>Vyplň údaj</v>
      </c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25</v>
      </c>
      <c r="J18" s="23" t="str">
        <f>IF('Rekapitulácia stavby'!AN16="","",'Rekapitulácia stavby'!AN16)</f>
        <v/>
      </c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3" t="str">
        <f>IF('Rekapitulácia stavby'!E17="","",'Rekapitulácia stavby'!E17)</f>
        <v xml:space="preserve"> </v>
      </c>
      <c r="F19" s="30"/>
      <c r="G19" s="30"/>
      <c r="H19" s="30"/>
      <c r="I19" s="25" t="s">
        <v>26</v>
      </c>
      <c r="J19" s="23" t="str">
        <f>IF('Rekapitulácia stavby'!AN17="","",'Rekapitulácia stavby'!AN17)</f>
        <v/>
      </c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5" t="s">
        <v>32</v>
      </c>
      <c r="E21" s="30"/>
      <c r="F21" s="30"/>
      <c r="G21" s="30"/>
      <c r="H21" s="30"/>
      <c r="I21" s="25" t="s">
        <v>25</v>
      </c>
      <c r="J21" s="23" t="str">
        <f>IF('Rekapitulácia stavby'!AN19="","",'Rekapitulácia stavby'!AN19)</f>
        <v/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3" t="str">
        <f>IF('Rekapitulácia stavby'!E20="","",'Rekapitulácia stavby'!E20)</f>
        <v xml:space="preserve"> </v>
      </c>
      <c r="F22" s="30"/>
      <c r="G22" s="30"/>
      <c r="H22" s="30"/>
      <c r="I22" s="25" t="s">
        <v>26</v>
      </c>
      <c r="J22" s="23" t="str">
        <f>IF('Rekapitulácia stavby'!AN20="","",'Rekapitulácia stavby'!AN20)</f>
        <v/>
      </c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5" t="s">
        <v>33</v>
      </c>
      <c r="E24" s="30"/>
      <c r="F24" s="30"/>
      <c r="G24" s="30"/>
      <c r="H24" s="30"/>
      <c r="I24" s="30"/>
      <c r="J24" s="30"/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90"/>
      <c r="B25" s="91"/>
      <c r="C25" s="90"/>
      <c r="D25" s="90"/>
      <c r="E25" s="190" t="s">
        <v>1</v>
      </c>
      <c r="F25" s="190"/>
      <c r="G25" s="190"/>
      <c r="H25" s="190"/>
      <c r="I25" s="90"/>
      <c r="J25" s="90"/>
      <c r="K25" s="90"/>
      <c r="L25" s="92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7"/>
      <c r="E27" s="67"/>
      <c r="F27" s="67"/>
      <c r="G27" s="67"/>
      <c r="H27" s="67"/>
      <c r="I27" s="67"/>
      <c r="J27" s="67"/>
      <c r="K27" s="67"/>
      <c r="L27" s="43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3" t="s">
        <v>34</v>
      </c>
      <c r="E28" s="30"/>
      <c r="F28" s="30"/>
      <c r="G28" s="30"/>
      <c r="H28" s="30"/>
      <c r="I28" s="30"/>
      <c r="J28" s="72">
        <f>ROUND(J124, 2)</f>
        <v>0</v>
      </c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36</v>
      </c>
      <c r="G30" s="30"/>
      <c r="H30" s="30"/>
      <c r="I30" s="34" t="s">
        <v>35</v>
      </c>
      <c r="J30" s="34" t="s">
        <v>37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4" t="s">
        <v>38</v>
      </c>
      <c r="E31" s="36" t="s">
        <v>39</v>
      </c>
      <c r="F31" s="95">
        <f>ROUND((SUM(BE124:BE199)),  2)</f>
        <v>0</v>
      </c>
      <c r="G31" s="96"/>
      <c r="H31" s="96"/>
      <c r="I31" s="97">
        <v>0.2</v>
      </c>
      <c r="J31" s="95">
        <f>ROUND(((SUM(BE124:BE199))*I31),  2)</f>
        <v>0</v>
      </c>
      <c r="K31" s="30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6" t="s">
        <v>40</v>
      </c>
      <c r="F32" s="95">
        <f>ROUND((SUM(BF124:BF199)),  2)</f>
        <v>0</v>
      </c>
      <c r="G32" s="96"/>
      <c r="H32" s="96"/>
      <c r="I32" s="97">
        <v>0.2</v>
      </c>
      <c r="J32" s="95">
        <f>ROUND(((SUM(BF124:BF199))*I32),  2)</f>
        <v>0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5" t="s">
        <v>41</v>
      </c>
      <c r="F33" s="98">
        <f>ROUND((SUM(BG124:BG199)),  2)</f>
        <v>0</v>
      </c>
      <c r="G33" s="30"/>
      <c r="H33" s="30"/>
      <c r="I33" s="99">
        <v>0.2</v>
      </c>
      <c r="J33" s="98">
        <f>0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42</v>
      </c>
      <c r="F34" s="98">
        <f>ROUND((SUM(BH124:BH199)),  2)</f>
        <v>0</v>
      </c>
      <c r="G34" s="30"/>
      <c r="H34" s="30"/>
      <c r="I34" s="99">
        <v>0.2</v>
      </c>
      <c r="J34" s="98">
        <f>0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36" t="s">
        <v>43</v>
      </c>
      <c r="F35" s="95">
        <f>ROUND((SUM(BI124:BI199)),  2)</f>
        <v>0</v>
      </c>
      <c r="G35" s="96"/>
      <c r="H35" s="96"/>
      <c r="I35" s="97">
        <v>0</v>
      </c>
      <c r="J35" s="95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100"/>
      <c r="D37" s="101" t="s">
        <v>44</v>
      </c>
      <c r="E37" s="61"/>
      <c r="F37" s="61"/>
      <c r="G37" s="102" t="s">
        <v>45</v>
      </c>
      <c r="H37" s="103" t="s">
        <v>46</v>
      </c>
      <c r="I37" s="61"/>
      <c r="J37" s="104">
        <f>SUM(J28:J35)</f>
        <v>0</v>
      </c>
      <c r="K37" s="105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3"/>
      <c r="D50" s="44" t="s">
        <v>47</v>
      </c>
      <c r="E50" s="45"/>
      <c r="F50" s="45"/>
      <c r="G50" s="44" t="s">
        <v>48</v>
      </c>
      <c r="H50" s="45"/>
      <c r="I50" s="45"/>
      <c r="J50" s="45"/>
      <c r="K50" s="45"/>
      <c r="L50" s="43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6" t="s">
        <v>49</v>
      </c>
      <c r="E61" s="33"/>
      <c r="F61" s="106" t="s">
        <v>50</v>
      </c>
      <c r="G61" s="46" t="s">
        <v>49</v>
      </c>
      <c r="H61" s="33"/>
      <c r="I61" s="33"/>
      <c r="J61" s="107" t="s">
        <v>50</v>
      </c>
      <c r="K61" s="33"/>
      <c r="L61" s="43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4" t="s">
        <v>51</v>
      </c>
      <c r="E65" s="47"/>
      <c r="F65" s="47"/>
      <c r="G65" s="44" t="s">
        <v>52</v>
      </c>
      <c r="H65" s="47"/>
      <c r="I65" s="47"/>
      <c r="J65" s="47"/>
      <c r="K65" s="47"/>
      <c r="L65" s="43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6" t="s">
        <v>49</v>
      </c>
      <c r="E76" s="33"/>
      <c r="F76" s="106" t="s">
        <v>50</v>
      </c>
      <c r="G76" s="46" t="s">
        <v>49</v>
      </c>
      <c r="H76" s="33"/>
      <c r="I76" s="33"/>
      <c r="J76" s="107" t="s">
        <v>50</v>
      </c>
      <c r="K76" s="33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82</v>
      </c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15</v>
      </c>
      <c r="D84" s="30"/>
      <c r="E84" s="30"/>
      <c r="F84" s="30"/>
      <c r="G84" s="30"/>
      <c r="H84" s="30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04" t="str">
        <f>E7</f>
        <v>Otvorený prístrešok</v>
      </c>
      <c r="F85" s="224"/>
      <c r="G85" s="224"/>
      <c r="H85" s="224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21</v>
      </c>
      <c r="D87" s="30"/>
      <c r="E87" s="30"/>
      <c r="F87" s="23">
        <f>F10</f>
        <v>0</v>
      </c>
      <c r="G87" s="30"/>
      <c r="H87" s="30"/>
      <c r="I87" s="25" t="s">
        <v>22</v>
      </c>
      <c r="J87" s="56" t="str">
        <f>IF(J10="","",J10)</f>
        <v>18. 1. 2022</v>
      </c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5" t="s">
        <v>24</v>
      </c>
      <c r="D89" s="30"/>
      <c r="E89" s="30"/>
      <c r="F89" s="23">
        <f>E13</f>
        <v>0</v>
      </c>
      <c r="G89" s="30"/>
      <c r="H89" s="30"/>
      <c r="I89" s="25" t="s">
        <v>29</v>
      </c>
      <c r="J89" s="28" t="str">
        <f>E19</f>
        <v xml:space="preserve"> 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2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32</v>
      </c>
      <c r="J90" s="28" t="str">
        <f>E22</f>
        <v xml:space="preserve"> </v>
      </c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8" t="s">
        <v>83</v>
      </c>
      <c r="D92" s="100"/>
      <c r="E92" s="100"/>
      <c r="F92" s="100"/>
      <c r="G92" s="100"/>
      <c r="H92" s="100"/>
      <c r="I92" s="100"/>
      <c r="J92" s="109" t="s">
        <v>84</v>
      </c>
      <c r="K92" s="10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9" customHeight="1">
      <c r="A94" s="30"/>
      <c r="B94" s="31"/>
      <c r="C94" s="110" t="s">
        <v>85</v>
      </c>
      <c r="D94" s="30"/>
      <c r="E94" s="30"/>
      <c r="F94" s="30"/>
      <c r="G94" s="30"/>
      <c r="H94" s="30"/>
      <c r="I94" s="30"/>
      <c r="J94" s="72">
        <f>J124</f>
        <v>0</v>
      </c>
      <c r="K94" s="30"/>
      <c r="L94" s="43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86</v>
      </c>
    </row>
    <row r="95" spans="1:47" s="9" customFormat="1" ht="24.95" customHeight="1">
      <c r="B95" s="111"/>
      <c r="D95" s="112" t="s">
        <v>87</v>
      </c>
      <c r="E95" s="113"/>
      <c r="F95" s="113"/>
      <c r="G95" s="113"/>
      <c r="H95" s="113"/>
      <c r="I95" s="113"/>
      <c r="J95" s="114">
        <f>J125</f>
        <v>0</v>
      </c>
      <c r="L95" s="111"/>
    </row>
    <row r="96" spans="1:47" s="10" customFormat="1" ht="19.899999999999999" customHeight="1">
      <c r="B96" s="115"/>
      <c r="D96" s="116" t="s">
        <v>88</v>
      </c>
      <c r="E96" s="117"/>
      <c r="F96" s="117"/>
      <c r="G96" s="117"/>
      <c r="H96" s="117"/>
      <c r="I96" s="117"/>
      <c r="J96" s="118">
        <f>J126</f>
        <v>0</v>
      </c>
      <c r="L96" s="115"/>
    </row>
    <row r="97" spans="1:31" s="10" customFormat="1" ht="19.899999999999999" customHeight="1">
      <c r="B97" s="115"/>
      <c r="D97" s="116" t="s">
        <v>89</v>
      </c>
      <c r="E97" s="117"/>
      <c r="F97" s="117"/>
      <c r="G97" s="117"/>
      <c r="H97" s="117"/>
      <c r="I97" s="117"/>
      <c r="J97" s="118">
        <f>J137</f>
        <v>0</v>
      </c>
      <c r="L97" s="115"/>
    </row>
    <row r="98" spans="1:31" s="10" customFormat="1" ht="19.899999999999999" customHeight="1">
      <c r="B98" s="115"/>
      <c r="D98" s="116" t="s">
        <v>90</v>
      </c>
      <c r="E98" s="117"/>
      <c r="F98" s="117"/>
      <c r="G98" s="117"/>
      <c r="H98" s="117"/>
      <c r="I98" s="117"/>
      <c r="J98" s="118">
        <f>J143</f>
        <v>0</v>
      </c>
      <c r="L98" s="115"/>
    </row>
    <row r="99" spans="1:31" s="10" customFormat="1" ht="19.899999999999999" customHeight="1">
      <c r="B99" s="115"/>
      <c r="D99" s="116" t="s">
        <v>91</v>
      </c>
      <c r="E99" s="117"/>
      <c r="F99" s="117"/>
      <c r="G99" s="117"/>
      <c r="H99" s="117"/>
      <c r="I99" s="117"/>
      <c r="J99" s="118">
        <f>J149</f>
        <v>0</v>
      </c>
      <c r="L99" s="115"/>
    </row>
    <row r="100" spans="1:31" s="10" customFormat="1" ht="19.899999999999999" customHeight="1">
      <c r="B100" s="115"/>
      <c r="D100" s="116" t="s">
        <v>92</v>
      </c>
      <c r="E100" s="117"/>
      <c r="F100" s="117"/>
      <c r="G100" s="117"/>
      <c r="H100" s="117"/>
      <c r="I100" s="117"/>
      <c r="J100" s="118">
        <f>J154</f>
        <v>0</v>
      </c>
      <c r="L100" s="115"/>
    </row>
    <row r="101" spans="1:31" s="9" customFormat="1" ht="24.95" customHeight="1">
      <c r="B101" s="111"/>
      <c r="D101" s="112" t="s">
        <v>93</v>
      </c>
      <c r="E101" s="113"/>
      <c r="F101" s="113"/>
      <c r="G101" s="113"/>
      <c r="H101" s="113"/>
      <c r="I101" s="113"/>
      <c r="J101" s="114">
        <f>J156</f>
        <v>0</v>
      </c>
      <c r="L101" s="111"/>
    </row>
    <row r="102" spans="1:31" s="10" customFormat="1" ht="19.899999999999999" customHeight="1">
      <c r="B102" s="115"/>
      <c r="D102" s="116" t="s">
        <v>94</v>
      </c>
      <c r="E102" s="117"/>
      <c r="F102" s="117"/>
      <c r="G102" s="117"/>
      <c r="H102" s="117"/>
      <c r="I102" s="117"/>
      <c r="J102" s="118">
        <f>J157</f>
        <v>0</v>
      </c>
      <c r="L102" s="115"/>
    </row>
    <row r="103" spans="1:31" s="10" customFormat="1" ht="19.899999999999999" customHeight="1">
      <c r="B103" s="115"/>
      <c r="D103" s="116" t="s">
        <v>95</v>
      </c>
      <c r="E103" s="117"/>
      <c r="F103" s="117"/>
      <c r="G103" s="117"/>
      <c r="H103" s="117"/>
      <c r="I103" s="117"/>
      <c r="J103" s="118">
        <f>J171</f>
        <v>0</v>
      </c>
      <c r="L103" s="115"/>
    </row>
    <row r="104" spans="1:31" s="10" customFormat="1" ht="19.899999999999999" customHeight="1">
      <c r="B104" s="115"/>
      <c r="D104" s="116" t="s">
        <v>96</v>
      </c>
      <c r="E104" s="117"/>
      <c r="F104" s="117"/>
      <c r="G104" s="117"/>
      <c r="H104" s="117"/>
      <c r="I104" s="117"/>
      <c r="J104" s="118">
        <f>J187</f>
        <v>0</v>
      </c>
      <c r="L104" s="115"/>
    </row>
    <row r="105" spans="1:31" s="10" customFormat="1" ht="19.899999999999999" customHeight="1">
      <c r="B105" s="115"/>
      <c r="D105" s="116" t="s">
        <v>97</v>
      </c>
      <c r="E105" s="117"/>
      <c r="F105" s="117"/>
      <c r="G105" s="117"/>
      <c r="H105" s="117"/>
      <c r="I105" s="117"/>
      <c r="J105" s="118">
        <f>J193</f>
        <v>0</v>
      </c>
      <c r="L105" s="115"/>
    </row>
    <row r="106" spans="1:31" s="10" customFormat="1" ht="19.899999999999999" customHeight="1">
      <c r="B106" s="115"/>
      <c r="D106" s="116" t="s">
        <v>98</v>
      </c>
      <c r="E106" s="117"/>
      <c r="F106" s="117"/>
      <c r="G106" s="117"/>
      <c r="H106" s="117"/>
      <c r="I106" s="117"/>
      <c r="J106" s="118">
        <f>J197</f>
        <v>0</v>
      </c>
      <c r="L106" s="115"/>
    </row>
    <row r="107" spans="1:31" s="2" customFormat="1" ht="21.75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31" s="2" customFormat="1" ht="6.95" customHeight="1">
      <c r="A112" s="30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4.95" customHeight="1">
      <c r="A113" s="30"/>
      <c r="B113" s="31"/>
      <c r="C113" s="19" t="s">
        <v>99</v>
      </c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5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15</v>
      </c>
      <c r="D115" s="30"/>
      <c r="E115" s="30"/>
      <c r="F115" s="30"/>
      <c r="G115" s="30"/>
      <c r="H115" s="30"/>
      <c r="I115" s="30"/>
      <c r="J115" s="30"/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0"/>
      <c r="D116" s="30"/>
      <c r="E116" s="204" t="str">
        <f>E7</f>
        <v>Otvorený prístrešok</v>
      </c>
      <c r="F116" s="224"/>
      <c r="G116" s="224"/>
      <c r="H116" s="224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3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2" customHeight="1">
      <c r="A118" s="30"/>
      <c r="B118" s="31"/>
      <c r="C118" s="25" t="s">
        <v>21</v>
      </c>
      <c r="D118" s="30"/>
      <c r="E118" s="30"/>
      <c r="F118" s="23">
        <f>F10</f>
        <v>0</v>
      </c>
      <c r="G118" s="30"/>
      <c r="H118" s="30"/>
      <c r="I118" s="25" t="s">
        <v>22</v>
      </c>
      <c r="J118" s="56" t="str">
        <f>IF(J10="","",J10)</f>
        <v>18. 1. 2022</v>
      </c>
      <c r="K118" s="30"/>
      <c r="L118" s="43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3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2" customHeight="1">
      <c r="A120" s="30"/>
      <c r="B120" s="31"/>
      <c r="C120" s="25" t="s">
        <v>24</v>
      </c>
      <c r="D120" s="30"/>
      <c r="E120" s="30"/>
      <c r="F120" s="23">
        <f>E13</f>
        <v>0</v>
      </c>
      <c r="G120" s="30"/>
      <c r="H120" s="30"/>
      <c r="I120" s="25" t="s">
        <v>29</v>
      </c>
      <c r="J120" s="28" t="str">
        <f>E19</f>
        <v xml:space="preserve"> </v>
      </c>
      <c r="K120" s="30"/>
      <c r="L120" s="43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>
      <c r="A121" s="30"/>
      <c r="B121" s="31"/>
      <c r="C121" s="25" t="s">
        <v>27</v>
      </c>
      <c r="D121" s="30"/>
      <c r="E121" s="30"/>
      <c r="F121" s="23" t="str">
        <f>IF(E16="","",E16)</f>
        <v>Vyplň údaj</v>
      </c>
      <c r="G121" s="30"/>
      <c r="H121" s="30"/>
      <c r="I121" s="25" t="s">
        <v>32</v>
      </c>
      <c r="J121" s="28" t="str">
        <f>E22</f>
        <v xml:space="preserve"> </v>
      </c>
      <c r="K121" s="30"/>
      <c r="L121" s="43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0.35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3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11" customFormat="1" ht="29.25" customHeight="1">
      <c r="A123" s="119"/>
      <c r="B123" s="120"/>
      <c r="C123" s="121" t="s">
        <v>100</v>
      </c>
      <c r="D123" s="122" t="s">
        <v>59</v>
      </c>
      <c r="E123" s="122" t="s">
        <v>55</v>
      </c>
      <c r="F123" s="122" t="s">
        <v>56</v>
      </c>
      <c r="G123" s="122" t="s">
        <v>101</v>
      </c>
      <c r="H123" s="122" t="s">
        <v>102</v>
      </c>
      <c r="I123" s="122" t="s">
        <v>103</v>
      </c>
      <c r="J123" s="123" t="s">
        <v>84</v>
      </c>
      <c r="K123" s="124" t="s">
        <v>104</v>
      </c>
      <c r="L123" s="125"/>
      <c r="M123" s="63" t="s">
        <v>1</v>
      </c>
      <c r="N123" s="64" t="s">
        <v>38</v>
      </c>
      <c r="O123" s="64" t="s">
        <v>105</v>
      </c>
      <c r="P123" s="64" t="s">
        <v>106</v>
      </c>
      <c r="Q123" s="64" t="s">
        <v>107</v>
      </c>
      <c r="R123" s="64" t="s">
        <v>108</v>
      </c>
      <c r="S123" s="64" t="s">
        <v>109</v>
      </c>
      <c r="T123" s="65" t="s">
        <v>110</v>
      </c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</row>
    <row r="124" spans="1:65" s="2" customFormat="1" ht="22.9" customHeight="1">
      <c r="A124" s="30"/>
      <c r="B124" s="31"/>
      <c r="C124" s="70" t="s">
        <v>85</v>
      </c>
      <c r="D124" s="30"/>
      <c r="E124" s="30"/>
      <c r="F124" s="30"/>
      <c r="G124" s="30"/>
      <c r="H124" s="30"/>
      <c r="I124" s="30"/>
      <c r="J124" s="126">
        <f>BK124</f>
        <v>0</v>
      </c>
      <c r="K124" s="30"/>
      <c r="L124" s="31"/>
      <c r="M124" s="66"/>
      <c r="N124" s="57"/>
      <c r="O124" s="67"/>
      <c r="P124" s="127">
        <f>P125+P156</f>
        <v>0</v>
      </c>
      <c r="Q124" s="67"/>
      <c r="R124" s="127">
        <f>R125+R156</f>
        <v>22.992899499999996</v>
      </c>
      <c r="S124" s="67"/>
      <c r="T124" s="128">
        <f>T125+T156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5" t="s">
        <v>73</v>
      </c>
      <c r="AU124" s="15" t="s">
        <v>86</v>
      </c>
      <c r="BK124" s="129">
        <f>BK125+BK156</f>
        <v>0</v>
      </c>
    </row>
    <row r="125" spans="1:65" s="12" customFormat="1" ht="25.9" customHeight="1">
      <c r="B125" s="130"/>
      <c r="D125" s="131" t="s">
        <v>73</v>
      </c>
      <c r="E125" s="132" t="s">
        <v>111</v>
      </c>
      <c r="F125" s="132" t="s">
        <v>112</v>
      </c>
      <c r="I125" s="133"/>
      <c r="J125" s="134">
        <f>BK125</f>
        <v>0</v>
      </c>
      <c r="L125" s="130"/>
      <c r="M125" s="135"/>
      <c r="N125" s="136"/>
      <c r="O125" s="136"/>
      <c r="P125" s="137">
        <f>P126+P137+P143+P149+P154</f>
        <v>0</v>
      </c>
      <c r="Q125" s="136"/>
      <c r="R125" s="137">
        <f>R126+R137+R143+R149+R154</f>
        <v>21.448273399999998</v>
      </c>
      <c r="S125" s="136"/>
      <c r="T125" s="138">
        <f>T126+T137+T143+T149+T154</f>
        <v>0</v>
      </c>
      <c r="AR125" s="131" t="s">
        <v>79</v>
      </c>
      <c r="AT125" s="139" t="s">
        <v>73</v>
      </c>
      <c r="AU125" s="139" t="s">
        <v>74</v>
      </c>
      <c r="AY125" s="131" t="s">
        <v>113</v>
      </c>
      <c r="BK125" s="140">
        <f>BK126+BK137+BK143+BK149+BK154</f>
        <v>0</v>
      </c>
    </row>
    <row r="126" spans="1:65" s="12" customFormat="1" ht="22.9" customHeight="1">
      <c r="B126" s="130"/>
      <c r="D126" s="131" t="s">
        <v>73</v>
      </c>
      <c r="E126" s="141" t="s">
        <v>79</v>
      </c>
      <c r="F126" s="141" t="s">
        <v>114</v>
      </c>
      <c r="I126" s="133"/>
      <c r="J126" s="142">
        <f>BK126</f>
        <v>0</v>
      </c>
      <c r="L126" s="130"/>
      <c r="M126" s="135"/>
      <c r="N126" s="136"/>
      <c r="O126" s="136"/>
      <c r="P126" s="137">
        <f>SUM(P127:P136)</f>
        <v>0</v>
      </c>
      <c r="Q126" s="136"/>
      <c r="R126" s="137">
        <f>SUM(R127:R136)</f>
        <v>0</v>
      </c>
      <c r="S126" s="136"/>
      <c r="T126" s="138">
        <f>SUM(T127:T136)</f>
        <v>0</v>
      </c>
      <c r="AR126" s="131" t="s">
        <v>79</v>
      </c>
      <c r="AT126" s="139" t="s">
        <v>73</v>
      </c>
      <c r="AU126" s="139" t="s">
        <v>79</v>
      </c>
      <c r="AY126" s="131" t="s">
        <v>113</v>
      </c>
      <c r="BK126" s="140">
        <f>SUM(BK127:BK136)</f>
        <v>0</v>
      </c>
    </row>
    <row r="127" spans="1:65" s="2" customFormat="1" ht="21.75" customHeight="1">
      <c r="A127" s="30"/>
      <c r="B127" s="143"/>
      <c r="C127" s="144" t="s">
        <v>79</v>
      </c>
      <c r="D127" s="144" t="s">
        <v>115</v>
      </c>
      <c r="E127" s="145" t="s">
        <v>116</v>
      </c>
      <c r="F127" s="146" t="s">
        <v>117</v>
      </c>
      <c r="G127" s="147" t="s">
        <v>118</v>
      </c>
      <c r="H127" s="148">
        <v>1.198</v>
      </c>
      <c r="I127" s="149"/>
      <c r="J127" s="150">
        <f>ROUND(I127*H127,2)</f>
        <v>0</v>
      </c>
      <c r="K127" s="151"/>
      <c r="L127" s="31"/>
      <c r="M127" s="152" t="s">
        <v>1</v>
      </c>
      <c r="N127" s="153" t="s">
        <v>40</v>
      </c>
      <c r="O127" s="59"/>
      <c r="P127" s="154">
        <f>O127*H127</f>
        <v>0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6" t="s">
        <v>119</v>
      </c>
      <c r="AT127" s="156" t="s">
        <v>115</v>
      </c>
      <c r="AU127" s="156" t="s">
        <v>120</v>
      </c>
      <c r="AY127" s="15" t="s">
        <v>113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5" t="s">
        <v>120</v>
      </c>
      <c r="BK127" s="157">
        <f>ROUND(I127*H127,2)</f>
        <v>0</v>
      </c>
      <c r="BL127" s="15" t="s">
        <v>119</v>
      </c>
      <c r="BM127" s="156" t="s">
        <v>121</v>
      </c>
    </row>
    <row r="128" spans="1:65" s="13" customFormat="1" ht="11.25">
      <c r="B128" s="158"/>
      <c r="D128" s="159" t="s">
        <v>122</v>
      </c>
      <c r="E128" s="160" t="s">
        <v>1</v>
      </c>
      <c r="F128" s="161" t="s">
        <v>123</v>
      </c>
      <c r="H128" s="162">
        <v>1.198</v>
      </c>
      <c r="I128" s="163"/>
      <c r="L128" s="158"/>
      <c r="M128" s="164"/>
      <c r="N128" s="165"/>
      <c r="O128" s="165"/>
      <c r="P128" s="165"/>
      <c r="Q128" s="165"/>
      <c r="R128" s="165"/>
      <c r="S128" s="165"/>
      <c r="T128" s="166"/>
      <c r="AT128" s="160" t="s">
        <v>122</v>
      </c>
      <c r="AU128" s="160" t="s">
        <v>120</v>
      </c>
      <c r="AV128" s="13" t="s">
        <v>120</v>
      </c>
      <c r="AW128" s="13" t="s">
        <v>31</v>
      </c>
      <c r="AX128" s="13" t="s">
        <v>79</v>
      </c>
      <c r="AY128" s="160" t="s">
        <v>113</v>
      </c>
    </row>
    <row r="129" spans="1:65" s="2" customFormat="1" ht="16.5" customHeight="1">
      <c r="A129" s="30"/>
      <c r="B129" s="143"/>
      <c r="C129" s="144" t="s">
        <v>120</v>
      </c>
      <c r="D129" s="144" t="s">
        <v>115</v>
      </c>
      <c r="E129" s="145" t="s">
        <v>124</v>
      </c>
      <c r="F129" s="146" t="s">
        <v>125</v>
      </c>
      <c r="G129" s="147" t="s">
        <v>118</v>
      </c>
      <c r="H129" s="148">
        <v>1.6539999999999999</v>
      </c>
      <c r="I129" s="149"/>
      <c r="J129" s="150">
        <f>ROUND(I129*H129,2)</f>
        <v>0</v>
      </c>
      <c r="K129" s="151"/>
      <c r="L129" s="31"/>
      <c r="M129" s="152" t="s">
        <v>1</v>
      </c>
      <c r="N129" s="153" t="s">
        <v>40</v>
      </c>
      <c r="O129" s="59"/>
      <c r="P129" s="154">
        <f>O129*H129</f>
        <v>0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6" t="s">
        <v>119</v>
      </c>
      <c r="AT129" s="156" t="s">
        <v>115</v>
      </c>
      <c r="AU129" s="156" t="s">
        <v>120</v>
      </c>
      <c r="AY129" s="15" t="s">
        <v>113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5" t="s">
        <v>120</v>
      </c>
      <c r="BK129" s="157">
        <f>ROUND(I129*H129,2)</f>
        <v>0</v>
      </c>
      <c r="BL129" s="15" t="s">
        <v>119</v>
      </c>
      <c r="BM129" s="156" t="s">
        <v>126</v>
      </c>
    </row>
    <row r="130" spans="1:65" s="13" customFormat="1" ht="11.25">
      <c r="B130" s="158"/>
      <c r="D130" s="159" t="s">
        <v>122</v>
      </c>
      <c r="E130" s="160" t="s">
        <v>1</v>
      </c>
      <c r="F130" s="161" t="s">
        <v>127</v>
      </c>
      <c r="H130" s="162">
        <v>1.6539999999999999</v>
      </c>
      <c r="I130" s="163"/>
      <c r="L130" s="158"/>
      <c r="M130" s="164"/>
      <c r="N130" s="165"/>
      <c r="O130" s="165"/>
      <c r="P130" s="165"/>
      <c r="Q130" s="165"/>
      <c r="R130" s="165"/>
      <c r="S130" s="165"/>
      <c r="T130" s="166"/>
      <c r="AT130" s="160" t="s">
        <v>122</v>
      </c>
      <c r="AU130" s="160" t="s">
        <v>120</v>
      </c>
      <c r="AV130" s="13" t="s">
        <v>120</v>
      </c>
      <c r="AW130" s="13" t="s">
        <v>31</v>
      </c>
      <c r="AX130" s="13" t="s">
        <v>79</v>
      </c>
      <c r="AY130" s="160" t="s">
        <v>113</v>
      </c>
    </row>
    <row r="131" spans="1:65" s="2" customFormat="1" ht="33" customHeight="1">
      <c r="A131" s="30"/>
      <c r="B131" s="143"/>
      <c r="C131" s="144" t="s">
        <v>128</v>
      </c>
      <c r="D131" s="144" t="s">
        <v>115</v>
      </c>
      <c r="E131" s="145" t="s">
        <v>129</v>
      </c>
      <c r="F131" s="146" t="s">
        <v>130</v>
      </c>
      <c r="G131" s="147" t="s">
        <v>118</v>
      </c>
      <c r="H131" s="148">
        <v>2.8519999999999999</v>
      </c>
      <c r="I131" s="149"/>
      <c r="J131" s="150">
        <f>ROUND(I131*H131,2)</f>
        <v>0</v>
      </c>
      <c r="K131" s="151"/>
      <c r="L131" s="31"/>
      <c r="M131" s="152" t="s">
        <v>1</v>
      </c>
      <c r="N131" s="153" t="s">
        <v>40</v>
      </c>
      <c r="O131" s="59"/>
      <c r="P131" s="154">
        <f>O131*H131</f>
        <v>0</v>
      </c>
      <c r="Q131" s="154">
        <v>0</v>
      </c>
      <c r="R131" s="154">
        <f>Q131*H131</f>
        <v>0</v>
      </c>
      <c r="S131" s="154">
        <v>0</v>
      </c>
      <c r="T131" s="155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6" t="s">
        <v>119</v>
      </c>
      <c r="AT131" s="156" t="s">
        <v>115</v>
      </c>
      <c r="AU131" s="156" t="s">
        <v>120</v>
      </c>
      <c r="AY131" s="15" t="s">
        <v>113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5" t="s">
        <v>120</v>
      </c>
      <c r="BK131" s="157">
        <f>ROUND(I131*H131,2)</f>
        <v>0</v>
      </c>
      <c r="BL131" s="15" t="s">
        <v>119</v>
      </c>
      <c r="BM131" s="156" t="s">
        <v>131</v>
      </c>
    </row>
    <row r="132" spans="1:65" s="13" customFormat="1" ht="11.25">
      <c r="B132" s="158"/>
      <c r="D132" s="159" t="s">
        <v>122</v>
      </c>
      <c r="E132" s="160" t="s">
        <v>1</v>
      </c>
      <c r="F132" s="161" t="s">
        <v>132</v>
      </c>
      <c r="H132" s="162">
        <v>2.8519999999999999</v>
      </c>
      <c r="I132" s="163"/>
      <c r="L132" s="158"/>
      <c r="M132" s="164"/>
      <c r="N132" s="165"/>
      <c r="O132" s="165"/>
      <c r="P132" s="165"/>
      <c r="Q132" s="165"/>
      <c r="R132" s="165"/>
      <c r="S132" s="165"/>
      <c r="T132" s="166"/>
      <c r="AT132" s="160" t="s">
        <v>122</v>
      </c>
      <c r="AU132" s="160" t="s">
        <v>120</v>
      </c>
      <c r="AV132" s="13" t="s">
        <v>120</v>
      </c>
      <c r="AW132" s="13" t="s">
        <v>31</v>
      </c>
      <c r="AX132" s="13" t="s">
        <v>79</v>
      </c>
      <c r="AY132" s="160" t="s">
        <v>113</v>
      </c>
    </row>
    <row r="133" spans="1:65" s="2" customFormat="1" ht="37.9" customHeight="1">
      <c r="A133" s="30"/>
      <c r="B133" s="143"/>
      <c r="C133" s="144" t="s">
        <v>119</v>
      </c>
      <c r="D133" s="144" t="s">
        <v>115</v>
      </c>
      <c r="E133" s="145" t="s">
        <v>133</v>
      </c>
      <c r="F133" s="146" t="s">
        <v>134</v>
      </c>
      <c r="G133" s="147" t="s">
        <v>118</v>
      </c>
      <c r="H133" s="148">
        <v>34.223999999999997</v>
      </c>
      <c r="I133" s="149"/>
      <c r="J133" s="150">
        <f>ROUND(I133*H133,2)</f>
        <v>0</v>
      </c>
      <c r="K133" s="151"/>
      <c r="L133" s="31"/>
      <c r="M133" s="152" t="s">
        <v>1</v>
      </c>
      <c r="N133" s="153" t="s">
        <v>40</v>
      </c>
      <c r="O133" s="59"/>
      <c r="P133" s="154">
        <f>O133*H133</f>
        <v>0</v>
      </c>
      <c r="Q133" s="154">
        <v>0</v>
      </c>
      <c r="R133" s="154">
        <f>Q133*H133</f>
        <v>0</v>
      </c>
      <c r="S133" s="154">
        <v>0</v>
      </c>
      <c r="T133" s="155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6" t="s">
        <v>119</v>
      </c>
      <c r="AT133" s="156" t="s">
        <v>115</v>
      </c>
      <c r="AU133" s="156" t="s">
        <v>120</v>
      </c>
      <c r="AY133" s="15" t="s">
        <v>113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5" t="s">
        <v>120</v>
      </c>
      <c r="BK133" s="157">
        <f>ROUND(I133*H133,2)</f>
        <v>0</v>
      </c>
      <c r="BL133" s="15" t="s">
        <v>119</v>
      </c>
      <c r="BM133" s="156" t="s">
        <v>135</v>
      </c>
    </row>
    <row r="134" spans="1:65" s="13" customFormat="1" ht="11.25">
      <c r="B134" s="158"/>
      <c r="D134" s="159" t="s">
        <v>122</v>
      </c>
      <c r="E134" s="160" t="s">
        <v>1</v>
      </c>
      <c r="F134" s="161" t="s">
        <v>136</v>
      </c>
      <c r="H134" s="162">
        <v>34.223999999999997</v>
      </c>
      <c r="I134" s="163"/>
      <c r="L134" s="158"/>
      <c r="M134" s="164"/>
      <c r="N134" s="165"/>
      <c r="O134" s="165"/>
      <c r="P134" s="165"/>
      <c r="Q134" s="165"/>
      <c r="R134" s="165"/>
      <c r="S134" s="165"/>
      <c r="T134" s="166"/>
      <c r="AT134" s="160" t="s">
        <v>122</v>
      </c>
      <c r="AU134" s="160" t="s">
        <v>120</v>
      </c>
      <c r="AV134" s="13" t="s">
        <v>120</v>
      </c>
      <c r="AW134" s="13" t="s">
        <v>31</v>
      </c>
      <c r="AX134" s="13" t="s">
        <v>79</v>
      </c>
      <c r="AY134" s="160" t="s">
        <v>113</v>
      </c>
    </row>
    <row r="135" spans="1:65" s="2" customFormat="1" ht="24.2" customHeight="1">
      <c r="A135" s="30"/>
      <c r="B135" s="143"/>
      <c r="C135" s="144" t="s">
        <v>137</v>
      </c>
      <c r="D135" s="144" t="s">
        <v>115</v>
      </c>
      <c r="E135" s="145" t="s">
        <v>138</v>
      </c>
      <c r="F135" s="146" t="s">
        <v>139</v>
      </c>
      <c r="G135" s="147" t="s">
        <v>140</v>
      </c>
      <c r="H135" s="148">
        <v>5.1340000000000003</v>
      </c>
      <c r="I135" s="149"/>
      <c r="J135" s="150">
        <f>ROUND(I135*H135,2)</f>
        <v>0</v>
      </c>
      <c r="K135" s="151"/>
      <c r="L135" s="31"/>
      <c r="M135" s="152" t="s">
        <v>1</v>
      </c>
      <c r="N135" s="153" t="s">
        <v>40</v>
      </c>
      <c r="O135" s="59"/>
      <c r="P135" s="154">
        <f>O135*H135</f>
        <v>0</v>
      </c>
      <c r="Q135" s="154">
        <v>0</v>
      </c>
      <c r="R135" s="154">
        <f>Q135*H135</f>
        <v>0</v>
      </c>
      <c r="S135" s="154">
        <v>0</v>
      </c>
      <c r="T135" s="155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6" t="s">
        <v>119</v>
      </c>
      <c r="AT135" s="156" t="s">
        <v>115</v>
      </c>
      <c r="AU135" s="156" t="s">
        <v>120</v>
      </c>
      <c r="AY135" s="15" t="s">
        <v>113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5" t="s">
        <v>120</v>
      </c>
      <c r="BK135" s="157">
        <f>ROUND(I135*H135,2)</f>
        <v>0</v>
      </c>
      <c r="BL135" s="15" t="s">
        <v>119</v>
      </c>
      <c r="BM135" s="156" t="s">
        <v>141</v>
      </c>
    </row>
    <row r="136" spans="1:65" s="13" customFormat="1" ht="11.25">
      <c r="B136" s="158"/>
      <c r="D136" s="159" t="s">
        <v>122</v>
      </c>
      <c r="E136" s="160" t="s">
        <v>1</v>
      </c>
      <c r="F136" s="161" t="s">
        <v>142</v>
      </c>
      <c r="H136" s="162">
        <v>5.1340000000000003</v>
      </c>
      <c r="I136" s="163"/>
      <c r="L136" s="158"/>
      <c r="M136" s="164"/>
      <c r="N136" s="165"/>
      <c r="O136" s="165"/>
      <c r="P136" s="165"/>
      <c r="Q136" s="165"/>
      <c r="R136" s="165"/>
      <c r="S136" s="165"/>
      <c r="T136" s="166"/>
      <c r="AT136" s="160" t="s">
        <v>122</v>
      </c>
      <c r="AU136" s="160" t="s">
        <v>120</v>
      </c>
      <c r="AV136" s="13" t="s">
        <v>120</v>
      </c>
      <c r="AW136" s="13" t="s">
        <v>31</v>
      </c>
      <c r="AX136" s="13" t="s">
        <v>79</v>
      </c>
      <c r="AY136" s="160" t="s">
        <v>113</v>
      </c>
    </row>
    <row r="137" spans="1:65" s="12" customFormat="1" ht="22.9" customHeight="1">
      <c r="B137" s="130"/>
      <c r="D137" s="131" t="s">
        <v>73</v>
      </c>
      <c r="E137" s="141" t="s">
        <v>120</v>
      </c>
      <c r="F137" s="141" t="s">
        <v>143</v>
      </c>
      <c r="I137" s="133"/>
      <c r="J137" s="142">
        <f>BK137</f>
        <v>0</v>
      </c>
      <c r="L137" s="130"/>
      <c r="M137" s="135"/>
      <c r="N137" s="136"/>
      <c r="O137" s="136"/>
      <c r="P137" s="137">
        <f>SUM(P138:P142)</f>
        <v>0</v>
      </c>
      <c r="Q137" s="136"/>
      <c r="R137" s="137">
        <f>SUM(R138:R142)</f>
        <v>6.843310999999999</v>
      </c>
      <c r="S137" s="136"/>
      <c r="T137" s="138">
        <f>SUM(T138:T142)</f>
        <v>0</v>
      </c>
      <c r="AR137" s="131" t="s">
        <v>79</v>
      </c>
      <c r="AT137" s="139" t="s">
        <v>73</v>
      </c>
      <c r="AU137" s="139" t="s">
        <v>79</v>
      </c>
      <c r="AY137" s="131" t="s">
        <v>113</v>
      </c>
      <c r="BK137" s="140">
        <f>SUM(BK138:BK142)</f>
        <v>0</v>
      </c>
    </row>
    <row r="138" spans="1:65" s="2" customFormat="1" ht="33" customHeight="1">
      <c r="A138" s="30"/>
      <c r="B138" s="143"/>
      <c r="C138" s="144" t="s">
        <v>144</v>
      </c>
      <c r="D138" s="144" t="s">
        <v>115</v>
      </c>
      <c r="E138" s="145" t="s">
        <v>145</v>
      </c>
      <c r="F138" s="146" t="s">
        <v>146</v>
      </c>
      <c r="G138" s="147" t="s">
        <v>118</v>
      </c>
      <c r="H138" s="148">
        <v>1.573</v>
      </c>
      <c r="I138" s="149"/>
      <c r="J138" s="150">
        <f>ROUND(I138*H138,2)</f>
        <v>0</v>
      </c>
      <c r="K138" s="151"/>
      <c r="L138" s="31"/>
      <c r="M138" s="152" t="s">
        <v>1</v>
      </c>
      <c r="N138" s="153" t="s">
        <v>40</v>
      </c>
      <c r="O138" s="59"/>
      <c r="P138" s="154">
        <f>O138*H138</f>
        <v>0</v>
      </c>
      <c r="Q138" s="154">
        <v>1.665</v>
      </c>
      <c r="R138" s="154">
        <f>Q138*H138</f>
        <v>2.6190449999999998</v>
      </c>
      <c r="S138" s="154">
        <v>0</v>
      </c>
      <c r="T138" s="155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6" t="s">
        <v>119</v>
      </c>
      <c r="AT138" s="156" t="s">
        <v>115</v>
      </c>
      <c r="AU138" s="156" t="s">
        <v>120</v>
      </c>
      <c r="AY138" s="15" t="s">
        <v>113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5" t="s">
        <v>120</v>
      </c>
      <c r="BK138" s="157">
        <f>ROUND(I138*H138,2)</f>
        <v>0</v>
      </c>
      <c r="BL138" s="15" t="s">
        <v>119</v>
      </c>
      <c r="BM138" s="156" t="s">
        <v>147</v>
      </c>
    </row>
    <row r="139" spans="1:65" s="13" customFormat="1" ht="11.25">
      <c r="B139" s="158"/>
      <c r="D139" s="159" t="s">
        <v>122</v>
      </c>
      <c r="E139" s="160" t="s">
        <v>1</v>
      </c>
      <c r="F139" s="161" t="s">
        <v>148</v>
      </c>
      <c r="H139" s="162">
        <v>1.573</v>
      </c>
      <c r="I139" s="163"/>
      <c r="L139" s="158"/>
      <c r="M139" s="164"/>
      <c r="N139" s="165"/>
      <c r="O139" s="165"/>
      <c r="P139" s="165"/>
      <c r="Q139" s="165"/>
      <c r="R139" s="165"/>
      <c r="S139" s="165"/>
      <c r="T139" s="166"/>
      <c r="AT139" s="160" t="s">
        <v>122</v>
      </c>
      <c r="AU139" s="160" t="s">
        <v>120</v>
      </c>
      <c r="AV139" s="13" t="s">
        <v>120</v>
      </c>
      <c r="AW139" s="13" t="s">
        <v>31</v>
      </c>
      <c r="AX139" s="13" t="s">
        <v>79</v>
      </c>
      <c r="AY139" s="160" t="s">
        <v>113</v>
      </c>
    </row>
    <row r="140" spans="1:65" s="2" customFormat="1" ht="16.5" customHeight="1">
      <c r="A140" s="30"/>
      <c r="B140" s="143"/>
      <c r="C140" s="144" t="s">
        <v>149</v>
      </c>
      <c r="D140" s="144" t="s">
        <v>115</v>
      </c>
      <c r="E140" s="145" t="s">
        <v>150</v>
      </c>
      <c r="F140" s="146" t="s">
        <v>151</v>
      </c>
      <c r="G140" s="147" t="s">
        <v>152</v>
      </c>
      <c r="H140" s="148">
        <v>4.75</v>
      </c>
      <c r="I140" s="149"/>
      <c r="J140" s="150">
        <f>ROUND(I140*H140,2)</f>
        <v>0</v>
      </c>
      <c r="K140" s="151"/>
      <c r="L140" s="31"/>
      <c r="M140" s="152" t="s">
        <v>1</v>
      </c>
      <c r="N140" s="153" t="s">
        <v>40</v>
      </c>
      <c r="O140" s="59"/>
      <c r="P140" s="154">
        <f>O140*H140</f>
        <v>0</v>
      </c>
      <c r="Q140" s="154">
        <v>4.4000000000000002E-4</v>
      </c>
      <c r="R140" s="154">
        <f>Q140*H140</f>
        <v>2.0900000000000003E-3</v>
      </c>
      <c r="S140" s="154">
        <v>0</v>
      </c>
      <c r="T140" s="155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6" t="s">
        <v>119</v>
      </c>
      <c r="AT140" s="156" t="s">
        <v>115</v>
      </c>
      <c r="AU140" s="156" t="s">
        <v>120</v>
      </c>
      <c r="AY140" s="15" t="s">
        <v>113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5" t="s">
        <v>120</v>
      </c>
      <c r="BK140" s="157">
        <f>ROUND(I140*H140,2)</f>
        <v>0</v>
      </c>
      <c r="BL140" s="15" t="s">
        <v>119</v>
      </c>
      <c r="BM140" s="156" t="s">
        <v>153</v>
      </c>
    </row>
    <row r="141" spans="1:65" s="2" customFormat="1" ht="24.2" customHeight="1">
      <c r="A141" s="30"/>
      <c r="B141" s="143"/>
      <c r="C141" s="144" t="s">
        <v>154</v>
      </c>
      <c r="D141" s="144" t="s">
        <v>115</v>
      </c>
      <c r="E141" s="145" t="s">
        <v>155</v>
      </c>
      <c r="F141" s="146" t="s">
        <v>156</v>
      </c>
      <c r="G141" s="147" t="s">
        <v>118</v>
      </c>
      <c r="H141" s="148">
        <v>1.6479999999999999</v>
      </c>
      <c r="I141" s="149"/>
      <c r="J141" s="150">
        <f>ROUND(I141*H141,2)</f>
        <v>0</v>
      </c>
      <c r="K141" s="151"/>
      <c r="L141" s="31"/>
      <c r="M141" s="152" t="s">
        <v>1</v>
      </c>
      <c r="N141" s="153" t="s">
        <v>40</v>
      </c>
      <c r="O141" s="59"/>
      <c r="P141" s="154">
        <f>O141*H141</f>
        <v>0</v>
      </c>
      <c r="Q141" s="154">
        <v>2.5619999999999998</v>
      </c>
      <c r="R141" s="154">
        <f>Q141*H141</f>
        <v>4.2221759999999993</v>
      </c>
      <c r="S141" s="154">
        <v>0</v>
      </c>
      <c r="T141" s="155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6" t="s">
        <v>119</v>
      </c>
      <c r="AT141" s="156" t="s">
        <v>115</v>
      </c>
      <c r="AU141" s="156" t="s">
        <v>120</v>
      </c>
      <c r="AY141" s="15" t="s">
        <v>113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5" t="s">
        <v>120</v>
      </c>
      <c r="BK141" s="157">
        <f>ROUND(I141*H141,2)</f>
        <v>0</v>
      </c>
      <c r="BL141" s="15" t="s">
        <v>119</v>
      </c>
      <c r="BM141" s="156" t="s">
        <v>157</v>
      </c>
    </row>
    <row r="142" spans="1:65" s="13" customFormat="1" ht="11.25">
      <c r="B142" s="158"/>
      <c r="D142" s="159" t="s">
        <v>122</v>
      </c>
      <c r="E142" s="160" t="s">
        <v>1</v>
      </c>
      <c r="F142" s="161" t="s">
        <v>158</v>
      </c>
      <c r="H142" s="162">
        <v>1.6479999999999999</v>
      </c>
      <c r="I142" s="163"/>
      <c r="L142" s="158"/>
      <c r="M142" s="164"/>
      <c r="N142" s="165"/>
      <c r="O142" s="165"/>
      <c r="P142" s="165"/>
      <c r="Q142" s="165"/>
      <c r="R142" s="165"/>
      <c r="S142" s="165"/>
      <c r="T142" s="166"/>
      <c r="AT142" s="160" t="s">
        <v>122</v>
      </c>
      <c r="AU142" s="160" t="s">
        <v>120</v>
      </c>
      <c r="AV142" s="13" t="s">
        <v>120</v>
      </c>
      <c r="AW142" s="13" t="s">
        <v>31</v>
      </c>
      <c r="AX142" s="13" t="s">
        <v>79</v>
      </c>
      <c r="AY142" s="160" t="s">
        <v>113</v>
      </c>
    </row>
    <row r="143" spans="1:65" s="12" customFormat="1" ht="22.9" customHeight="1">
      <c r="B143" s="130"/>
      <c r="D143" s="131" t="s">
        <v>73</v>
      </c>
      <c r="E143" s="141" t="s">
        <v>128</v>
      </c>
      <c r="F143" s="141" t="s">
        <v>159</v>
      </c>
      <c r="I143" s="133"/>
      <c r="J143" s="142">
        <f>BK143</f>
        <v>0</v>
      </c>
      <c r="L143" s="130"/>
      <c r="M143" s="135"/>
      <c r="N143" s="136"/>
      <c r="O143" s="136"/>
      <c r="P143" s="137">
        <f>SUM(P144:P148)</f>
        <v>0</v>
      </c>
      <c r="Q143" s="136"/>
      <c r="R143" s="137">
        <f>SUM(R144:R148)</f>
        <v>5.2929744000000003</v>
      </c>
      <c r="S143" s="136"/>
      <c r="T143" s="138">
        <f>SUM(T144:T148)</f>
        <v>0</v>
      </c>
      <c r="AR143" s="131" t="s">
        <v>79</v>
      </c>
      <c r="AT143" s="139" t="s">
        <v>73</v>
      </c>
      <c r="AU143" s="139" t="s">
        <v>79</v>
      </c>
      <c r="AY143" s="131" t="s">
        <v>113</v>
      </c>
      <c r="BK143" s="140">
        <f>SUM(BK144:BK148)</f>
        <v>0</v>
      </c>
    </row>
    <row r="144" spans="1:65" s="2" customFormat="1" ht="16.5" customHeight="1">
      <c r="A144" s="30"/>
      <c r="B144" s="143"/>
      <c r="C144" s="144" t="s">
        <v>160</v>
      </c>
      <c r="D144" s="144" t="s">
        <v>115</v>
      </c>
      <c r="E144" s="145" t="s">
        <v>161</v>
      </c>
      <c r="F144" s="146" t="s">
        <v>162</v>
      </c>
      <c r="G144" s="147" t="s">
        <v>118</v>
      </c>
      <c r="H144" s="148">
        <v>0.45</v>
      </c>
      <c r="I144" s="149"/>
      <c r="J144" s="150">
        <f>ROUND(I144*H144,2)</f>
        <v>0</v>
      </c>
      <c r="K144" s="151"/>
      <c r="L144" s="31"/>
      <c r="M144" s="152" t="s">
        <v>1</v>
      </c>
      <c r="N144" s="153" t="s">
        <v>40</v>
      </c>
      <c r="O144" s="59"/>
      <c r="P144" s="154">
        <f>O144*H144</f>
        <v>0</v>
      </c>
      <c r="Q144" s="154">
        <v>2.5468000000000002</v>
      </c>
      <c r="R144" s="154">
        <f>Q144*H144</f>
        <v>1.1460600000000001</v>
      </c>
      <c r="S144" s="154">
        <v>0</v>
      </c>
      <c r="T144" s="155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6" t="s">
        <v>119</v>
      </c>
      <c r="AT144" s="156" t="s">
        <v>115</v>
      </c>
      <c r="AU144" s="156" t="s">
        <v>120</v>
      </c>
      <c r="AY144" s="15" t="s">
        <v>113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5" t="s">
        <v>120</v>
      </c>
      <c r="BK144" s="157">
        <f>ROUND(I144*H144,2)</f>
        <v>0</v>
      </c>
      <c r="BL144" s="15" t="s">
        <v>119</v>
      </c>
      <c r="BM144" s="156" t="s">
        <v>163</v>
      </c>
    </row>
    <row r="145" spans="1:65" s="13" customFormat="1" ht="11.25">
      <c r="B145" s="158"/>
      <c r="D145" s="159" t="s">
        <v>122</v>
      </c>
      <c r="E145" s="160" t="s">
        <v>1</v>
      </c>
      <c r="F145" s="161" t="s">
        <v>164</v>
      </c>
      <c r="H145" s="162">
        <v>0.45</v>
      </c>
      <c r="I145" s="163"/>
      <c r="L145" s="158"/>
      <c r="M145" s="164"/>
      <c r="N145" s="165"/>
      <c r="O145" s="165"/>
      <c r="P145" s="165"/>
      <c r="Q145" s="165"/>
      <c r="R145" s="165"/>
      <c r="S145" s="165"/>
      <c r="T145" s="166"/>
      <c r="AT145" s="160" t="s">
        <v>122</v>
      </c>
      <c r="AU145" s="160" t="s">
        <v>120</v>
      </c>
      <c r="AV145" s="13" t="s">
        <v>120</v>
      </c>
      <c r="AW145" s="13" t="s">
        <v>31</v>
      </c>
      <c r="AX145" s="13" t="s">
        <v>79</v>
      </c>
      <c r="AY145" s="160" t="s">
        <v>113</v>
      </c>
    </row>
    <row r="146" spans="1:65" s="2" customFormat="1" ht="33" customHeight="1">
      <c r="A146" s="30"/>
      <c r="B146" s="143"/>
      <c r="C146" s="144" t="s">
        <v>165</v>
      </c>
      <c r="D146" s="144" t="s">
        <v>115</v>
      </c>
      <c r="E146" s="145" t="s">
        <v>166</v>
      </c>
      <c r="F146" s="146" t="s">
        <v>167</v>
      </c>
      <c r="G146" s="147" t="s">
        <v>118</v>
      </c>
      <c r="H146" s="148">
        <v>1.4830000000000001</v>
      </c>
      <c r="I146" s="149"/>
      <c r="J146" s="150">
        <f>ROUND(I146*H146,2)</f>
        <v>0</v>
      </c>
      <c r="K146" s="151"/>
      <c r="L146" s="31"/>
      <c r="M146" s="152" t="s">
        <v>1</v>
      </c>
      <c r="N146" s="153" t="s">
        <v>40</v>
      </c>
      <c r="O146" s="59"/>
      <c r="P146" s="154">
        <f>O146*H146</f>
        <v>0</v>
      </c>
      <c r="Q146" s="154">
        <v>2.5468000000000002</v>
      </c>
      <c r="R146" s="154">
        <f>Q146*H146</f>
        <v>3.7769044000000007</v>
      </c>
      <c r="S146" s="154">
        <v>0</v>
      </c>
      <c r="T146" s="155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6" t="s">
        <v>119</v>
      </c>
      <c r="AT146" s="156" t="s">
        <v>115</v>
      </c>
      <c r="AU146" s="156" t="s">
        <v>120</v>
      </c>
      <c r="AY146" s="15" t="s">
        <v>113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5" t="s">
        <v>120</v>
      </c>
      <c r="BK146" s="157">
        <f>ROUND(I146*H146,2)</f>
        <v>0</v>
      </c>
      <c r="BL146" s="15" t="s">
        <v>119</v>
      </c>
      <c r="BM146" s="156" t="s">
        <v>168</v>
      </c>
    </row>
    <row r="147" spans="1:65" s="13" customFormat="1" ht="11.25">
      <c r="B147" s="158"/>
      <c r="D147" s="159" t="s">
        <v>122</v>
      </c>
      <c r="E147" s="160" t="s">
        <v>1</v>
      </c>
      <c r="F147" s="161" t="s">
        <v>169</v>
      </c>
      <c r="H147" s="162">
        <v>1.4830000000000001</v>
      </c>
      <c r="I147" s="163"/>
      <c r="L147" s="158"/>
      <c r="M147" s="164"/>
      <c r="N147" s="165"/>
      <c r="O147" s="165"/>
      <c r="P147" s="165"/>
      <c r="Q147" s="165"/>
      <c r="R147" s="165"/>
      <c r="S147" s="165"/>
      <c r="T147" s="166"/>
      <c r="AT147" s="160" t="s">
        <v>122</v>
      </c>
      <c r="AU147" s="160" t="s">
        <v>120</v>
      </c>
      <c r="AV147" s="13" t="s">
        <v>120</v>
      </c>
      <c r="AW147" s="13" t="s">
        <v>31</v>
      </c>
      <c r="AX147" s="13" t="s">
        <v>79</v>
      </c>
      <c r="AY147" s="160" t="s">
        <v>113</v>
      </c>
    </row>
    <row r="148" spans="1:65" s="2" customFormat="1" ht="16.5" customHeight="1">
      <c r="A148" s="30"/>
      <c r="B148" s="143"/>
      <c r="C148" s="144" t="s">
        <v>170</v>
      </c>
      <c r="D148" s="144" t="s">
        <v>115</v>
      </c>
      <c r="E148" s="145" t="s">
        <v>171</v>
      </c>
      <c r="F148" s="146" t="s">
        <v>172</v>
      </c>
      <c r="G148" s="147" t="s">
        <v>173</v>
      </c>
      <c r="H148" s="148">
        <v>1</v>
      </c>
      <c r="I148" s="149"/>
      <c r="J148" s="150">
        <f>ROUND(I148*H148,2)</f>
        <v>0</v>
      </c>
      <c r="K148" s="151"/>
      <c r="L148" s="31"/>
      <c r="M148" s="152" t="s">
        <v>1</v>
      </c>
      <c r="N148" s="153" t="s">
        <v>40</v>
      </c>
      <c r="O148" s="59"/>
      <c r="P148" s="154">
        <f>O148*H148</f>
        <v>0</v>
      </c>
      <c r="Q148" s="154">
        <v>0.37001000000000001</v>
      </c>
      <c r="R148" s="154">
        <f>Q148*H148</f>
        <v>0.37001000000000001</v>
      </c>
      <c r="S148" s="154">
        <v>0</v>
      </c>
      <c r="T148" s="155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6" t="s">
        <v>119</v>
      </c>
      <c r="AT148" s="156" t="s">
        <v>115</v>
      </c>
      <c r="AU148" s="156" t="s">
        <v>120</v>
      </c>
      <c r="AY148" s="15" t="s">
        <v>113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5" t="s">
        <v>120</v>
      </c>
      <c r="BK148" s="157">
        <f>ROUND(I148*H148,2)</f>
        <v>0</v>
      </c>
      <c r="BL148" s="15" t="s">
        <v>119</v>
      </c>
      <c r="BM148" s="156" t="s">
        <v>174</v>
      </c>
    </row>
    <row r="149" spans="1:65" s="12" customFormat="1" ht="22.9" customHeight="1">
      <c r="B149" s="130"/>
      <c r="D149" s="131" t="s">
        <v>73</v>
      </c>
      <c r="E149" s="141" t="s">
        <v>137</v>
      </c>
      <c r="F149" s="141" t="s">
        <v>175</v>
      </c>
      <c r="I149" s="133"/>
      <c r="J149" s="142">
        <f>BK149</f>
        <v>0</v>
      </c>
      <c r="L149" s="130"/>
      <c r="M149" s="135"/>
      <c r="N149" s="136"/>
      <c r="O149" s="136"/>
      <c r="P149" s="137">
        <f>SUM(P150:P153)</f>
        <v>0</v>
      </c>
      <c r="Q149" s="136"/>
      <c r="R149" s="137">
        <f>SUM(R150:R153)</f>
        <v>9.3119880000000013</v>
      </c>
      <c r="S149" s="136"/>
      <c r="T149" s="138">
        <f>SUM(T150:T153)</f>
        <v>0</v>
      </c>
      <c r="AR149" s="131" t="s">
        <v>79</v>
      </c>
      <c r="AT149" s="139" t="s">
        <v>73</v>
      </c>
      <c r="AU149" s="139" t="s">
        <v>79</v>
      </c>
      <c r="AY149" s="131" t="s">
        <v>113</v>
      </c>
      <c r="BK149" s="140">
        <f>SUM(BK150:BK153)</f>
        <v>0</v>
      </c>
    </row>
    <row r="150" spans="1:65" s="2" customFormat="1" ht="24.2" customHeight="1">
      <c r="A150" s="30"/>
      <c r="B150" s="143"/>
      <c r="C150" s="144" t="s">
        <v>176</v>
      </c>
      <c r="D150" s="144" t="s">
        <v>115</v>
      </c>
      <c r="E150" s="145" t="s">
        <v>177</v>
      </c>
      <c r="F150" s="146" t="s">
        <v>178</v>
      </c>
      <c r="G150" s="147" t="s">
        <v>179</v>
      </c>
      <c r="H150" s="148">
        <v>9.5630000000000006</v>
      </c>
      <c r="I150" s="149"/>
      <c r="J150" s="150">
        <f>ROUND(I150*H150,2)</f>
        <v>0</v>
      </c>
      <c r="K150" s="151"/>
      <c r="L150" s="31"/>
      <c r="M150" s="152" t="s">
        <v>1</v>
      </c>
      <c r="N150" s="153" t="s">
        <v>40</v>
      </c>
      <c r="O150" s="59"/>
      <c r="P150" s="154">
        <f>O150*H150</f>
        <v>0</v>
      </c>
      <c r="Q150" s="154">
        <v>0.37080000000000002</v>
      </c>
      <c r="R150" s="154">
        <f>Q150*H150</f>
        <v>3.5459604000000002</v>
      </c>
      <c r="S150" s="154">
        <v>0</v>
      </c>
      <c r="T150" s="155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6" t="s">
        <v>119</v>
      </c>
      <c r="AT150" s="156" t="s">
        <v>115</v>
      </c>
      <c r="AU150" s="156" t="s">
        <v>120</v>
      </c>
      <c r="AY150" s="15" t="s">
        <v>113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5" t="s">
        <v>120</v>
      </c>
      <c r="BK150" s="157">
        <f>ROUND(I150*H150,2)</f>
        <v>0</v>
      </c>
      <c r="BL150" s="15" t="s">
        <v>119</v>
      </c>
      <c r="BM150" s="156" t="s">
        <v>180</v>
      </c>
    </row>
    <row r="151" spans="1:65" s="13" customFormat="1" ht="11.25">
      <c r="B151" s="158"/>
      <c r="D151" s="159" t="s">
        <v>122</v>
      </c>
      <c r="E151" s="160" t="s">
        <v>1</v>
      </c>
      <c r="F151" s="161" t="s">
        <v>181</v>
      </c>
      <c r="H151" s="162">
        <v>9.5630000000000006</v>
      </c>
      <c r="I151" s="163"/>
      <c r="L151" s="158"/>
      <c r="M151" s="164"/>
      <c r="N151" s="165"/>
      <c r="O151" s="165"/>
      <c r="P151" s="165"/>
      <c r="Q151" s="165"/>
      <c r="R151" s="165"/>
      <c r="S151" s="165"/>
      <c r="T151" s="166"/>
      <c r="AT151" s="160" t="s">
        <v>122</v>
      </c>
      <c r="AU151" s="160" t="s">
        <v>120</v>
      </c>
      <c r="AV151" s="13" t="s">
        <v>120</v>
      </c>
      <c r="AW151" s="13" t="s">
        <v>31</v>
      </c>
      <c r="AX151" s="13" t="s">
        <v>79</v>
      </c>
      <c r="AY151" s="160" t="s">
        <v>113</v>
      </c>
    </row>
    <row r="152" spans="1:65" s="2" customFormat="1" ht="24.2" customHeight="1">
      <c r="A152" s="30"/>
      <c r="B152" s="143"/>
      <c r="C152" s="144" t="s">
        <v>182</v>
      </c>
      <c r="D152" s="144" t="s">
        <v>115</v>
      </c>
      <c r="E152" s="145" t="s">
        <v>183</v>
      </c>
      <c r="F152" s="146" t="s">
        <v>184</v>
      </c>
      <c r="G152" s="147" t="s">
        <v>179</v>
      </c>
      <c r="H152" s="148">
        <v>9.9380000000000006</v>
      </c>
      <c r="I152" s="149"/>
      <c r="J152" s="150">
        <f>ROUND(I152*H152,2)</f>
        <v>0</v>
      </c>
      <c r="K152" s="151"/>
      <c r="L152" s="31"/>
      <c r="M152" s="152" t="s">
        <v>1</v>
      </c>
      <c r="N152" s="153" t="s">
        <v>40</v>
      </c>
      <c r="O152" s="59"/>
      <c r="P152" s="154">
        <f>O152*H152</f>
        <v>0</v>
      </c>
      <c r="Q152" s="154">
        <v>0.58020000000000005</v>
      </c>
      <c r="R152" s="154">
        <f>Q152*H152</f>
        <v>5.766027600000001</v>
      </c>
      <c r="S152" s="154">
        <v>0</v>
      </c>
      <c r="T152" s="155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6" t="s">
        <v>119</v>
      </c>
      <c r="AT152" s="156" t="s">
        <v>115</v>
      </c>
      <c r="AU152" s="156" t="s">
        <v>120</v>
      </c>
      <c r="AY152" s="15" t="s">
        <v>113</v>
      </c>
      <c r="BE152" s="157">
        <f>IF(N152="základná",J152,0)</f>
        <v>0</v>
      </c>
      <c r="BF152" s="157">
        <f>IF(N152="znížená",J152,0)</f>
        <v>0</v>
      </c>
      <c r="BG152" s="157">
        <f>IF(N152="zákl. prenesená",J152,0)</f>
        <v>0</v>
      </c>
      <c r="BH152" s="157">
        <f>IF(N152="zníž. prenesená",J152,0)</f>
        <v>0</v>
      </c>
      <c r="BI152" s="157">
        <f>IF(N152="nulová",J152,0)</f>
        <v>0</v>
      </c>
      <c r="BJ152" s="15" t="s">
        <v>120</v>
      </c>
      <c r="BK152" s="157">
        <f>ROUND(I152*H152,2)</f>
        <v>0</v>
      </c>
      <c r="BL152" s="15" t="s">
        <v>119</v>
      </c>
      <c r="BM152" s="156" t="s">
        <v>185</v>
      </c>
    </row>
    <row r="153" spans="1:65" s="13" customFormat="1" ht="11.25">
      <c r="B153" s="158"/>
      <c r="D153" s="159" t="s">
        <v>122</v>
      </c>
      <c r="E153" s="160" t="s">
        <v>1</v>
      </c>
      <c r="F153" s="161" t="s">
        <v>186</v>
      </c>
      <c r="H153" s="162">
        <v>9.9380000000000006</v>
      </c>
      <c r="I153" s="163"/>
      <c r="L153" s="158"/>
      <c r="M153" s="164"/>
      <c r="N153" s="165"/>
      <c r="O153" s="165"/>
      <c r="P153" s="165"/>
      <c r="Q153" s="165"/>
      <c r="R153" s="165"/>
      <c r="S153" s="165"/>
      <c r="T153" s="166"/>
      <c r="AT153" s="160" t="s">
        <v>122</v>
      </c>
      <c r="AU153" s="160" t="s">
        <v>120</v>
      </c>
      <c r="AV153" s="13" t="s">
        <v>120</v>
      </c>
      <c r="AW153" s="13" t="s">
        <v>31</v>
      </c>
      <c r="AX153" s="13" t="s">
        <v>79</v>
      </c>
      <c r="AY153" s="160" t="s">
        <v>113</v>
      </c>
    </row>
    <row r="154" spans="1:65" s="12" customFormat="1" ht="22.9" customHeight="1">
      <c r="B154" s="130"/>
      <c r="D154" s="131" t="s">
        <v>73</v>
      </c>
      <c r="E154" s="141" t="s">
        <v>187</v>
      </c>
      <c r="F154" s="141" t="s">
        <v>188</v>
      </c>
      <c r="I154" s="133"/>
      <c r="J154" s="142">
        <f>BK154</f>
        <v>0</v>
      </c>
      <c r="L154" s="130"/>
      <c r="M154" s="135"/>
      <c r="N154" s="136"/>
      <c r="O154" s="136"/>
      <c r="P154" s="137">
        <f>P155</f>
        <v>0</v>
      </c>
      <c r="Q154" s="136"/>
      <c r="R154" s="137">
        <f>R155</f>
        <v>0</v>
      </c>
      <c r="S154" s="136"/>
      <c r="T154" s="138">
        <f>T155</f>
        <v>0</v>
      </c>
      <c r="AR154" s="131" t="s">
        <v>79</v>
      </c>
      <c r="AT154" s="139" t="s">
        <v>73</v>
      </c>
      <c r="AU154" s="139" t="s">
        <v>79</v>
      </c>
      <c r="AY154" s="131" t="s">
        <v>113</v>
      </c>
      <c r="BK154" s="140">
        <f>BK155</f>
        <v>0</v>
      </c>
    </row>
    <row r="155" spans="1:65" s="2" customFormat="1" ht="33" customHeight="1">
      <c r="A155" s="30"/>
      <c r="B155" s="143"/>
      <c r="C155" s="144" t="s">
        <v>189</v>
      </c>
      <c r="D155" s="144" t="s">
        <v>115</v>
      </c>
      <c r="E155" s="145" t="s">
        <v>190</v>
      </c>
      <c r="F155" s="146" t="s">
        <v>191</v>
      </c>
      <c r="G155" s="147" t="s">
        <v>140</v>
      </c>
      <c r="H155" s="148">
        <v>21.448</v>
      </c>
      <c r="I155" s="149"/>
      <c r="J155" s="150">
        <f>ROUND(I155*H155,2)</f>
        <v>0</v>
      </c>
      <c r="K155" s="151"/>
      <c r="L155" s="31"/>
      <c r="M155" s="152" t="s">
        <v>1</v>
      </c>
      <c r="N155" s="153" t="s">
        <v>40</v>
      </c>
      <c r="O155" s="59"/>
      <c r="P155" s="154">
        <f>O155*H155</f>
        <v>0</v>
      </c>
      <c r="Q155" s="154">
        <v>0</v>
      </c>
      <c r="R155" s="154">
        <f>Q155*H155</f>
        <v>0</v>
      </c>
      <c r="S155" s="154">
        <v>0</v>
      </c>
      <c r="T155" s="155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6" t="s">
        <v>119</v>
      </c>
      <c r="AT155" s="156" t="s">
        <v>115</v>
      </c>
      <c r="AU155" s="156" t="s">
        <v>120</v>
      </c>
      <c r="AY155" s="15" t="s">
        <v>113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5" t="s">
        <v>120</v>
      </c>
      <c r="BK155" s="157">
        <f>ROUND(I155*H155,2)</f>
        <v>0</v>
      </c>
      <c r="BL155" s="15" t="s">
        <v>119</v>
      </c>
      <c r="BM155" s="156" t="s">
        <v>192</v>
      </c>
    </row>
    <row r="156" spans="1:65" s="12" customFormat="1" ht="25.9" customHeight="1">
      <c r="B156" s="130"/>
      <c r="D156" s="131" t="s">
        <v>73</v>
      </c>
      <c r="E156" s="132" t="s">
        <v>193</v>
      </c>
      <c r="F156" s="132" t="s">
        <v>194</v>
      </c>
      <c r="I156" s="133"/>
      <c r="J156" s="134">
        <f>BK156</f>
        <v>0</v>
      </c>
      <c r="L156" s="130"/>
      <c r="M156" s="135"/>
      <c r="N156" s="136"/>
      <c r="O156" s="136"/>
      <c r="P156" s="137">
        <f>P157+P171+P187+P193+P197</f>
        <v>0</v>
      </c>
      <c r="Q156" s="136"/>
      <c r="R156" s="137">
        <f>R157+R171+R187+R193+R197</f>
        <v>1.5446261000000001</v>
      </c>
      <c r="S156" s="136"/>
      <c r="T156" s="138">
        <f>T157+T171+T187+T193+T197</f>
        <v>0</v>
      </c>
      <c r="AR156" s="131" t="s">
        <v>120</v>
      </c>
      <c r="AT156" s="139" t="s">
        <v>73</v>
      </c>
      <c r="AU156" s="139" t="s">
        <v>74</v>
      </c>
      <c r="AY156" s="131" t="s">
        <v>113</v>
      </c>
      <c r="BK156" s="140">
        <f>BK157+BK171+BK187+BK193+BK197</f>
        <v>0</v>
      </c>
    </row>
    <row r="157" spans="1:65" s="12" customFormat="1" ht="22.9" customHeight="1">
      <c r="B157" s="130"/>
      <c r="D157" s="131" t="s">
        <v>73</v>
      </c>
      <c r="E157" s="141" t="s">
        <v>195</v>
      </c>
      <c r="F157" s="141" t="s">
        <v>196</v>
      </c>
      <c r="I157" s="133"/>
      <c r="J157" s="142">
        <f>BK157</f>
        <v>0</v>
      </c>
      <c r="L157" s="130"/>
      <c r="M157" s="135"/>
      <c r="N157" s="136"/>
      <c r="O157" s="136"/>
      <c r="P157" s="137">
        <f>SUM(P158:P170)</f>
        <v>0</v>
      </c>
      <c r="Q157" s="136"/>
      <c r="R157" s="137">
        <f>SUM(R158:R170)</f>
        <v>3.7454139999999997E-2</v>
      </c>
      <c r="S157" s="136"/>
      <c r="T157" s="138">
        <f>SUM(T158:T170)</f>
        <v>0</v>
      </c>
      <c r="AR157" s="131" t="s">
        <v>120</v>
      </c>
      <c r="AT157" s="139" t="s">
        <v>73</v>
      </c>
      <c r="AU157" s="139" t="s">
        <v>79</v>
      </c>
      <c r="AY157" s="131" t="s">
        <v>113</v>
      </c>
      <c r="BK157" s="140">
        <f>SUM(BK158:BK170)</f>
        <v>0</v>
      </c>
    </row>
    <row r="158" spans="1:65" s="2" customFormat="1" ht="24.2" customHeight="1">
      <c r="A158" s="30"/>
      <c r="B158" s="143"/>
      <c r="C158" s="144" t="s">
        <v>197</v>
      </c>
      <c r="D158" s="144" t="s">
        <v>115</v>
      </c>
      <c r="E158" s="145" t="s">
        <v>198</v>
      </c>
      <c r="F158" s="146" t="s">
        <v>199</v>
      </c>
      <c r="G158" s="147" t="s">
        <v>179</v>
      </c>
      <c r="H158" s="148">
        <v>0.56200000000000006</v>
      </c>
      <c r="I158" s="149"/>
      <c r="J158" s="150">
        <f>ROUND(I158*H158,2)</f>
        <v>0</v>
      </c>
      <c r="K158" s="151"/>
      <c r="L158" s="31"/>
      <c r="M158" s="152" t="s">
        <v>1</v>
      </c>
      <c r="N158" s="153" t="s">
        <v>40</v>
      </c>
      <c r="O158" s="59"/>
      <c r="P158" s="154">
        <f>O158*H158</f>
        <v>0</v>
      </c>
      <c r="Q158" s="154">
        <v>0</v>
      </c>
      <c r="R158" s="154">
        <f>Q158*H158</f>
        <v>0</v>
      </c>
      <c r="S158" s="154">
        <v>0</v>
      </c>
      <c r="T158" s="155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6" t="s">
        <v>200</v>
      </c>
      <c r="AT158" s="156" t="s">
        <v>115</v>
      </c>
      <c r="AU158" s="156" t="s">
        <v>120</v>
      </c>
      <c r="AY158" s="15" t="s">
        <v>113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5" t="s">
        <v>120</v>
      </c>
      <c r="BK158" s="157">
        <f>ROUND(I158*H158,2)</f>
        <v>0</v>
      </c>
      <c r="BL158" s="15" t="s">
        <v>200</v>
      </c>
      <c r="BM158" s="156" t="s">
        <v>201</v>
      </c>
    </row>
    <row r="159" spans="1:65" s="13" customFormat="1" ht="22.5">
      <c r="B159" s="158"/>
      <c r="D159" s="159" t="s">
        <v>122</v>
      </c>
      <c r="E159" s="160" t="s">
        <v>1</v>
      </c>
      <c r="F159" s="161" t="s">
        <v>202</v>
      </c>
      <c r="H159" s="162">
        <v>0.56200000000000006</v>
      </c>
      <c r="I159" s="163"/>
      <c r="L159" s="158"/>
      <c r="M159" s="164"/>
      <c r="N159" s="165"/>
      <c r="O159" s="165"/>
      <c r="P159" s="165"/>
      <c r="Q159" s="165"/>
      <c r="R159" s="165"/>
      <c r="S159" s="165"/>
      <c r="T159" s="166"/>
      <c r="AT159" s="160" t="s">
        <v>122</v>
      </c>
      <c r="AU159" s="160" t="s">
        <v>120</v>
      </c>
      <c r="AV159" s="13" t="s">
        <v>120</v>
      </c>
      <c r="AW159" s="13" t="s">
        <v>31</v>
      </c>
      <c r="AX159" s="13" t="s">
        <v>79</v>
      </c>
      <c r="AY159" s="160" t="s">
        <v>113</v>
      </c>
    </row>
    <row r="160" spans="1:65" s="2" customFormat="1" ht="24.2" customHeight="1">
      <c r="A160" s="30"/>
      <c r="B160" s="143"/>
      <c r="C160" s="167" t="s">
        <v>200</v>
      </c>
      <c r="D160" s="167" t="s">
        <v>203</v>
      </c>
      <c r="E160" s="168" t="s">
        <v>204</v>
      </c>
      <c r="F160" s="169" t="s">
        <v>205</v>
      </c>
      <c r="G160" s="170" t="s">
        <v>179</v>
      </c>
      <c r="H160" s="171">
        <v>0.64600000000000002</v>
      </c>
      <c r="I160" s="172"/>
      <c r="J160" s="173">
        <f>ROUND(I160*H160,2)</f>
        <v>0</v>
      </c>
      <c r="K160" s="174"/>
      <c r="L160" s="175"/>
      <c r="M160" s="176" t="s">
        <v>1</v>
      </c>
      <c r="N160" s="177" t="s">
        <v>40</v>
      </c>
      <c r="O160" s="59"/>
      <c r="P160" s="154">
        <f>O160*H160</f>
        <v>0</v>
      </c>
      <c r="Q160" s="154">
        <v>4.2500000000000003E-3</v>
      </c>
      <c r="R160" s="154">
        <f>Q160*H160</f>
        <v>2.7455000000000001E-3</v>
      </c>
      <c r="S160" s="154">
        <v>0</v>
      </c>
      <c r="T160" s="155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6" t="s">
        <v>206</v>
      </c>
      <c r="AT160" s="156" t="s">
        <v>203</v>
      </c>
      <c r="AU160" s="156" t="s">
        <v>120</v>
      </c>
      <c r="AY160" s="15" t="s">
        <v>113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5" t="s">
        <v>120</v>
      </c>
      <c r="BK160" s="157">
        <f>ROUND(I160*H160,2)</f>
        <v>0</v>
      </c>
      <c r="BL160" s="15" t="s">
        <v>200</v>
      </c>
      <c r="BM160" s="156" t="s">
        <v>207</v>
      </c>
    </row>
    <row r="161" spans="1:65" s="13" customFormat="1" ht="11.25">
      <c r="B161" s="158"/>
      <c r="D161" s="159" t="s">
        <v>122</v>
      </c>
      <c r="F161" s="161" t="s">
        <v>208</v>
      </c>
      <c r="H161" s="162">
        <v>0.64600000000000002</v>
      </c>
      <c r="I161" s="163"/>
      <c r="L161" s="158"/>
      <c r="M161" s="164"/>
      <c r="N161" s="165"/>
      <c r="O161" s="165"/>
      <c r="P161" s="165"/>
      <c r="Q161" s="165"/>
      <c r="R161" s="165"/>
      <c r="S161" s="165"/>
      <c r="T161" s="166"/>
      <c r="AT161" s="160" t="s">
        <v>122</v>
      </c>
      <c r="AU161" s="160" t="s">
        <v>120</v>
      </c>
      <c r="AV161" s="13" t="s">
        <v>120</v>
      </c>
      <c r="AW161" s="13" t="s">
        <v>3</v>
      </c>
      <c r="AX161" s="13" t="s">
        <v>79</v>
      </c>
      <c r="AY161" s="160" t="s">
        <v>113</v>
      </c>
    </row>
    <row r="162" spans="1:65" s="2" customFormat="1" ht="24.2" customHeight="1">
      <c r="A162" s="30"/>
      <c r="B162" s="143"/>
      <c r="C162" s="144" t="s">
        <v>209</v>
      </c>
      <c r="D162" s="144" t="s">
        <v>115</v>
      </c>
      <c r="E162" s="145" t="s">
        <v>210</v>
      </c>
      <c r="F162" s="146" t="s">
        <v>211</v>
      </c>
      <c r="G162" s="147" t="s">
        <v>179</v>
      </c>
      <c r="H162" s="148">
        <v>11.138</v>
      </c>
      <c r="I162" s="149"/>
      <c r="J162" s="150">
        <f>ROUND(I162*H162,2)</f>
        <v>0</v>
      </c>
      <c r="K162" s="151"/>
      <c r="L162" s="31"/>
      <c r="M162" s="152" t="s">
        <v>1</v>
      </c>
      <c r="N162" s="153" t="s">
        <v>40</v>
      </c>
      <c r="O162" s="59"/>
      <c r="P162" s="154">
        <f>O162*H162</f>
        <v>0</v>
      </c>
      <c r="Q162" s="154">
        <v>8.0000000000000007E-5</v>
      </c>
      <c r="R162" s="154">
        <f>Q162*H162</f>
        <v>8.9104000000000006E-4</v>
      </c>
      <c r="S162" s="154">
        <v>0</v>
      </c>
      <c r="T162" s="155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6" t="s">
        <v>200</v>
      </c>
      <c r="AT162" s="156" t="s">
        <v>115</v>
      </c>
      <c r="AU162" s="156" t="s">
        <v>120</v>
      </c>
      <c r="AY162" s="15" t="s">
        <v>113</v>
      </c>
      <c r="BE162" s="157">
        <f>IF(N162="základná",J162,0)</f>
        <v>0</v>
      </c>
      <c r="BF162" s="157">
        <f>IF(N162="znížená",J162,0)</f>
        <v>0</v>
      </c>
      <c r="BG162" s="157">
        <f>IF(N162="zákl. prenesená",J162,0)</f>
        <v>0</v>
      </c>
      <c r="BH162" s="157">
        <f>IF(N162="zníž. prenesená",J162,0)</f>
        <v>0</v>
      </c>
      <c r="BI162" s="157">
        <f>IF(N162="nulová",J162,0)</f>
        <v>0</v>
      </c>
      <c r="BJ162" s="15" t="s">
        <v>120</v>
      </c>
      <c r="BK162" s="157">
        <f>ROUND(I162*H162,2)</f>
        <v>0</v>
      </c>
      <c r="BL162" s="15" t="s">
        <v>200</v>
      </c>
      <c r="BM162" s="156" t="s">
        <v>212</v>
      </c>
    </row>
    <row r="163" spans="1:65" s="13" customFormat="1" ht="11.25">
      <c r="B163" s="158"/>
      <c r="D163" s="159" t="s">
        <v>122</v>
      </c>
      <c r="E163" s="160" t="s">
        <v>1</v>
      </c>
      <c r="F163" s="161" t="s">
        <v>213</v>
      </c>
      <c r="H163" s="162">
        <v>11.138</v>
      </c>
      <c r="I163" s="163"/>
      <c r="L163" s="158"/>
      <c r="M163" s="164"/>
      <c r="N163" s="165"/>
      <c r="O163" s="165"/>
      <c r="P163" s="165"/>
      <c r="Q163" s="165"/>
      <c r="R163" s="165"/>
      <c r="S163" s="165"/>
      <c r="T163" s="166"/>
      <c r="AT163" s="160" t="s">
        <v>122</v>
      </c>
      <c r="AU163" s="160" t="s">
        <v>120</v>
      </c>
      <c r="AV163" s="13" t="s">
        <v>120</v>
      </c>
      <c r="AW163" s="13" t="s">
        <v>31</v>
      </c>
      <c r="AX163" s="13" t="s">
        <v>79</v>
      </c>
      <c r="AY163" s="160" t="s">
        <v>113</v>
      </c>
    </row>
    <row r="164" spans="1:65" s="2" customFormat="1" ht="37.9" customHeight="1">
      <c r="A164" s="30"/>
      <c r="B164" s="143"/>
      <c r="C164" s="167" t="s">
        <v>214</v>
      </c>
      <c r="D164" s="167" t="s">
        <v>203</v>
      </c>
      <c r="E164" s="168" t="s">
        <v>215</v>
      </c>
      <c r="F164" s="169" t="s">
        <v>216</v>
      </c>
      <c r="G164" s="170" t="s">
        <v>179</v>
      </c>
      <c r="H164" s="171">
        <v>12.808999999999999</v>
      </c>
      <c r="I164" s="172"/>
      <c r="J164" s="173">
        <f>ROUND(I164*H164,2)</f>
        <v>0</v>
      </c>
      <c r="K164" s="174"/>
      <c r="L164" s="175"/>
      <c r="M164" s="176" t="s">
        <v>1</v>
      </c>
      <c r="N164" s="177" t="s">
        <v>40</v>
      </c>
      <c r="O164" s="59"/>
      <c r="P164" s="154">
        <f>O164*H164</f>
        <v>0</v>
      </c>
      <c r="Q164" s="154">
        <v>2E-3</v>
      </c>
      <c r="R164" s="154">
        <f>Q164*H164</f>
        <v>2.5617999999999998E-2</v>
      </c>
      <c r="S164" s="154">
        <v>0</v>
      </c>
      <c r="T164" s="155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6" t="s">
        <v>206</v>
      </c>
      <c r="AT164" s="156" t="s">
        <v>203</v>
      </c>
      <c r="AU164" s="156" t="s">
        <v>120</v>
      </c>
      <c r="AY164" s="15" t="s">
        <v>113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5" t="s">
        <v>120</v>
      </c>
      <c r="BK164" s="157">
        <f>ROUND(I164*H164,2)</f>
        <v>0</v>
      </c>
      <c r="BL164" s="15" t="s">
        <v>200</v>
      </c>
      <c r="BM164" s="156" t="s">
        <v>217</v>
      </c>
    </row>
    <row r="165" spans="1:65" s="13" customFormat="1" ht="11.25">
      <c r="B165" s="158"/>
      <c r="D165" s="159" t="s">
        <v>122</v>
      </c>
      <c r="F165" s="161" t="s">
        <v>218</v>
      </c>
      <c r="H165" s="162">
        <v>12.808999999999999</v>
      </c>
      <c r="I165" s="163"/>
      <c r="L165" s="158"/>
      <c r="M165" s="164"/>
      <c r="N165" s="165"/>
      <c r="O165" s="165"/>
      <c r="P165" s="165"/>
      <c r="Q165" s="165"/>
      <c r="R165" s="165"/>
      <c r="S165" s="165"/>
      <c r="T165" s="166"/>
      <c r="AT165" s="160" t="s">
        <v>122</v>
      </c>
      <c r="AU165" s="160" t="s">
        <v>120</v>
      </c>
      <c r="AV165" s="13" t="s">
        <v>120</v>
      </c>
      <c r="AW165" s="13" t="s">
        <v>3</v>
      </c>
      <c r="AX165" s="13" t="s">
        <v>79</v>
      </c>
      <c r="AY165" s="160" t="s">
        <v>113</v>
      </c>
    </row>
    <row r="166" spans="1:65" s="2" customFormat="1" ht="24.2" customHeight="1">
      <c r="A166" s="30"/>
      <c r="B166" s="143"/>
      <c r="C166" s="144" t="s">
        <v>219</v>
      </c>
      <c r="D166" s="144" t="s">
        <v>115</v>
      </c>
      <c r="E166" s="145" t="s">
        <v>220</v>
      </c>
      <c r="F166" s="146" t="s">
        <v>221</v>
      </c>
      <c r="G166" s="147" t="s">
        <v>179</v>
      </c>
      <c r="H166" s="148">
        <v>3.4449999999999998</v>
      </c>
      <c r="I166" s="149"/>
      <c r="J166" s="150">
        <f>ROUND(I166*H166,2)</f>
        <v>0</v>
      </c>
      <c r="K166" s="151"/>
      <c r="L166" s="31"/>
      <c r="M166" s="152" t="s">
        <v>1</v>
      </c>
      <c r="N166" s="153" t="s">
        <v>40</v>
      </c>
      <c r="O166" s="59"/>
      <c r="P166" s="154">
        <f>O166*H166</f>
        <v>0</v>
      </c>
      <c r="Q166" s="154">
        <v>8.0000000000000007E-5</v>
      </c>
      <c r="R166" s="154">
        <f>Q166*H166</f>
        <v>2.7560000000000003E-4</v>
      </c>
      <c r="S166" s="154">
        <v>0</v>
      </c>
      <c r="T166" s="155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6" t="s">
        <v>200</v>
      </c>
      <c r="AT166" s="156" t="s">
        <v>115</v>
      </c>
      <c r="AU166" s="156" t="s">
        <v>120</v>
      </c>
      <c r="AY166" s="15" t="s">
        <v>113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5" t="s">
        <v>120</v>
      </c>
      <c r="BK166" s="157">
        <f>ROUND(I166*H166,2)</f>
        <v>0</v>
      </c>
      <c r="BL166" s="15" t="s">
        <v>200</v>
      </c>
      <c r="BM166" s="156" t="s">
        <v>222</v>
      </c>
    </row>
    <row r="167" spans="1:65" s="13" customFormat="1" ht="11.25">
      <c r="B167" s="158"/>
      <c r="D167" s="159" t="s">
        <v>122</v>
      </c>
      <c r="E167" s="160" t="s">
        <v>1</v>
      </c>
      <c r="F167" s="161" t="s">
        <v>223</v>
      </c>
      <c r="H167" s="162">
        <v>3.4449999999999998</v>
      </c>
      <c r="I167" s="163"/>
      <c r="L167" s="158"/>
      <c r="M167" s="164"/>
      <c r="N167" s="165"/>
      <c r="O167" s="165"/>
      <c r="P167" s="165"/>
      <c r="Q167" s="165"/>
      <c r="R167" s="165"/>
      <c r="S167" s="165"/>
      <c r="T167" s="166"/>
      <c r="AT167" s="160" t="s">
        <v>122</v>
      </c>
      <c r="AU167" s="160" t="s">
        <v>120</v>
      </c>
      <c r="AV167" s="13" t="s">
        <v>120</v>
      </c>
      <c r="AW167" s="13" t="s">
        <v>31</v>
      </c>
      <c r="AX167" s="13" t="s">
        <v>79</v>
      </c>
      <c r="AY167" s="160" t="s">
        <v>113</v>
      </c>
    </row>
    <row r="168" spans="1:65" s="2" customFormat="1" ht="37.9" customHeight="1">
      <c r="A168" s="30"/>
      <c r="B168" s="143"/>
      <c r="C168" s="167" t="s">
        <v>7</v>
      </c>
      <c r="D168" s="167" t="s">
        <v>203</v>
      </c>
      <c r="E168" s="168" t="s">
        <v>215</v>
      </c>
      <c r="F168" s="169" t="s">
        <v>216</v>
      </c>
      <c r="G168" s="170" t="s">
        <v>179</v>
      </c>
      <c r="H168" s="171">
        <v>3.9620000000000002</v>
      </c>
      <c r="I168" s="172"/>
      <c r="J168" s="173">
        <f>ROUND(I168*H168,2)</f>
        <v>0</v>
      </c>
      <c r="K168" s="174"/>
      <c r="L168" s="175"/>
      <c r="M168" s="176" t="s">
        <v>1</v>
      </c>
      <c r="N168" s="177" t="s">
        <v>40</v>
      </c>
      <c r="O168" s="59"/>
      <c r="P168" s="154">
        <f>O168*H168</f>
        <v>0</v>
      </c>
      <c r="Q168" s="154">
        <v>2E-3</v>
      </c>
      <c r="R168" s="154">
        <f>Q168*H168</f>
        <v>7.9240000000000005E-3</v>
      </c>
      <c r="S168" s="154">
        <v>0</v>
      </c>
      <c r="T168" s="155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6" t="s">
        <v>206</v>
      </c>
      <c r="AT168" s="156" t="s">
        <v>203</v>
      </c>
      <c r="AU168" s="156" t="s">
        <v>120</v>
      </c>
      <c r="AY168" s="15" t="s">
        <v>113</v>
      </c>
      <c r="BE168" s="157">
        <f>IF(N168="základná",J168,0)</f>
        <v>0</v>
      </c>
      <c r="BF168" s="157">
        <f>IF(N168="znížená",J168,0)</f>
        <v>0</v>
      </c>
      <c r="BG168" s="157">
        <f>IF(N168="zákl. prenesená",J168,0)</f>
        <v>0</v>
      </c>
      <c r="BH168" s="157">
        <f>IF(N168="zníž. prenesená",J168,0)</f>
        <v>0</v>
      </c>
      <c r="BI168" s="157">
        <f>IF(N168="nulová",J168,0)</f>
        <v>0</v>
      </c>
      <c r="BJ168" s="15" t="s">
        <v>120</v>
      </c>
      <c r="BK168" s="157">
        <f>ROUND(I168*H168,2)</f>
        <v>0</v>
      </c>
      <c r="BL168" s="15" t="s">
        <v>200</v>
      </c>
      <c r="BM168" s="156" t="s">
        <v>224</v>
      </c>
    </row>
    <row r="169" spans="1:65" s="13" customFormat="1" ht="11.25">
      <c r="B169" s="158"/>
      <c r="D169" s="159" t="s">
        <v>122</v>
      </c>
      <c r="F169" s="161" t="s">
        <v>225</v>
      </c>
      <c r="H169" s="162">
        <v>3.9620000000000002</v>
      </c>
      <c r="I169" s="163"/>
      <c r="L169" s="158"/>
      <c r="M169" s="164"/>
      <c r="N169" s="165"/>
      <c r="O169" s="165"/>
      <c r="P169" s="165"/>
      <c r="Q169" s="165"/>
      <c r="R169" s="165"/>
      <c r="S169" s="165"/>
      <c r="T169" s="166"/>
      <c r="AT169" s="160" t="s">
        <v>122</v>
      </c>
      <c r="AU169" s="160" t="s">
        <v>120</v>
      </c>
      <c r="AV169" s="13" t="s">
        <v>120</v>
      </c>
      <c r="AW169" s="13" t="s">
        <v>3</v>
      </c>
      <c r="AX169" s="13" t="s">
        <v>79</v>
      </c>
      <c r="AY169" s="160" t="s">
        <v>113</v>
      </c>
    </row>
    <row r="170" spans="1:65" s="2" customFormat="1" ht="24.2" customHeight="1">
      <c r="A170" s="30"/>
      <c r="B170" s="143"/>
      <c r="C170" s="144" t="s">
        <v>226</v>
      </c>
      <c r="D170" s="144" t="s">
        <v>115</v>
      </c>
      <c r="E170" s="145" t="s">
        <v>227</v>
      </c>
      <c r="F170" s="146" t="s">
        <v>228</v>
      </c>
      <c r="G170" s="147" t="s">
        <v>229</v>
      </c>
      <c r="H170" s="178"/>
      <c r="I170" s="149"/>
      <c r="J170" s="150">
        <f>ROUND(I170*H170,2)</f>
        <v>0</v>
      </c>
      <c r="K170" s="151"/>
      <c r="L170" s="31"/>
      <c r="M170" s="152" t="s">
        <v>1</v>
      </c>
      <c r="N170" s="153" t="s">
        <v>40</v>
      </c>
      <c r="O170" s="59"/>
      <c r="P170" s="154">
        <f>O170*H170</f>
        <v>0</v>
      </c>
      <c r="Q170" s="154">
        <v>0</v>
      </c>
      <c r="R170" s="154">
        <f>Q170*H170</f>
        <v>0</v>
      </c>
      <c r="S170" s="154">
        <v>0</v>
      </c>
      <c r="T170" s="155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6" t="s">
        <v>200</v>
      </c>
      <c r="AT170" s="156" t="s">
        <v>115</v>
      </c>
      <c r="AU170" s="156" t="s">
        <v>120</v>
      </c>
      <c r="AY170" s="15" t="s">
        <v>113</v>
      </c>
      <c r="BE170" s="157">
        <f>IF(N170="základná",J170,0)</f>
        <v>0</v>
      </c>
      <c r="BF170" s="157">
        <f>IF(N170="znížená",J170,0)</f>
        <v>0</v>
      </c>
      <c r="BG170" s="157">
        <f>IF(N170="zákl. prenesená",J170,0)</f>
        <v>0</v>
      </c>
      <c r="BH170" s="157">
        <f>IF(N170="zníž. prenesená",J170,0)</f>
        <v>0</v>
      </c>
      <c r="BI170" s="157">
        <f>IF(N170="nulová",J170,0)</f>
        <v>0</v>
      </c>
      <c r="BJ170" s="15" t="s">
        <v>120</v>
      </c>
      <c r="BK170" s="157">
        <f>ROUND(I170*H170,2)</f>
        <v>0</v>
      </c>
      <c r="BL170" s="15" t="s">
        <v>200</v>
      </c>
      <c r="BM170" s="156" t="s">
        <v>230</v>
      </c>
    </row>
    <row r="171" spans="1:65" s="12" customFormat="1" ht="22.9" customHeight="1">
      <c r="B171" s="130"/>
      <c r="D171" s="131" t="s">
        <v>73</v>
      </c>
      <c r="E171" s="141" t="s">
        <v>231</v>
      </c>
      <c r="F171" s="141" t="s">
        <v>232</v>
      </c>
      <c r="I171" s="133"/>
      <c r="J171" s="142">
        <f>BK171</f>
        <v>0</v>
      </c>
      <c r="L171" s="130"/>
      <c r="M171" s="135"/>
      <c r="N171" s="136"/>
      <c r="O171" s="136"/>
      <c r="P171" s="137">
        <f>SUM(P172:P186)</f>
        <v>0</v>
      </c>
      <c r="Q171" s="136"/>
      <c r="R171" s="137">
        <f>SUM(R172:R186)</f>
        <v>0.88044220000000006</v>
      </c>
      <c r="S171" s="136"/>
      <c r="T171" s="138">
        <f>SUM(T172:T186)</f>
        <v>0</v>
      </c>
      <c r="AR171" s="131" t="s">
        <v>120</v>
      </c>
      <c r="AT171" s="139" t="s">
        <v>73</v>
      </c>
      <c r="AU171" s="139" t="s">
        <v>79</v>
      </c>
      <c r="AY171" s="131" t="s">
        <v>113</v>
      </c>
      <c r="BK171" s="140">
        <f>SUM(BK172:BK186)</f>
        <v>0</v>
      </c>
    </row>
    <row r="172" spans="1:65" s="2" customFormat="1" ht="24.2" customHeight="1">
      <c r="A172" s="30"/>
      <c r="B172" s="143"/>
      <c r="C172" s="144" t="s">
        <v>233</v>
      </c>
      <c r="D172" s="144" t="s">
        <v>115</v>
      </c>
      <c r="E172" s="145" t="s">
        <v>234</v>
      </c>
      <c r="F172" s="146" t="s">
        <v>235</v>
      </c>
      <c r="G172" s="147" t="s">
        <v>152</v>
      </c>
      <c r="H172" s="148">
        <v>23</v>
      </c>
      <c r="I172" s="149"/>
      <c r="J172" s="150">
        <f>ROUND(I172*H172,2)</f>
        <v>0</v>
      </c>
      <c r="K172" s="151"/>
      <c r="L172" s="31"/>
      <c r="M172" s="152" t="s">
        <v>1</v>
      </c>
      <c r="N172" s="153" t="s">
        <v>40</v>
      </c>
      <c r="O172" s="59"/>
      <c r="P172" s="154">
        <f>O172*H172</f>
        <v>0</v>
      </c>
      <c r="Q172" s="154">
        <v>2.5999999999999998E-4</v>
      </c>
      <c r="R172" s="154">
        <f>Q172*H172</f>
        <v>5.9799999999999992E-3</v>
      </c>
      <c r="S172" s="154">
        <v>0</v>
      </c>
      <c r="T172" s="155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6" t="s">
        <v>200</v>
      </c>
      <c r="AT172" s="156" t="s">
        <v>115</v>
      </c>
      <c r="AU172" s="156" t="s">
        <v>120</v>
      </c>
      <c r="AY172" s="15" t="s">
        <v>113</v>
      </c>
      <c r="BE172" s="157">
        <f>IF(N172="základná",J172,0)</f>
        <v>0</v>
      </c>
      <c r="BF172" s="157">
        <f>IF(N172="znížená",J172,0)</f>
        <v>0</v>
      </c>
      <c r="BG172" s="157">
        <f>IF(N172="zákl. prenesená",J172,0)</f>
        <v>0</v>
      </c>
      <c r="BH172" s="157">
        <f>IF(N172="zníž. prenesená",J172,0)</f>
        <v>0</v>
      </c>
      <c r="BI172" s="157">
        <f>IF(N172="nulová",J172,0)</f>
        <v>0</v>
      </c>
      <c r="BJ172" s="15" t="s">
        <v>120</v>
      </c>
      <c r="BK172" s="157">
        <f>ROUND(I172*H172,2)</f>
        <v>0</v>
      </c>
      <c r="BL172" s="15" t="s">
        <v>200</v>
      </c>
      <c r="BM172" s="156" t="s">
        <v>236</v>
      </c>
    </row>
    <row r="173" spans="1:65" s="2" customFormat="1" ht="24.2" customHeight="1">
      <c r="A173" s="30"/>
      <c r="B173" s="143"/>
      <c r="C173" s="144" t="s">
        <v>237</v>
      </c>
      <c r="D173" s="144" t="s">
        <v>115</v>
      </c>
      <c r="E173" s="145" t="s">
        <v>238</v>
      </c>
      <c r="F173" s="146" t="s">
        <v>239</v>
      </c>
      <c r="G173" s="147" t="s">
        <v>152</v>
      </c>
      <c r="H173" s="148">
        <v>30.6</v>
      </c>
      <c r="I173" s="149"/>
      <c r="J173" s="150">
        <f>ROUND(I173*H173,2)</f>
        <v>0</v>
      </c>
      <c r="K173" s="151"/>
      <c r="L173" s="31"/>
      <c r="M173" s="152" t="s">
        <v>1</v>
      </c>
      <c r="N173" s="153" t="s">
        <v>40</v>
      </c>
      <c r="O173" s="59"/>
      <c r="P173" s="154">
        <f>O173*H173</f>
        <v>0</v>
      </c>
      <c r="Q173" s="154">
        <v>2.5999999999999998E-4</v>
      </c>
      <c r="R173" s="154">
        <f>Q173*H173</f>
        <v>7.9559999999999995E-3</v>
      </c>
      <c r="S173" s="154">
        <v>0</v>
      </c>
      <c r="T173" s="155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6" t="s">
        <v>200</v>
      </c>
      <c r="AT173" s="156" t="s">
        <v>115</v>
      </c>
      <c r="AU173" s="156" t="s">
        <v>120</v>
      </c>
      <c r="AY173" s="15" t="s">
        <v>113</v>
      </c>
      <c r="BE173" s="157">
        <f>IF(N173="základná",J173,0)</f>
        <v>0</v>
      </c>
      <c r="BF173" s="157">
        <f>IF(N173="znížená",J173,0)</f>
        <v>0</v>
      </c>
      <c r="BG173" s="157">
        <f>IF(N173="zákl. prenesená",J173,0)</f>
        <v>0</v>
      </c>
      <c r="BH173" s="157">
        <f>IF(N173="zníž. prenesená",J173,0)</f>
        <v>0</v>
      </c>
      <c r="BI173" s="157">
        <f>IF(N173="nulová",J173,0)</f>
        <v>0</v>
      </c>
      <c r="BJ173" s="15" t="s">
        <v>120</v>
      </c>
      <c r="BK173" s="157">
        <f>ROUND(I173*H173,2)</f>
        <v>0</v>
      </c>
      <c r="BL173" s="15" t="s">
        <v>200</v>
      </c>
      <c r="BM173" s="156" t="s">
        <v>240</v>
      </c>
    </row>
    <row r="174" spans="1:65" s="2" customFormat="1" ht="24.2" customHeight="1">
      <c r="A174" s="30"/>
      <c r="B174" s="143"/>
      <c r="C174" s="144" t="s">
        <v>241</v>
      </c>
      <c r="D174" s="144" t="s">
        <v>115</v>
      </c>
      <c r="E174" s="145" t="s">
        <v>242</v>
      </c>
      <c r="F174" s="146" t="s">
        <v>243</v>
      </c>
      <c r="G174" s="147" t="s">
        <v>152</v>
      </c>
      <c r="H174" s="148">
        <v>19</v>
      </c>
      <c r="I174" s="149"/>
      <c r="J174" s="150">
        <f>ROUND(I174*H174,2)</f>
        <v>0</v>
      </c>
      <c r="K174" s="151"/>
      <c r="L174" s="31"/>
      <c r="M174" s="152" t="s">
        <v>1</v>
      </c>
      <c r="N174" s="153" t="s">
        <v>40</v>
      </c>
      <c r="O174" s="59"/>
      <c r="P174" s="154">
        <f>O174*H174</f>
        <v>0</v>
      </c>
      <c r="Q174" s="154">
        <v>2.5999999999999998E-4</v>
      </c>
      <c r="R174" s="154">
        <f>Q174*H174</f>
        <v>4.9399999999999999E-3</v>
      </c>
      <c r="S174" s="154">
        <v>0</v>
      </c>
      <c r="T174" s="155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6" t="s">
        <v>200</v>
      </c>
      <c r="AT174" s="156" t="s">
        <v>115</v>
      </c>
      <c r="AU174" s="156" t="s">
        <v>120</v>
      </c>
      <c r="AY174" s="15" t="s">
        <v>113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5" t="s">
        <v>120</v>
      </c>
      <c r="BK174" s="157">
        <f>ROUND(I174*H174,2)</f>
        <v>0</v>
      </c>
      <c r="BL174" s="15" t="s">
        <v>200</v>
      </c>
      <c r="BM174" s="156" t="s">
        <v>244</v>
      </c>
    </row>
    <row r="175" spans="1:65" s="2" customFormat="1" ht="16.5" customHeight="1">
      <c r="A175" s="30"/>
      <c r="B175" s="143"/>
      <c r="C175" s="167" t="s">
        <v>245</v>
      </c>
      <c r="D175" s="167" t="s">
        <v>203</v>
      </c>
      <c r="E175" s="168" t="s">
        <v>246</v>
      </c>
      <c r="F175" s="169" t="s">
        <v>247</v>
      </c>
      <c r="G175" s="170" t="s">
        <v>118</v>
      </c>
      <c r="H175" s="171">
        <v>0.96599999999999997</v>
      </c>
      <c r="I175" s="172"/>
      <c r="J175" s="173">
        <f>ROUND(I175*H175,2)</f>
        <v>0</v>
      </c>
      <c r="K175" s="174"/>
      <c r="L175" s="175"/>
      <c r="M175" s="176" t="s">
        <v>1</v>
      </c>
      <c r="N175" s="177" t="s">
        <v>40</v>
      </c>
      <c r="O175" s="59"/>
      <c r="P175" s="154">
        <f>O175*H175</f>
        <v>0</v>
      </c>
      <c r="Q175" s="154">
        <v>0.55000000000000004</v>
      </c>
      <c r="R175" s="154">
        <f>Q175*H175</f>
        <v>0.53129999999999999</v>
      </c>
      <c r="S175" s="154">
        <v>0</v>
      </c>
      <c r="T175" s="155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6" t="s">
        <v>206</v>
      </c>
      <c r="AT175" s="156" t="s">
        <v>203</v>
      </c>
      <c r="AU175" s="156" t="s">
        <v>120</v>
      </c>
      <c r="AY175" s="15" t="s">
        <v>113</v>
      </c>
      <c r="BE175" s="157">
        <f>IF(N175="základná",J175,0)</f>
        <v>0</v>
      </c>
      <c r="BF175" s="157">
        <f>IF(N175="znížená",J175,0)</f>
        <v>0</v>
      </c>
      <c r="BG175" s="157">
        <f>IF(N175="zákl. prenesená",J175,0)</f>
        <v>0</v>
      </c>
      <c r="BH175" s="157">
        <f>IF(N175="zníž. prenesená",J175,0)</f>
        <v>0</v>
      </c>
      <c r="BI175" s="157">
        <f>IF(N175="nulová",J175,0)</f>
        <v>0</v>
      </c>
      <c r="BJ175" s="15" t="s">
        <v>120</v>
      </c>
      <c r="BK175" s="157">
        <f>ROUND(I175*H175,2)</f>
        <v>0</v>
      </c>
      <c r="BL175" s="15" t="s">
        <v>200</v>
      </c>
      <c r="BM175" s="156" t="s">
        <v>248</v>
      </c>
    </row>
    <row r="176" spans="1:65" s="13" customFormat="1" ht="11.25">
      <c r="B176" s="158"/>
      <c r="D176" s="159" t="s">
        <v>122</v>
      </c>
      <c r="E176" s="160" t="s">
        <v>1</v>
      </c>
      <c r="F176" s="161" t="s">
        <v>249</v>
      </c>
      <c r="H176" s="162">
        <v>0.96599999999999997</v>
      </c>
      <c r="I176" s="163"/>
      <c r="L176" s="158"/>
      <c r="M176" s="164"/>
      <c r="N176" s="165"/>
      <c r="O176" s="165"/>
      <c r="P176" s="165"/>
      <c r="Q176" s="165"/>
      <c r="R176" s="165"/>
      <c r="S176" s="165"/>
      <c r="T176" s="166"/>
      <c r="AT176" s="160" t="s">
        <v>122</v>
      </c>
      <c r="AU176" s="160" t="s">
        <v>120</v>
      </c>
      <c r="AV176" s="13" t="s">
        <v>120</v>
      </c>
      <c r="AW176" s="13" t="s">
        <v>31</v>
      </c>
      <c r="AX176" s="13" t="s">
        <v>79</v>
      </c>
      <c r="AY176" s="160" t="s">
        <v>113</v>
      </c>
    </row>
    <row r="177" spans="1:65" s="2" customFormat="1" ht="24.2" customHeight="1">
      <c r="A177" s="30"/>
      <c r="B177" s="143"/>
      <c r="C177" s="144" t="s">
        <v>250</v>
      </c>
      <c r="D177" s="144" t="s">
        <v>115</v>
      </c>
      <c r="E177" s="145" t="s">
        <v>251</v>
      </c>
      <c r="F177" s="146" t="s">
        <v>252</v>
      </c>
      <c r="G177" s="147" t="s">
        <v>152</v>
      </c>
      <c r="H177" s="148">
        <v>118.1</v>
      </c>
      <c r="I177" s="149"/>
      <c r="J177" s="150">
        <f>ROUND(I177*H177,2)</f>
        <v>0</v>
      </c>
      <c r="K177" s="151"/>
      <c r="L177" s="31"/>
      <c r="M177" s="152" t="s">
        <v>1</v>
      </c>
      <c r="N177" s="153" t="s">
        <v>40</v>
      </c>
      <c r="O177" s="59"/>
      <c r="P177" s="154">
        <f>O177*H177</f>
        <v>0</v>
      </c>
      <c r="Q177" s="154">
        <v>0</v>
      </c>
      <c r="R177" s="154">
        <f>Q177*H177</f>
        <v>0</v>
      </c>
      <c r="S177" s="154">
        <v>0</v>
      </c>
      <c r="T177" s="155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6" t="s">
        <v>200</v>
      </c>
      <c r="AT177" s="156" t="s">
        <v>115</v>
      </c>
      <c r="AU177" s="156" t="s">
        <v>120</v>
      </c>
      <c r="AY177" s="15" t="s">
        <v>113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5" t="s">
        <v>120</v>
      </c>
      <c r="BK177" s="157">
        <f>ROUND(I177*H177,2)</f>
        <v>0</v>
      </c>
      <c r="BL177" s="15" t="s">
        <v>200</v>
      </c>
      <c r="BM177" s="156" t="s">
        <v>253</v>
      </c>
    </row>
    <row r="178" spans="1:65" s="2" customFormat="1" ht="24.2" customHeight="1">
      <c r="A178" s="30"/>
      <c r="B178" s="143"/>
      <c r="C178" s="167" t="s">
        <v>254</v>
      </c>
      <c r="D178" s="167" t="s">
        <v>203</v>
      </c>
      <c r="E178" s="168" t="s">
        <v>255</v>
      </c>
      <c r="F178" s="169" t="s">
        <v>256</v>
      </c>
      <c r="G178" s="170" t="s">
        <v>118</v>
      </c>
      <c r="H178" s="171">
        <v>0.23599999999999999</v>
      </c>
      <c r="I178" s="172"/>
      <c r="J178" s="173">
        <f>ROUND(I178*H178,2)</f>
        <v>0</v>
      </c>
      <c r="K178" s="174"/>
      <c r="L178" s="175"/>
      <c r="M178" s="176" t="s">
        <v>1</v>
      </c>
      <c r="N178" s="177" t="s">
        <v>40</v>
      </c>
      <c r="O178" s="59"/>
      <c r="P178" s="154">
        <f>O178*H178</f>
        <v>0</v>
      </c>
      <c r="Q178" s="154">
        <v>0.55000000000000004</v>
      </c>
      <c r="R178" s="154">
        <f>Q178*H178</f>
        <v>0.1298</v>
      </c>
      <c r="S178" s="154">
        <v>0</v>
      </c>
      <c r="T178" s="155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6" t="s">
        <v>206</v>
      </c>
      <c r="AT178" s="156" t="s">
        <v>203</v>
      </c>
      <c r="AU178" s="156" t="s">
        <v>120</v>
      </c>
      <c r="AY178" s="15" t="s">
        <v>113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5" t="s">
        <v>120</v>
      </c>
      <c r="BK178" s="157">
        <f>ROUND(I178*H178,2)</f>
        <v>0</v>
      </c>
      <c r="BL178" s="15" t="s">
        <v>200</v>
      </c>
      <c r="BM178" s="156" t="s">
        <v>257</v>
      </c>
    </row>
    <row r="179" spans="1:65" s="13" customFormat="1" ht="11.25">
      <c r="B179" s="158"/>
      <c r="D179" s="159" t="s">
        <v>122</v>
      </c>
      <c r="E179" s="160" t="s">
        <v>1</v>
      </c>
      <c r="F179" s="161" t="s">
        <v>258</v>
      </c>
      <c r="H179" s="162">
        <v>0.23599999999999999</v>
      </c>
      <c r="I179" s="163"/>
      <c r="L179" s="158"/>
      <c r="M179" s="164"/>
      <c r="N179" s="165"/>
      <c r="O179" s="165"/>
      <c r="P179" s="165"/>
      <c r="Q179" s="165"/>
      <c r="R179" s="165"/>
      <c r="S179" s="165"/>
      <c r="T179" s="166"/>
      <c r="AT179" s="160" t="s">
        <v>122</v>
      </c>
      <c r="AU179" s="160" t="s">
        <v>120</v>
      </c>
      <c r="AV179" s="13" t="s">
        <v>120</v>
      </c>
      <c r="AW179" s="13" t="s">
        <v>31</v>
      </c>
      <c r="AX179" s="13" t="s">
        <v>79</v>
      </c>
      <c r="AY179" s="160" t="s">
        <v>113</v>
      </c>
    </row>
    <row r="180" spans="1:65" s="2" customFormat="1" ht="44.25" customHeight="1">
      <c r="A180" s="30"/>
      <c r="B180" s="143"/>
      <c r="C180" s="144" t="s">
        <v>259</v>
      </c>
      <c r="D180" s="144" t="s">
        <v>115</v>
      </c>
      <c r="E180" s="145" t="s">
        <v>260</v>
      </c>
      <c r="F180" s="146" t="s">
        <v>261</v>
      </c>
      <c r="G180" s="147" t="s">
        <v>118</v>
      </c>
      <c r="H180" s="148">
        <v>1.202</v>
      </c>
      <c r="I180" s="149"/>
      <c r="J180" s="150">
        <f>ROUND(I180*H180,2)</f>
        <v>0</v>
      </c>
      <c r="K180" s="151"/>
      <c r="L180" s="31"/>
      <c r="M180" s="152" t="s">
        <v>1</v>
      </c>
      <c r="N180" s="153" t="s">
        <v>40</v>
      </c>
      <c r="O180" s="59"/>
      <c r="P180" s="154">
        <f>O180*H180</f>
        <v>0</v>
      </c>
      <c r="Q180" s="154">
        <v>2.3099999999999999E-2</v>
      </c>
      <c r="R180" s="154">
        <f>Q180*H180</f>
        <v>2.7766199999999998E-2</v>
      </c>
      <c r="S180" s="154">
        <v>0</v>
      </c>
      <c r="T180" s="155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6" t="s">
        <v>200</v>
      </c>
      <c r="AT180" s="156" t="s">
        <v>115</v>
      </c>
      <c r="AU180" s="156" t="s">
        <v>120</v>
      </c>
      <c r="AY180" s="15" t="s">
        <v>113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5" t="s">
        <v>120</v>
      </c>
      <c r="BK180" s="157">
        <f>ROUND(I180*H180,2)</f>
        <v>0</v>
      </c>
      <c r="BL180" s="15" t="s">
        <v>200</v>
      </c>
      <c r="BM180" s="156" t="s">
        <v>262</v>
      </c>
    </row>
    <row r="181" spans="1:65" s="13" customFormat="1" ht="11.25">
      <c r="B181" s="158"/>
      <c r="D181" s="159" t="s">
        <v>122</v>
      </c>
      <c r="E181" s="160" t="s">
        <v>1</v>
      </c>
      <c r="F181" s="161" t="s">
        <v>263</v>
      </c>
      <c r="H181" s="162">
        <v>1.202</v>
      </c>
      <c r="I181" s="163"/>
      <c r="L181" s="158"/>
      <c r="M181" s="164"/>
      <c r="N181" s="165"/>
      <c r="O181" s="165"/>
      <c r="P181" s="165"/>
      <c r="Q181" s="165"/>
      <c r="R181" s="165"/>
      <c r="S181" s="165"/>
      <c r="T181" s="166"/>
      <c r="AT181" s="160" t="s">
        <v>122</v>
      </c>
      <c r="AU181" s="160" t="s">
        <v>120</v>
      </c>
      <c r="AV181" s="13" t="s">
        <v>120</v>
      </c>
      <c r="AW181" s="13" t="s">
        <v>31</v>
      </c>
      <c r="AX181" s="13" t="s">
        <v>79</v>
      </c>
      <c r="AY181" s="160" t="s">
        <v>113</v>
      </c>
    </row>
    <row r="182" spans="1:65" s="2" customFormat="1" ht="16.5" customHeight="1">
      <c r="A182" s="30"/>
      <c r="B182" s="143"/>
      <c r="C182" s="144" t="s">
        <v>264</v>
      </c>
      <c r="D182" s="144" t="s">
        <v>115</v>
      </c>
      <c r="E182" s="145" t="s">
        <v>265</v>
      </c>
      <c r="F182" s="146" t="s">
        <v>266</v>
      </c>
      <c r="G182" s="147" t="s">
        <v>179</v>
      </c>
      <c r="H182" s="148">
        <v>20.9</v>
      </c>
      <c r="I182" s="149"/>
      <c r="J182" s="150">
        <f>ROUND(I182*H182,2)</f>
        <v>0</v>
      </c>
      <c r="K182" s="151"/>
      <c r="L182" s="31"/>
      <c r="M182" s="152" t="s">
        <v>1</v>
      </c>
      <c r="N182" s="153" t="s">
        <v>40</v>
      </c>
      <c r="O182" s="59"/>
      <c r="P182" s="154">
        <f>O182*H182</f>
        <v>0</v>
      </c>
      <c r="Q182" s="154">
        <v>0</v>
      </c>
      <c r="R182" s="154">
        <f>Q182*H182</f>
        <v>0</v>
      </c>
      <c r="S182" s="154">
        <v>0</v>
      </c>
      <c r="T182" s="155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6" t="s">
        <v>200</v>
      </c>
      <c r="AT182" s="156" t="s">
        <v>115</v>
      </c>
      <c r="AU182" s="156" t="s">
        <v>120</v>
      </c>
      <c r="AY182" s="15" t="s">
        <v>113</v>
      </c>
      <c r="BE182" s="157">
        <f>IF(N182="základná",J182,0)</f>
        <v>0</v>
      </c>
      <c r="BF182" s="157">
        <f>IF(N182="znížená",J182,0)</f>
        <v>0</v>
      </c>
      <c r="BG182" s="157">
        <f>IF(N182="zákl. prenesená",J182,0)</f>
        <v>0</v>
      </c>
      <c r="BH182" s="157">
        <f>IF(N182="zníž. prenesená",J182,0)</f>
        <v>0</v>
      </c>
      <c r="BI182" s="157">
        <f>IF(N182="nulová",J182,0)</f>
        <v>0</v>
      </c>
      <c r="BJ182" s="15" t="s">
        <v>120</v>
      </c>
      <c r="BK182" s="157">
        <f>ROUND(I182*H182,2)</f>
        <v>0</v>
      </c>
      <c r="BL182" s="15" t="s">
        <v>200</v>
      </c>
      <c r="BM182" s="156" t="s">
        <v>267</v>
      </c>
    </row>
    <row r="183" spans="1:65" s="13" customFormat="1" ht="11.25">
      <c r="B183" s="158"/>
      <c r="D183" s="159" t="s">
        <v>122</v>
      </c>
      <c r="E183" s="160" t="s">
        <v>1</v>
      </c>
      <c r="F183" s="161" t="s">
        <v>268</v>
      </c>
      <c r="H183" s="162">
        <v>20.9</v>
      </c>
      <c r="I183" s="163"/>
      <c r="L183" s="158"/>
      <c r="M183" s="164"/>
      <c r="N183" s="165"/>
      <c r="O183" s="165"/>
      <c r="P183" s="165"/>
      <c r="Q183" s="165"/>
      <c r="R183" s="165"/>
      <c r="S183" s="165"/>
      <c r="T183" s="166"/>
      <c r="AT183" s="160" t="s">
        <v>122</v>
      </c>
      <c r="AU183" s="160" t="s">
        <v>120</v>
      </c>
      <c r="AV183" s="13" t="s">
        <v>120</v>
      </c>
      <c r="AW183" s="13" t="s">
        <v>31</v>
      </c>
      <c r="AX183" s="13" t="s">
        <v>79</v>
      </c>
      <c r="AY183" s="160" t="s">
        <v>113</v>
      </c>
    </row>
    <row r="184" spans="1:65" s="2" customFormat="1" ht="33" customHeight="1">
      <c r="A184" s="30"/>
      <c r="B184" s="143"/>
      <c r="C184" s="167" t="s">
        <v>269</v>
      </c>
      <c r="D184" s="167" t="s">
        <v>203</v>
      </c>
      <c r="E184" s="168" t="s">
        <v>270</v>
      </c>
      <c r="F184" s="169" t="s">
        <v>271</v>
      </c>
      <c r="G184" s="170" t="s">
        <v>118</v>
      </c>
      <c r="H184" s="171">
        <v>0.314</v>
      </c>
      <c r="I184" s="172"/>
      <c r="J184" s="173">
        <f>ROUND(I184*H184,2)</f>
        <v>0</v>
      </c>
      <c r="K184" s="174"/>
      <c r="L184" s="175"/>
      <c r="M184" s="176" t="s">
        <v>1</v>
      </c>
      <c r="N184" s="177" t="s">
        <v>40</v>
      </c>
      <c r="O184" s="59"/>
      <c r="P184" s="154">
        <f>O184*H184</f>
        <v>0</v>
      </c>
      <c r="Q184" s="154">
        <v>0.55000000000000004</v>
      </c>
      <c r="R184" s="154">
        <f>Q184*H184</f>
        <v>0.17270000000000002</v>
      </c>
      <c r="S184" s="154">
        <v>0</v>
      </c>
      <c r="T184" s="155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6" t="s">
        <v>206</v>
      </c>
      <c r="AT184" s="156" t="s">
        <v>203</v>
      </c>
      <c r="AU184" s="156" t="s">
        <v>120</v>
      </c>
      <c r="AY184" s="15" t="s">
        <v>113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5" t="s">
        <v>120</v>
      </c>
      <c r="BK184" s="157">
        <f>ROUND(I184*H184,2)</f>
        <v>0</v>
      </c>
      <c r="BL184" s="15" t="s">
        <v>200</v>
      </c>
      <c r="BM184" s="156" t="s">
        <v>272</v>
      </c>
    </row>
    <row r="185" spans="1:65" s="13" customFormat="1" ht="11.25">
      <c r="B185" s="158"/>
      <c r="D185" s="159" t="s">
        <v>122</v>
      </c>
      <c r="E185" s="160" t="s">
        <v>1</v>
      </c>
      <c r="F185" s="161" t="s">
        <v>273</v>
      </c>
      <c r="H185" s="162">
        <v>0.314</v>
      </c>
      <c r="I185" s="163"/>
      <c r="L185" s="158"/>
      <c r="M185" s="164"/>
      <c r="N185" s="165"/>
      <c r="O185" s="165"/>
      <c r="P185" s="165"/>
      <c r="Q185" s="165"/>
      <c r="R185" s="165"/>
      <c r="S185" s="165"/>
      <c r="T185" s="166"/>
      <c r="AT185" s="160" t="s">
        <v>122</v>
      </c>
      <c r="AU185" s="160" t="s">
        <v>120</v>
      </c>
      <c r="AV185" s="13" t="s">
        <v>120</v>
      </c>
      <c r="AW185" s="13" t="s">
        <v>31</v>
      </c>
      <c r="AX185" s="13" t="s">
        <v>79</v>
      </c>
      <c r="AY185" s="160" t="s">
        <v>113</v>
      </c>
    </row>
    <row r="186" spans="1:65" s="2" customFormat="1" ht="24.2" customHeight="1">
      <c r="A186" s="30"/>
      <c r="B186" s="143"/>
      <c r="C186" s="144" t="s">
        <v>274</v>
      </c>
      <c r="D186" s="144" t="s">
        <v>115</v>
      </c>
      <c r="E186" s="145" t="s">
        <v>275</v>
      </c>
      <c r="F186" s="146" t="s">
        <v>276</v>
      </c>
      <c r="G186" s="147" t="s">
        <v>229</v>
      </c>
      <c r="H186" s="178"/>
      <c r="I186" s="149"/>
      <c r="J186" s="150">
        <f>ROUND(I186*H186,2)</f>
        <v>0</v>
      </c>
      <c r="K186" s="151"/>
      <c r="L186" s="31"/>
      <c r="M186" s="152" t="s">
        <v>1</v>
      </c>
      <c r="N186" s="153" t="s">
        <v>40</v>
      </c>
      <c r="O186" s="59"/>
      <c r="P186" s="154">
        <f>O186*H186</f>
        <v>0</v>
      </c>
      <c r="Q186" s="154">
        <v>0</v>
      </c>
      <c r="R186" s="154">
        <f>Q186*H186</f>
        <v>0</v>
      </c>
      <c r="S186" s="154">
        <v>0</v>
      </c>
      <c r="T186" s="155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6" t="s">
        <v>200</v>
      </c>
      <c r="AT186" s="156" t="s">
        <v>115</v>
      </c>
      <c r="AU186" s="156" t="s">
        <v>120</v>
      </c>
      <c r="AY186" s="15" t="s">
        <v>113</v>
      </c>
      <c r="BE186" s="157">
        <f>IF(N186="základná",J186,0)</f>
        <v>0</v>
      </c>
      <c r="BF186" s="157">
        <f>IF(N186="znížená",J186,0)</f>
        <v>0</v>
      </c>
      <c r="BG186" s="157">
        <f>IF(N186="zákl. prenesená",J186,0)</f>
        <v>0</v>
      </c>
      <c r="BH186" s="157">
        <f>IF(N186="zníž. prenesená",J186,0)</f>
        <v>0</v>
      </c>
      <c r="BI186" s="157">
        <f>IF(N186="nulová",J186,0)</f>
        <v>0</v>
      </c>
      <c r="BJ186" s="15" t="s">
        <v>120</v>
      </c>
      <c r="BK186" s="157">
        <f>ROUND(I186*H186,2)</f>
        <v>0</v>
      </c>
      <c r="BL186" s="15" t="s">
        <v>200</v>
      </c>
      <c r="BM186" s="156" t="s">
        <v>277</v>
      </c>
    </row>
    <row r="187" spans="1:65" s="12" customFormat="1" ht="22.9" customHeight="1">
      <c r="B187" s="130"/>
      <c r="D187" s="131" t="s">
        <v>73</v>
      </c>
      <c r="E187" s="141" t="s">
        <v>278</v>
      </c>
      <c r="F187" s="141" t="s">
        <v>279</v>
      </c>
      <c r="I187" s="133"/>
      <c r="J187" s="142">
        <f>BK187</f>
        <v>0</v>
      </c>
      <c r="L187" s="130"/>
      <c r="M187" s="135"/>
      <c r="N187" s="136"/>
      <c r="O187" s="136"/>
      <c r="P187" s="137">
        <f>SUM(P188:P192)</f>
        <v>0</v>
      </c>
      <c r="Q187" s="136"/>
      <c r="R187" s="137">
        <f>SUM(R188:R192)</f>
        <v>0.59272399999999992</v>
      </c>
      <c r="S187" s="136"/>
      <c r="T187" s="138">
        <f>SUM(T188:T192)</f>
        <v>0</v>
      </c>
      <c r="AR187" s="131" t="s">
        <v>120</v>
      </c>
      <c r="AT187" s="139" t="s">
        <v>73</v>
      </c>
      <c r="AU187" s="139" t="s">
        <v>79</v>
      </c>
      <c r="AY187" s="131" t="s">
        <v>113</v>
      </c>
      <c r="BK187" s="140">
        <f>SUM(BK188:BK192)</f>
        <v>0</v>
      </c>
    </row>
    <row r="188" spans="1:65" s="2" customFormat="1" ht="37.9" customHeight="1">
      <c r="A188" s="30"/>
      <c r="B188" s="143"/>
      <c r="C188" s="144" t="s">
        <v>206</v>
      </c>
      <c r="D188" s="144" t="s">
        <v>115</v>
      </c>
      <c r="E188" s="145" t="s">
        <v>280</v>
      </c>
      <c r="F188" s="146" t="s">
        <v>281</v>
      </c>
      <c r="G188" s="147" t="s">
        <v>179</v>
      </c>
      <c r="H188" s="148">
        <v>20.9</v>
      </c>
      <c r="I188" s="149"/>
      <c r="J188" s="150">
        <f>ROUND(I188*H188,2)</f>
        <v>0</v>
      </c>
      <c r="K188" s="151"/>
      <c r="L188" s="31"/>
      <c r="M188" s="152" t="s">
        <v>1</v>
      </c>
      <c r="N188" s="153" t="s">
        <v>40</v>
      </c>
      <c r="O188" s="59"/>
      <c r="P188" s="154">
        <f>O188*H188</f>
        <v>0</v>
      </c>
      <c r="Q188" s="154">
        <v>2.8129999999999999E-2</v>
      </c>
      <c r="R188" s="154">
        <f>Q188*H188</f>
        <v>0.58791699999999991</v>
      </c>
      <c r="S188" s="154">
        <v>0</v>
      </c>
      <c r="T188" s="155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6" t="s">
        <v>200</v>
      </c>
      <c r="AT188" s="156" t="s">
        <v>115</v>
      </c>
      <c r="AU188" s="156" t="s">
        <v>120</v>
      </c>
      <c r="AY188" s="15" t="s">
        <v>113</v>
      </c>
      <c r="BE188" s="157">
        <f>IF(N188="základná",J188,0)</f>
        <v>0</v>
      </c>
      <c r="BF188" s="157">
        <f>IF(N188="znížená",J188,0)</f>
        <v>0</v>
      </c>
      <c r="BG188" s="157">
        <f>IF(N188="zákl. prenesená",J188,0)</f>
        <v>0</v>
      </c>
      <c r="BH188" s="157">
        <f>IF(N188="zníž. prenesená",J188,0)</f>
        <v>0</v>
      </c>
      <c r="BI188" s="157">
        <f>IF(N188="nulová",J188,0)</f>
        <v>0</v>
      </c>
      <c r="BJ188" s="15" t="s">
        <v>120</v>
      </c>
      <c r="BK188" s="157">
        <f>ROUND(I188*H188,2)</f>
        <v>0</v>
      </c>
      <c r="BL188" s="15" t="s">
        <v>200</v>
      </c>
      <c r="BM188" s="156" t="s">
        <v>282</v>
      </c>
    </row>
    <row r="189" spans="1:65" s="13" customFormat="1" ht="11.25">
      <c r="B189" s="158"/>
      <c r="D189" s="159" t="s">
        <v>122</v>
      </c>
      <c r="E189" s="160" t="s">
        <v>1</v>
      </c>
      <c r="F189" s="161" t="s">
        <v>268</v>
      </c>
      <c r="H189" s="162">
        <v>20.9</v>
      </c>
      <c r="I189" s="163"/>
      <c r="L189" s="158"/>
      <c r="M189" s="164"/>
      <c r="N189" s="165"/>
      <c r="O189" s="165"/>
      <c r="P189" s="165"/>
      <c r="Q189" s="165"/>
      <c r="R189" s="165"/>
      <c r="S189" s="165"/>
      <c r="T189" s="166"/>
      <c r="AT189" s="160" t="s">
        <v>122</v>
      </c>
      <c r="AU189" s="160" t="s">
        <v>120</v>
      </c>
      <c r="AV189" s="13" t="s">
        <v>120</v>
      </c>
      <c r="AW189" s="13" t="s">
        <v>31</v>
      </c>
      <c r="AX189" s="13" t="s">
        <v>79</v>
      </c>
      <c r="AY189" s="160" t="s">
        <v>113</v>
      </c>
    </row>
    <row r="190" spans="1:65" s="2" customFormat="1" ht="16.5" customHeight="1">
      <c r="A190" s="30"/>
      <c r="B190" s="143"/>
      <c r="C190" s="144" t="s">
        <v>283</v>
      </c>
      <c r="D190" s="144" t="s">
        <v>115</v>
      </c>
      <c r="E190" s="145" t="s">
        <v>284</v>
      </c>
      <c r="F190" s="146" t="s">
        <v>285</v>
      </c>
      <c r="G190" s="147" t="s">
        <v>179</v>
      </c>
      <c r="H190" s="148">
        <v>20.9</v>
      </c>
      <c r="I190" s="149"/>
      <c r="J190" s="150">
        <f>ROUND(I190*H190,2)</f>
        <v>0</v>
      </c>
      <c r="K190" s="151"/>
      <c r="L190" s="31"/>
      <c r="M190" s="152" t="s">
        <v>1</v>
      </c>
      <c r="N190" s="153" t="s">
        <v>40</v>
      </c>
      <c r="O190" s="59"/>
      <c r="P190" s="154">
        <f>O190*H190</f>
        <v>0</v>
      </c>
      <c r="Q190" s="154">
        <v>2.3000000000000001E-4</v>
      </c>
      <c r="R190" s="154">
        <f>Q190*H190</f>
        <v>4.8069999999999996E-3</v>
      </c>
      <c r="S190" s="154">
        <v>0</v>
      </c>
      <c r="T190" s="155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6" t="s">
        <v>200</v>
      </c>
      <c r="AT190" s="156" t="s">
        <v>115</v>
      </c>
      <c r="AU190" s="156" t="s">
        <v>120</v>
      </c>
      <c r="AY190" s="15" t="s">
        <v>113</v>
      </c>
      <c r="BE190" s="157">
        <f>IF(N190="základná",J190,0)</f>
        <v>0</v>
      </c>
      <c r="BF190" s="157">
        <f>IF(N190="znížená",J190,0)</f>
        <v>0</v>
      </c>
      <c r="BG190" s="157">
        <f>IF(N190="zákl. prenesená",J190,0)</f>
        <v>0</v>
      </c>
      <c r="BH190" s="157">
        <f>IF(N190="zníž. prenesená",J190,0)</f>
        <v>0</v>
      </c>
      <c r="BI190" s="157">
        <f>IF(N190="nulová",J190,0)</f>
        <v>0</v>
      </c>
      <c r="BJ190" s="15" t="s">
        <v>120</v>
      </c>
      <c r="BK190" s="157">
        <f>ROUND(I190*H190,2)</f>
        <v>0</v>
      </c>
      <c r="BL190" s="15" t="s">
        <v>200</v>
      </c>
      <c r="BM190" s="156" t="s">
        <v>286</v>
      </c>
    </row>
    <row r="191" spans="1:65" s="13" customFormat="1" ht="11.25">
      <c r="B191" s="158"/>
      <c r="D191" s="159" t="s">
        <v>122</v>
      </c>
      <c r="E191" s="160" t="s">
        <v>1</v>
      </c>
      <c r="F191" s="161" t="s">
        <v>268</v>
      </c>
      <c r="H191" s="162">
        <v>20.9</v>
      </c>
      <c r="I191" s="163"/>
      <c r="L191" s="158"/>
      <c r="M191" s="164"/>
      <c r="N191" s="165"/>
      <c r="O191" s="165"/>
      <c r="P191" s="165"/>
      <c r="Q191" s="165"/>
      <c r="R191" s="165"/>
      <c r="S191" s="165"/>
      <c r="T191" s="166"/>
      <c r="AT191" s="160" t="s">
        <v>122</v>
      </c>
      <c r="AU191" s="160" t="s">
        <v>120</v>
      </c>
      <c r="AV191" s="13" t="s">
        <v>120</v>
      </c>
      <c r="AW191" s="13" t="s">
        <v>31</v>
      </c>
      <c r="AX191" s="13" t="s">
        <v>79</v>
      </c>
      <c r="AY191" s="160" t="s">
        <v>113</v>
      </c>
    </row>
    <row r="192" spans="1:65" s="2" customFormat="1" ht="21.75" customHeight="1">
      <c r="A192" s="30"/>
      <c r="B192" s="143"/>
      <c r="C192" s="144" t="s">
        <v>287</v>
      </c>
      <c r="D192" s="144" t="s">
        <v>115</v>
      </c>
      <c r="E192" s="145" t="s">
        <v>288</v>
      </c>
      <c r="F192" s="146" t="s">
        <v>289</v>
      </c>
      <c r="G192" s="147" t="s">
        <v>229</v>
      </c>
      <c r="H192" s="178"/>
      <c r="I192" s="149"/>
      <c r="J192" s="150">
        <f>ROUND(I192*H192,2)</f>
        <v>0</v>
      </c>
      <c r="K192" s="151"/>
      <c r="L192" s="31"/>
      <c r="M192" s="152" t="s">
        <v>1</v>
      </c>
      <c r="N192" s="153" t="s">
        <v>40</v>
      </c>
      <c r="O192" s="59"/>
      <c r="P192" s="154">
        <f>O192*H192</f>
        <v>0</v>
      </c>
      <c r="Q192" s="154">
        <v>0</v>
      </c>
      <c r="R192" s="154">
        <f>Q192*H192</f>
        <v>0</v>
      </c>
      <c r="S192" s="154">
        <v>0</v>
      </c>
      <c r="T192" s="155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6" t="s">
        <v>200</v>
      </c>
      <c r="AT192" s="156" t="s">
        <v>115</v>
      </c>
      <c r="AU192" s="156" t="s">
        <v>120</v>
      </c>
      <c r="AY192" s="15" t="s">
        <v>113</v>
      </c>
      <c r="BE192" s="157">
        <f>IF(N192="základná",J192,0)</f>
        <v>0</v>
      </c>
      <c r="BF192" s="157">
        <f>IF(N192="znížená",J192,0)</f>
        <v>0</v>
      </c>
      <c r="BG192" s="157">
        <f>IF(N192="zákl. prenesená",J192,0)</f>
        <v>0</v>
      </c>
      <c r="BH192" s="157">
        <f>IF(N192="zníž. prenesená",J192,0)</f>
        <v>0</v>
      </c>
      <c r="BI192" s="157">
        <f>IF(N192="nulová",J192,0)</f>
        <v>0</v>
      </c>
      <c r="BJ192" s="15" t="s">
        <v>120</v>
      </c>
      <c r="BK192" s="157">
        <f>ROUND(I192*H192,2)</f>
        <v>0</v>
      </c>
      <c r="BL192" s="15" t="s">
        <v>200</v>
      </c>
      <c r="BM192" s="156" t="s">
        <v>290</v>
      </c>
    </row>
    <row r="193" spans="1:65" s="12" customFormat="1" ht="22.9" customHeight="1">
      <c r="B193" s="130"/>
      <c r="D193" s="131" t="s">
        <v>73</v>
      </c>
      <c r="E193" s="141" t="s">
        <v>291</v>
      </c>
      <c r="F193" s="141" t="s">
        <v>292</v>
      </c>
      <c r="I193" s="133"/>
      <c r="J193" s="142">
        <f>BK193</f>
        <v>0</v>
      </c>
      <c r="L193" s="130"/>
      <c r="M193" s="135"/>
      <c r="N193" s="136"/>
      <c r="O193" s="136"/>
      <c r="P193" s="137">
        <f>SUM(P194:P196)</f>
        <v>0</v>
      </c>
      <c r="Q193" s="136"/>
      <c r="R193" s="137">
        <f>SUM(R194:R196)</f>
        <v>3.3299999999999996E-2</v>
      </c>
      <c r="S193" s="136"/>
      <c r="T193" s="138">
        <f>SUM(T194:T196)</f>
        <v>0</v>
      </c>
      <c r="AR193" s="131" t="s">
        <v>120</v>
      </c>
      <c r="AT193" s="139" t="s">
        <v>73</v>
      </c>
      <c r="AU193" s="139" t="s">
        <v>79</v>
      </c>
      <c r="AY193" s="131" t="s">
        <v>113</v>
      </c>
      <c r="BK193" s="140">
        <f>SUM(BK194:BK196)</f>
        <v>0</v>
      </c>
    </row>
    <row r="194" spans="1:65" s="2" customFormat="1" ht="24.2" customHeight="1">
      <c r="A194" s="30"/>
      <c r="B194" s="143"/>
      <c r="C194" s="144" t="s">
        <v>293</v>
      </c>
      <c r="D194" s="144" t="s">
        <v>115</v>
      </c>
      <c r="E194" s="145" t="s">
        <v>294</v>
      </c>
      <c r="F194" s="146" t="s">
        <v>295</v>
      </c>
      <c r="G194" s="147" t="s">
        <v>296</v>
      </c>
      <c r="H194" s="148">
        <v>3</v>
      </c>
      <c r="I194" s="149"/>
      <c r="J194" s="150">
        <f>ROUND(I194*H194,2)</f>
        <v>0</v>
      </c>
      <c r="K194" s="151"/>
      <c r="L194" s="31"/>
      <c r="M194" s="152" t="s">
        <v>1</v>
      </c>
      <c r="N194" s="153" t="s">
        <v>40</v>
      </c>
      <c r="O194" s="59"/>
      <c r="P194" s="154">
        <f>O194*H194</f>
        <v>0</v>
      </c>
      <c r="Q194" s="154">
        <v>3.0999999999999999E-3</v>
      </c>
      <c r="R194" s="154">
        <f>Q194*H194</f>
        <v>9.2999999999999992E-3</v>
      </c>
      <c r="S194" s="154">
        <v>0</v>
      </c>
      <c r="T194" s="155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6" t="s">
        <v>200</v>
      </c>
      <c r="AT194" s="156" t="s">
        <v>115</v>
      </c>
      <c r="AU194" s="156" t="s">
        <v>120</v>
      </c>
      <c r="AY194" s="15" t="s">
        <v>113</v>
      </c>
      <c r="BE194" s="157">
        <f>IF(N194="základná",J194,0)</f>
        <v>0</v>
      </c>
      <c r="BF194" s="157">
        <f>IF(N194="znížená",J194,0)</f>
        <v>0</v>
      </c>
      <c r="BG194" s="157">
        <f>IF(N194="zákl. prenesená",J194,0)</f>
        <v>0</v>
      </c>
      <c r="BH194" s="157">
        <f>IF(N194="zníž. prenesená",J194,0)</f>
        <v>0</v>
      </c>
      <c r="BI194" s="157">
        <f>IF(N194="nulová",J194,0)</f>
        <v>0</v>
      </c>
      <c r="BJ194" s="15" t="s">
        <v>120</v>
      </c>
      <c r="BK194" s="157">
        <f>ROUND(I194*H194,2)</f>
        <v>0</v>
      </c>
      <c r="BL194" s="15" t="s">
        <v>200</v>
      </c>
      <c r="BM194" s="156" t="s">
        <v>297</v>
      </c>
    </row>
    <row r="195" spans="1:65" s="2" customFormat="1" ht="16.5" customHeight="1">
      <c r="A195" s="30"/>
      <c r="B195" s="143"/>
      <c r="C195" s="167" t="s">
        <v>298</v>
      </c>
      <c r="D195" s="167" t="s">
        <v>203</v>
      </c>
      <c r="E195" s="168" t="s">
        <v>299</v>
      </c>
      <c r="F195" s="169" t="s">
        <v>300</v>
      </c>
      <c r="G195" s="170" t="s">
        <v>296</v>
      </c>
      <c r="H195" s="171">
        <v>3</v>
      </c>
      <c r="I195" s="172"/>
      <c r="J195" s="173">
        <f>ROUND(I195*H195,2)</f>
        <v>0</v>
      </c>
      <c r="K195" s="174"/>
      <c r="L195" s="175"/>
      <c r="M195" s="176" t="s">
        <v>1</v>
      </c>
      <c r="N195" s="177" t="s">
        <v>40</v>
      </c>
      <c r="O195" s="59"/>
      <c r="P195" s="154">
        <f>O195*H195</f>
        <v>0</v>
      </c>
      <c r="Q195" s="154">
        <v>8.0000000000000002E-3</v>
      </c>
      <c r="R195" s="154">
        <f>Q195*H195</f>
        <v>2.4E-2</v>
      </c>
      <c r="S195" s="154">
        <v>0</v>
      </c>
      <c r="T195" s="155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6" t="s">
        <v>206</v>
      </c>
      <c r="AT195" s="156" t="s">
        <v>203</v>
      </c>
      <c r="AU195" s="156" t="s">
        <v>120</v>
      </c>
      <c r="AY195" s="15" t="s">
        <v>113</v>
      </c>
      <c r="BE195" s="157">
        <f>IF(N195="základná",J195,0)</f>
        <v>0</v>
      </c>
      <c r="BF195" s="157">
        <f>IF(N195="znížená",J195,0)</f>
        <v>0</v>
      </c>
      <c r="BG195" s="157">
        <f>IF(N195="zákl. prenesená",J195,0)</f>
        <v>0</v>
      </c>
      <c r="BH195" s="157">
        <f>IF(N195="zníž. prenesená",J195,0)</f>
        <v>0</v>
      </c>
      <c r="BI195" s="157">
        <f>IF(N195="nulová",J195,0)</f>
        <v>0</v>
      </c>
      <c r="BJ195" s="15" t="s">
        <v>120</v>
      </c>
      <c r="BK195" s="157">
        <f>ROUND(I195*H195,2)</f>
        <v>0</v>
      </c>
      <c r="BL195" s="15" t="s">
        <v>200</v>
      </c>
      <c r="BM195" s="156" t="s">
        <v>301</v>
      </c>
    </row>
    <row r="196" spans="1:65" s="2" customFormat="1" ht="24.2" customHeight="1">
      <c r="A196" s="30"/>
      <c r="B196" s="143"/>
      <c r="C196" s="144" t="s">
        <v>302</v>
      </c>
      <c r="D196" s="144" t="s">
        <v>115</v>
      </c>
      <c r="E196" s="145" t="s">
        <v>303</v>
      </c>
      <c r="F196" s="146" t="s">
        <v>304</v>
      </c>
      <c r="G196" s="147" t="s">
        <v>229</v>
      </c>
      <c r="H196" s="178"/>
      <c r="I196" s="149"/>
      <c r="J196" s="150">
        <f>ROUND(I196*H196,2)</f>
        <v>0</v>
      </c>
      <c r="K196" s="151"/>
      <c r="L196" s="31"/>
      <c r="M196" s="152" t="s">
        <v>1</v>
      </c>
      <c r="N196" s="153" t="s">
        <v>40</v>
      </c>
      <c r="O196" s="59"/>
      <c r="P196" s="154">
        <f>O196*H196</f>
        <v>0</v>
      </c>
      <c r="Q196" s="154">
        <v>0</v>
      </c>
      <c r="R196" s="154">
        <f>Q196*H196</f>
        <v>0</v>
      </c>
      <c r="S196" s="154">
        <v>0</v>
      </c>
      <c r="T196" s="155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6" t="s">
        <v>200</v>
      </c>
      <c r="AT196" s="156" t="s">
        <v>115</v>
      </c>
      <c r="AU196" s="156" t="s">
        <v>120</v>
      </c>
      <c r="AY196" s="15" t="s">
        <v>113</v>
      </c>
      <c r="BE196" s="157">
        <f>IF(N196="základná",J196,0)</f>
        <v>0</v>
      </c>
      <c r="BF196" s="157">
        <f>IF(N196="znížená",J196,0)</f>
        <v>0</v>
      </c>
      <c r="BG196" s="157">
        <f>IF(N196="zákl. prenesená",J196,0)</f>
        <v>0</v>
      </c>
      <c r="BH196" s="157">
        <f>IF(N196="zníž. prenesená",J196,0)</f>
        <v>0</v>
      </c>
      <c r="BI196" s="157">
        <f>IF(N196="nulová",J196,0)</f>
        <v>0</v>
      </c>
      <c r="BJ196" s="15" t="s">
        <v>120</v>
      </c>
      <c r="BK196" s="157">
        <f>ROUND(I196*H196,2)</f>
        <v>0</v>
      </c>
      <c r="BL196" s="15" t="s">
        <v>200</v>
      </c>
      <c r="BM196" s="156" t="s">
        <v>305</v>
      </c>
    </row>
    <row r="197" spans="1:65" s="12" customFormat="1" ht="22.9" customHeight="1">
      <c r="B197" s="130"/>
      <c r="D197" s="131" t="s">
        <v>73</v>
      </c>
      <c r="E197" s="141" t="s">
        <v>306</v>
      </c>
      <c r="F197" s="141" t="s">
        <v>307</v>
      </c>
      <c r="I197" s="133"/>
      <c r="J197" s="142">
        <f>BK197</f>
        <v>0</v>
      </c>
      <c r="L197" s="130"/>
      <c r="M197" s="135"/>
      <c r="N197" s="136"/>
      <c r="O197" s="136"/>
      <c r="P197" s="137">
        <f>SUM(P198:P199)</f>
        <v>0</v>
      </c>
      <c r="Q197" s="136"/>
      <c r="R197" s="137">
        <f>SUM(R198:R199)</f>
        <v>7.0575999999999994E-4</v>
      </c>
      <c r="S197" s="136"/>
      <c r="T197" s="138">
        <f>SUM(T198:T199)</f>
        <v>0</v>
      </c>
      <c r="AR197" s="131" t="s">
        <v>120</v>
      </c>
      <c r="AT197" s="139" t="s">
        <v>73</v>
      </c>
      <c r="AU197" s="139" t="s">
        <v>79</v>
      </c>
      <c r="AY197" s="131" t="s">
        <v>113</v>
      </c>
      <c r="BK197" s="140">
        <f>SUM(BK198:BK199)</f>
        <v>0</v>
      </c>
    </row>
    <row r="198" spans="1:65" s="2" customFormat="1" ht="37.9" customHeight="1">
      <c r="A198" s="30"/>
      <c r="B198" s="143"/>
      <c r="C198" s="144" t="s">
        <v>308</v>
      </c>
      <c r="D198" s="144" t="s">
        <v>115</v>
      </c>
      <c r="E198" s="145" t="s">
        <v>309</v>
      </c>
      <c r="F198" s="146" t="s">
        <v>310</v>
      </c>
      <c r="G198" s="147" t="s">
        <v>179</v>
      </c>
      <c r="H198" s="148">
        <v>35.287999999999997</v>
      </c>
      <c r="I198" s="149"/>
      <c r="J198" s="150">
        <f>ROUND(I198*H198,2)</f>
        <v>0</v>
      </c>
      <c r="K198" s="151"/>
      <c r="L198" s="31"/>
      <c r="M198" s="152" t="s">
        <v>1</v>
      </c>
      <c r="N198" s="153" t="s">
        <v>40</v>
      </c>
      <c r="O198" s="59"/>
      <c r="P198" s="154">
        <f>O198*H198</f>
        <v>0</v>
      </c>
      <c r="Q198" s="154">
        <v>2.0000000000000002E-5</v>
      </c>
      <c r="R198" s="154">
        <f>Q198*H198</f>
        <v>7.0575999999999994E-4</v>
      </c>
      <c r="S198" s="154">
        <v>0</v>
      </c>
      <c r="T198" s="155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6" t="s">
        <v>200</v>
      </c>
      <c r="AT198" s="156" t="s">
        <v>115</v>
      </c>
      <c r="AU198" s="156" t="s">
        <v>120</v>
      </c>
      <c r="AY198" s="15" t="s">
        <v>113</v>
      </c>
      <c r="BE198" s="157">
        <f>IF(N198="základná",J198,0)</f>
        <v>0</v>
      </c>
      <c r="BF198" s="157">
        <f>IF(N198="znížená",J198,0)</f>
        <v>0</v>
      </c>
      <c r="BG198" s="157">
        <f>IF(N198="zákl. prenesená",J198,0)</f>
        <v>0</v>
      </c>
      <c r="BH198" s="157">
        <f>IF(N198="zníž. prenesená",J198,0)</f>
        <v>0</v>
      </c>
      <c r="BI198" s="157">
        <f>IF(N198="nulová",J198,0)</f>
        <v>0</v>
      </c>
      <c r="BJ198" s="15" t="s">
        <v>120</v>
      </c>
      <c r="BK198" s="157">
        <f>ROUND(I198*H198,2)</f>
        <v>0</v>
      </c>
      <c r="BL198" s="15" t="s">
        <v>200</v>
      </c>
      <c r="BM198" s="156" t="s">
        <v>311</v>
      </c>
    </row>
    <row r="199" spans="1:65" s="13" customFormat="1" ht="11.25">
      <c r="B199" s="158"/>
      <c r="D199" s="159" t="s">
        <v>122</v>
      </c>
      <c r="E199" s="160" t="s">
        <v>1</v>
      </c>
      <c r="F199" s="161" t="s">
        <v>312</v>
      </c>
      <c r="H199" s="162">
        <v>35.287999999999997</v>
      </c>
      <c r="I199" s="163"/>
      <c r="L199" s="158"/>
      <c r="M199" s="179"/>
      <c r="N199" s="180"/>
      <c r="O199" s="180"/>
      <c r="P199" s="180"/>
      <c r="Q199" s="180"/>
      <c r="R199" s="180"/>
      <c r="S199" s="180"/>
      <c r="T199" s="181"/>
      <c r="AT199" s="160" t="s">
        <v>122</v>
      </c>
      <c r="AU199" s="160" t="s">
        <v>120</v>
      </c>
      <c r="AV199" s="13" t="s">
        <v>120</v>
      </c>
      <c r="AW199" s="13" t="s">
        <v>31</v>
      </c>
      <c r="AX199" s="13" t="s">
        <v>79</v>
      </c>
      <c r="AY199" s="160" t="s">
        <v>113</v>
      </c>
    </row>
    <row r="200" spans="1:65" s="2" customFormat="1" ht="6.95" customHeight="1">
      <c r="A200" s="30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31"/>
      <c r="M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</sheetData>
  <autoFilter ref="C123:K199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18421 - Otvorený prístrešok</vt:lpstr>
      <vt:lpstr>'18421 - Otvorený prístrešok'!Názvy_tlače</vt:lpstr>
      <vt:lpstr>'Rekapitulácia stavby'!Názvy_tlače</vt:lpstr>
      <vt:lpstr>'18421 - Otvorený prístrešok'!Oblasť_tlače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 </dc:creator>
  <cp:lastModifiedBy>lekar</cp:lastModifiedBy>
  <dcterms:created xsi:type="dcterms:W3CDTF">2022-10-14T06:46:44Z</dcterms:created>
  <dcterms:modified xsi:type="dcterms:W3CDTF">2022-12-27T14:25:53Z</dcterms:modified>
</cp:coreProperties>
</file>