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indes\Desktop\MOJE VO\Predĺženie pešej zóny\"/>
    </mc:Choice>
  </mc:AlternateContent>
  <bookViews>
    <workbookView xWindow="6480" yWindow="996" windowWidth="20328" windowHeight="22620" firstSheet="1" activeTab="1"/>
  </bookViews>
  <sheets>
    <sheet name="Rekapitulácia stavby" sheetId="1" state="veryHidden" r:id="rId1"/>
    <sheet name="69-22 - Predĺženie pešej ..." sheetId="2" r:id="rId2"/>
  </sheets>
  <definedNames>
    <definedName name="_xlnm._FilterDatabase" localSheetId="1" hidden="1">'69-22 - Predĺženie pešej ...'!$C$124:$K$312</definedName>
    <definedName name="_xlnm.Print_Titles" localSheetId="1">'69-22 - Predĺženie pešej ...'!$124:$124</definedName>
    <definedName name="_xlnm.Print_Titles" localSheetId="0">'Rekapitulácia stavby'!$92:$92</definedName>
    <definedName name="_xlnm.Print_Area" localSheetId="1">'69-22 - Predĺženie pešej ...'!$C$4:$J$76,'69-22 - Predĺženie pešej ...'!$C$114:$J$312</definedName>
    <definedName name="_xlnm.Print_Area" localSheetId="0">'Rekapitulácia stavby'!$D$4:$AO$76,'Rekapitulácia stavby'!$C$82:$AQ$96</definedName>
  </definedNames>
  <calcPr calcId="191029"/>
</workbook>
</file>

<file path=xl/calcChain.xml><?xml version="1.0" encoding="utf-8"?>
<calcChain xmlns="http://schemas.openxmlformats.org/spreadsheetml/2006/main">
  <c r="J303" i="2" l="1"/>
  <c r="J35" i="2"/>
  <c r="J34" i="2"/>
  <c r="AY95" i="1"/>
  <c r="J33" i="2"/>
  <c r="AX95" i="1" s="1"/>
  <c r="BI312" i="2"/>
  <c r="BH312" i="2"/>
  <c r="BG312" i="2"/>
  <c r="BE312" i="2"/>
  <c r="T312" i="2"/>
  <c r="R312" i="2"/>
  <c r="P312" i="2"/>
  <c r="BI311" i="2"/>
  <c r="BH311" i="2"/>
  <c r="BG311" i="2"/>
  <c r="BE311" i="2"/>
  <c r="T311" i="2"/>
  <c r="R311" i="2"/>
  <c r="P311" i="2"/>
  <c r="BI310" i="2"/>
  <c r="BH310" i="2"/>
  <c r="BG310" i="2"/>
  <c r="BE310" i="2"/>
  <c r="T310" i="2"/>
  <c r="R310" i="2"/>
  <c r="P310" i="2"/>
  <c r="BI309" i="2"/>
  <c r="BH309" i="2"/>
  <c r="BG309" i="2"/>
  <c r="BE309" i="2"/>
  <c r="T309" i="2"/>
  <c r="R309" i="2"/>
  <c r="P309" i="2"/>
  <c r="BI307" i="2"/>
  <c r="BH307" i="2"/>
  <c r="BG307" i="2"/>
  <c r="BE307" i="2"/>
  <c r="T307" i="2"/>
  <c r="R307" i="2"/>
  <c r="P307" i="2"/>
  <c r="BI306" i="2"/>
  <c r="BH306" i="2"/>
  <c r="BG306" i="2"/>
  <c r="BE306" i="2"/>
  <c r="T306" i="2"/>
  <c r="R306" i="2"/>
  <c r="P306" i="2"/>
  <c r="BI305" i="2"/>
  <c r="BH305" i="2"/>
  <c r="BG305" i="2"/>
  <c r="BE305" i="2"/>
  <c r="T305" i="2"/>
  <c r="R305" i="2"/>
  <c r="P305" i="2"/>
  <c r="J105" i="2"/>
  <c r="BI302" i="2"/>
  <c r="BH302" i="2"/>
  <c r="BG302" i="2"/>
  <c r="BE302" i="2"/>
  <c r="T302" i="2"/>
  <c r="R302" i="2"/>
  <c r="P302" i="2"/>
  <c r="BI300" i="2"/>
  <c r="BH300" i="2"/>
  <c r="BG300" i="2"/>
  <c r="BE300" i="2"/>
  <c r="T300" i="2"/>
  <c r="R300" i="2"/>
  <c r="P300" i="2"/>
  <c r="BI298" i="2"/>
  <c r="BH298" i="2"/>
  <c r="BG298" i="2"/>
  <c r="BE298" i="2"/>
  <c r="T298" i="2"/>
  <c r="R298" i="2"/>
  <c r="P298" i="2"/>
  <c r="BI295" i="2"/>
  <c r="BH295" i="2"/>
  <c r="BG295" i="2"/>
  <c r="BE295" i="2"/>
  <c r="T295" i="2"/>
  <c r="R295" i="2"/>
  <c r="P295" i="2"/>
  <c r="BI294" i="2"/>
  <c r="BH294" i="2"/>
  <c r="BG294" i="2"/>
  <c r="BE294" i="2"/>
  <c r="T294" i="2"/>
  <c r="R294" i="2"/>
  <c r="P294" i="2"/>
  <c r="BI292" i="2"/>
  <c r="BH292" i="2"/>
  <c r="BG292" i="2"/>
  <c r="BE292" i="2"/>
  <c r="T292" i="2"/>
  <c r="R292" i="2"/>
  <c r="P292" i="2"/>
  <c r="BI290" i="2"/>
  <c r="BH290" i="2"/>
  <c r="BG290" i="2"/>
  <c r="BE290" i="2"/>
  <c r="T290" i="2"/>
  <c r="R290" i="2"/>
  <c r="P290" i="2"/>
  <c r="BI289" i="2"/>
  <c r="BH289" i="2"/>
  <c r="BG289" i="2"/>
  <c r="BE289" i="2"/>
  <c r="T289" i="2"/>
  <c r="R289" i="2"/>
  <c r="P289" i="2"/>
  <c r="BI287" i="2"/>
  <c r="BH287" i="2"/>
  <c r="BG287" i="2"/>
  <c r="BE287" i="2"/>
  <c r="T287" i="2"/>
  <c r="R287" i="2"/>
  <c r="P287" i="2"/>
  <c r="BI286" i="2"/>
  <c r="BH286" i="2"/>
  <c r="BG286" i="2"/>
  <c r="BE286" i="2"/>
  <c r="T286" i="2"/>
  <c r="R286" i="2"/>
  <c r="P286" i="2"/>
  <c r="BI284" i="2"/>
  <c r="BH284" i="2"/>
  <c r="BG284" i="2"/>
  <c r="BE284" i="2"/>
  <c r="T284" i="2"/>
  <c r="R284" i="2"/>
  <c r="P284" i="2"/>
  <c r="BI283" i="2"/>
  <c r="BH283" i="2"/>
  <c r="BG283" i="2"/>
  <c r="BE283" i="2"/>
  <c r="T283" i="2"/>
  <c r="R283" i="2"/>
  <c r="P283" i="2"/>
  <c r="BI282" i="2"/>
  <c r="BH282" i="2"/>
  <c r="BG282" i="2"/>
  <c r="BE282" i="2"/>
  <c r="T282" i="2"/>
  <c r="R282" i="2"/>
  <c r="P282" i="2"/>
  <c r="BI281" i="2"/>
  <c r="BH281" i="2"/>
  <c r="BG281" i="2"/>
  <c r="BE281" i="2"/>
  <c r="T281" i="2"/>
  <c r="R281" i="2"/>
  <c r="P281" i="2"/>
  <c r="BI280" i="2"/>
  <c r="BH280" i="2"/>
  <c r="BG280" i="2"/>
  <c r="BE280" i="2"/>
  <c r="T280" i="2"/>
  <c r="R280" i="2"/>
  <c r="P280" i="2"/>
  <c r="BI276" i="2"/>
  <c r="BH276" i="2"/>
  <c r="BG276" i="2"/>
  <c r="BE276" i="2"/>
  <c r="T276" i="2"/>
  <c r="R276" i="2"/>
  <c r="P276" i="2"/>
  <c r="BI275" i="2"/>
  <c r="BH275" i="2"/>
  <c r="BG275" i="2"/>
  <c r="BE275" i="2"/>
  <c r="T275" i="2"/>
  <c r="R275" i="2"/>
  <c r="P275" i="2"/>
  <c r="BI273" i="2"/>
  <c r="BH273" i="2"/>
  <c r="BG273" i="2"/>
  <c r="BE273" i="2"/>
  <c r="T273" i="2"/>
  <c r="R273" i="2"/>
  <c r="P273" i="2"/>
  <c r="BI269" i="2"/>
  <c r="BH269" i="2"/>
  <c r="BG269" i="2"/>
  <c r="BE269" i="2"/>
  <c r="T269" i="2"/>
  <c r="R269" i="2"/>
  <c r="P269" i="2"/>
  <c r="BI267" i="2"/>
  <c r="BH267" i="2"/>
  <c r="BG267" i="2"/>
  <c r="BE267" i="2"/>
  <c r="T267" i="2"/>
  <c r="R267" i="2"/>
  <c r="P267" i="2"/>
  <c r="BI265" i="2"/>
  <c r="BH265" i="2"/>
  <c r="BG265" i="2"/>
  <c r="BE265" i="2"/>
  <c r="T265" i="2"/>
  <c r="R265" i="2"/>
  <c r="P265" i="2"/>
  <c r="BI263" i="2"/>
  <c r="BH263" i="2"/>
  <c r="BG263" i="2"/>
  <c r="BE263" i="2"/>
  <c r="T263" i="2"/>
  <c r="R263" i="2"/>
  <c r="P263" i="2"/>
  <c r="BI261" i="2"/>
  <c r="BH261" i="2"/>
  <c r="BG261" i="2"/>
  <c r="BE261" i="2"/>
  <c r="T261" i="2"/>
  <c r="R261" i="2"/>
  <c r="P261" i="2"/>
  <c r="BI260" i="2"/>
  <c r="BH260" i="2"/>
  <c r="BG260" i="2"/>
  <c r="BE260" i="2"/>
  <c r="T260" i="2"/>
  <c r="R260" i="2"/>
  <c r="P260" i="2"/>
  <c r="BI259" i="2"/>
  <c r="BH259" i="2"/>
  <c r="BG259" i="2"/>
  <c r="BE259" i="2"/>
  <c r="T259" i="2"/>
  <c r="R259" i="2"/>
  <c r="P259" i="2"/>
  <c r="BI257" i="2"/>
  <c r="BH257" i="2"/>
  <c r="BG257" i="2"/>
  <c r="BE257" i="2"/>
  <c r="T257" i="2"/>
  <c r="R257" i="2"/>
  <c r="P257" i="2"/>
  <c r="BI256" i="2"/>
  <c r="BH256" i="2"/>
  <c r="BG256" i="2"/>
  <c r="BE256" i="2"/>
  <c r="T256" i="2"/>
  <c r="R256" i="2"/>
  <c r="P256" i="2"/>
  <c r="BI255" i="2"/>
  <c r="BH255" i="2"/>
  <c r="BG255" i="2"/>
  <c r="BE255" i="2"/>
  <c r="T255" i="2"/>
  <c r="R255" i="2"/>
  <c r="P255" i="2"/>
  <c r="BI252" i="2"/>
  <c r="BH252" i="2"/>
  <c r="BG252" i="2"/>
  <c r="BE252" i="2"/>
  <c r="T252" i="2"/>
  <c r="R252" i="2"/>
  <c r="P252" i="2"/>
  <c r="BI251" i="2"/>
  <c r="BH251" i="2"/>
  <c r="BG251" i="2"/>
  <c r="BE251" i="2"/>
  <c r="T251" i="2"/>
  <c r="R251" i="2"/>
  <c r="P251" i="2"/>
  <c r="BI250" i="2"/>
  <c r="BH250" i="2"/>
  <c r="BG250" i="2"/>
  <c r="BE250" i="2"/>
  <c r="T250" i="2"/>
  <c r="R250" i="2"/>
  <c r="P250" i="2"/>
  <c r="BI248" i="2"/>
  <c r="BH248" i="2"/>
  <c r="BG248" i="2"/>
  <c r="BE248" i="2"/>
  <c r="T248" i="2"/>
  <c r="R248" i="2"/>
  <c r="P248" i="2"/>
  <c r="BI247" i="2"/>
  <c r="BH247" i="2"/>
  <c r="BG247" i="2"/>
  <c r="BE247" i="2"/>
  <c r="T247" i="2"/>
  <c r="R247" i="2"/>
  <c r="P247" i="2"/>
  <c r="BI245" i="2"/>
  <c r="BH245" i="2"/>
  <c r="BG245" i="2"/>
  <c r="BE245" i="2"/>
  <c r="T245" i="2"/>
  <c r="R245" i="2"/>
  <c r="P245" i="2"/>
  <c r="BI244" i="2"/>
  <c r="BH244" i="2"/>
  <c r="BG244" i="2"/>
  <c r="BE244" i="2"/>
  <c r="T244" i="2"/>
  <c r="R244" i="2"/>
  <c r="P244" i="2"/>
  <c r="BI243" i="2"/>
  <c r="BH243" i="2"/>
  <c r="BG243" i="2"/>
  <c r="BE243" i="2"/>
  <c r="T243" i="2"/>
  <c r="R243" i="2"/>
  <c r="P243" i="2"/>
  <c r="BI239" i="2"/>
  <c r="BH239" i="2"/>
  <c r="BG239" i="2"/>
  <c r="BE239" i="2"/>
  <c r="T239" i="2"/>
  <c r="T238" i="2"/>
  <c r="R239" i="2"/>
  <c r="R238" i="2"/>
  <c r="P239" i="2"/>
  <c r="P238" i="2" s="1"/>
  <c r="BI236" i="2"/>
  <c r="BH236" i="2"/>
  <c r="BG236" i="2"/>
  <c r="BE236" i="2"/>
  <c r="T236" i="2"/>
  <c r="R236" i="2"/>
  <c r="P236" i="2"/>
  <c r="BI233" i="2"/>
  <c r="BH233" i="2"/>
  <c r="BG233" i="2"/>
  <c r="BE233" i="2"/>
  <c r="T233" i="2"/>
  <c r="R233" i="2"/>
  <c r="P233" i="2"/>
  <c r="BI231" i="2"/>
  <c r="BH231" i="2"/>
  <c r="BG231" i="2"/>
  <c r="BE231" i="2"/>
  <c r="T231" i="2"/>
  <c r="R231" i="2"/>
  <c r="P231" i="2"/>
  <c r="BI229" i="2"/>
  <c r="BH229" i="2"/>
  <c r="BG229" i="2"/>
  <c r="BE229" i="2"/>
  <c r="T229" i="2"/>
  <c r="R229" i="2"/>
  <c r="P229" i="2"/>
  <c r="BI228" i="2"/>
  <c r="BH228" i="2"/>
  <c r="BG228" i="2"/>
  <c r="BE228" i="2"/>
  <c r="T228" i="2"/>
  <c r="R228" i="2"/>
  <c r="P228" i="2"/>
  <c r="BI226" i="2"/>
  <c r="BH226" i="2"/>
  <c r="BG226" i="2"/>
  <c r="BE226" i="2"/>
  <c r="T226" i="2"/>
  <c r="R226" i="2"/>
  <c r="P226" i="2"/>
  <c r="BI225" i="2"/>
  <c r="BH225" i="2"/>
  <c r="BG225" i="2"/>
  <c r="BE225" i="2"/>
  <c r="T225" i="2"/>
  <c r="R225" i="2"/>
  <c r="P225" i="2"/>
  <c r="BI223" i="2"/>
  <c r="BH223" i="2"/>
  <c r="BG223" i="2"/>
  <c r="BE223" i="2"/>
  <c r="T223" i="2"/>
  <c r="R223" i="2"/>
  <c r="P223" i="2"/>
  <c r="BI219" i="2"/>
  <c r="BH219" i="2"/>
  <c r="BG219" i="2"/>
  <c r="BE219" i="2"/>
  <c r="T219" i="2"/>
  <c r="R219" i="2"/>
  <c r="P219" i="2"/>
  <c r="BI217" i="2"/>
  <c r="BH217" i="2"/>
  <c r="BG217" i="2"/>
  <c r="BE217" i="2"/>
  <c r="T217" i="2"/>
  <c r="R217" i="2"/>
  <c r="P217" i="2"/>
  <c r="BI216" i="2"/>
  <c r="BH216" i="2"/>
  <c r="BG216" i="2"/>
  <c r="BE216" i="2"/>
  <c r="T216" i="2"/>
  <c r="R216" i="2"/>
  <c r="P216" i="2"/>
  <c r="BI214" i="2"/>
  <c r="BH214" i="2"/>
  <c r="BG214" i="2"/>
  <c r="BE214" i="2"/>
  <c r="T214" i="2"/>
  <c r="R214" i="2"/>
  <c r="P214" i="2"/>
  <c r="BI212" i="2"/>
  <c r="BH212" i="2"/>
  <c r="BG212" i="2"/>
  <c r="BE212" i="2"/>
  <c r="T212" i="2"/>
  <c r="R212" i="2"/>
  <c r="P212" i="2"/>
  <c r="BI210" i="2"/>
  <c r="BH210" i="2"/>
  <c r="BG210" i="2"/>
  <c r="BE210" i="2"/>
  <c r="T210" i="2"/>
  <c r="R210" i="2"/>
  <c r="P210" i="2"/>
  <c r="BI208" i="2"/>
  <c r="BH208" i="2"/>
  <c r="BG208" i="2"/>
  <c r="BE208" i="2"/>
  <c r="T208" i="2"/>
  <c r="R208" i="2"/>
  <c r="P208" i="2"/>
  <c r="BI204" i="2"/>
  <c r="BH204" i="2"/>
  <c r="BG204" i="2"/>
  <c r="BE204" i="2"/>
  <c r="T204" i="2"/>
  <c r="R204" i="2"/>
  <c r="P204" i="2"/>
  <c r="BI202" i="2"/>
  <c r="BH202" i="2"/>
  <c r="BG202" i="2"/>
  <c r="BE202" i="2"/>
  <c r="T202" i="2"/>
  <c r="R202" i="2"/>
  <c r="P202" i="2"/>
  <c r="BI200" i="2"/>
  <c r="BH200" i="2"/>
  <c r="BG200" i="2"/>
  <c r="BE200" i="2"/>
  <c r="T200" i="2"/>
  <c r="R200" i="2"/>
  <c r="P200" i="2"/>
  <c r="BI198" i="2"/>
  <c r="BH198" i="2"/>
  <c r="BG198" i="2"/>
  <c r="BE198" i="2"/>
  <c r="T198" i="2"/>
  <c r="R198" i="2"/>
  <c r="P198" i="2"/>
  <c r="BI196" i="2"/>
  <c r="BH196" i="2"/>
  <c r="BG196" i="2"/>
  <c r="BE196" i="2"/>
  <c r="T196" i="2"/>
  <c r="R196" i="2"/>
  <c r="P196" i="2"/>
  <c r="BI194" i="2"/>
  <c r="BH194" i="2"/>
  <c r="BG194" i="2"/>
  <c r="BE194" i="2"/>
  <c r="T194" i="2"/>
  <c r="R194" i="2"/>
  <c r="P194" i="2"/>
  <c r="BI192" i="2"/>
  <c r="BH192" i="2"/>
  <c r="BG192" i="2"/>
  <c r="BE192" i="2"/>
  <c r="T192" i="2"/>
  <c r="R192" i="2"/>
  <c r="P192" i="2"/>
  <c r="BI190" i="2"/>
  <c r="BH190" i="2"/>
  <c r="BG190" i="2"/>
  <c r="BE190" i="2"/>
  <c r="T190" i="2"/>
  <c r="R190" i="2"/>
  <c r="P190" i="2"/>
  <c r="BI188" i="2"/>
  <c r="BH188" i="2"/>
  <c r="BG188" i="2"/>
  <c r="BE188" i="2"/>
  <c r="T188" i="2"/>
  <c r="R188" i="2"/>
  <c r="P188" i="2"/>
  <c r="BI186" i="2"/>
  <c r="BH186" i="2"/>
  <c r="BG186" i="2"/>
  <c r="BE186" i="2"/>
  <c r="T186" i="2"/>
  <c r="R186" i="2"/>
  <c r="P186" i="2"/>
  <c r="BI184" i="2"/>
  <c r="BH184" i="2"/>
  <c r="BG184" i="2"/>
  <c r="BE184" i="2"/>
  <c r="T184" i="2"/>
  <c r="R184" i="2"/>
  <c r="P184" i="2"/>
  <c r="BI182" i="2"/>
  <c r="BH182" i="2"/>
  <c r="BG182" i="2"/>
  <c r="BE182" i="2"/>
  <c r="T182" i="2"/>
  <c r="R182" i="2"/>
  <c r="P182" i="2"/>
  <c r="BI180" i="2"/>
  <c r="BH180" i="2"/>
  <c r="BG180" i="2"/>
  <c r="BE180" i="2"/>
  <c r="T180" i="2"/>
  <c r="R180" i="2"/>
  <c r="P180" i="2"/>
  <c r="BI177" i="2"/>
  <c r="BH177" i="2"/>
  <c r="BG177" i="2"/>
  <c r="BE177" i="2"/>
  <c r="T177" i="2"/>
  <c r="R177" i="2"/>
  <c r="P177" i="2"/>
  <c r="BI174" i="2"/>
  <c r="BH174" i="2"/>
  <c r="BG174" i="2"/>
  <c r="BE174" i="2"/>
  <c r="T174" i="2"/>
  <c r="R174" i="2"/>
  <c r="P174" i="2"/>
  <c r="BI172" i="2"/>
  <c r="BH172" i="2"/>
  <c r="BG172" i="2"/>
  <c r="BE172" i="2"/>
  <c r="T172" i="2"/>
  <c r="R172" i="2"/>
  <c r="P172" i="2"/>
  <c r="BI166" i="2"/>
  <c r="BH166" i="2"/>
  <c r="BG166" i="2"/>
  <c r="BE166" i="2"/>
  <c r="T166" i="2"/>
  <c r="R166" i="2"/>
  <c r="P166" i="2"/>
  <c r="BI163" i="2"/>
  <c r="BH163" i="2"/>
  <c r="BG163" i="2"/>
  <c r="BE163" i="2"/>
  <c r="T163" i="2"/>
  <c r="R163" i="2"/>
  <c r="P163" i="2"/>
  <c r="BI162" i="2"/>
  <c r="BH162" i="2"/>
  <c r="BG162" i="2"/>
  <c r="BE162" i="2"/>
  <c r="T162" i="2"/>
  <c r="R162" i="2"/>
  <c r="P162" i="2"/>
  <c r="BI160" i="2"/>
  <c r="BH160" i="2"/>
  <c r="BG160" i="2"/>
  <c r="BE160" i="2"/>
  <c r="T160" i="2"/>
  <c r="R160" i="2"/>
  <c r="P160" i="2"/>
  <c r="BI158" i="2"/>
  <c r="BH158" i="2"/>
  <c r="BG158" i="2"/>
  <c r="BE158" i="2"/>
  <c r="T158" i="2"/>
  <c r="R158" i="2"/>
  <c r="P158" i="2"/>
  <c r="BI157" i="2"/>
  <c r="BH157" i="2"/>
  <c r="BG157" i="2"/>
  <c r="BE157" i="2"/>
  <c r="T157" i="2"/>
  <c r="R157" i="2"/>
  <c r="P157" i="2"/>
  <c r="BI156" i="2"/>
  <c r="BH156" i="2"/>
  <c r="BG156" i="2"/>
  <c r="BE156" i="2"/>
  <c r="T156" i="2"/>
  <c r="R156" i="2"/>
  <c r="P156" i="2"/>
  <c r="BI155" i="2"/>
  <c r="BH155" i="2"/>
  <c r="BG155" i="2"/>
  <c r="BE155" i="2"/>
  <c r="T155" i="2"/>
  <c r="R155" i="2"/>
  <c r="P155" i="2"/>
  <c r="BI151" i="2"/>
  <c r="BH151" i="2"/>
  <c r="BG151" i="2"/>
  <c r="BE151" i="2"/>
  <c r="T151" i="2"/>
  <c r="R151" i="2"/>
  <c r="P151" i="2"/>
  <c r="BI150" i="2"/>
  <c r="BH150" i="2"/>
  <c r="BG150" i="2"/>
  <c r="BE150" i="2"/>
  <c r="T150" i="2"/>
  <c r="R150" i="2"/>
  <c r="P150" i="2"/>
  <c r="BI149" i="2"/>
  <c r="BH149" i="2"/>
  <c r="BG149" i="2"/>
  <c r="BE149" i="2"/>
  <c r="T149" i="2"/>
  <c r="R149" i="2"/>
  <c r="P149" i="2"/>
  <c r="BI148" i="2"/>
  <c r="BH148" i="2"/>
  <c r="BG148" i="2"/>
  <c r="BE148" i="2"/>
  <c r="T148" i="2"/>
  <c r="R148" i="2"/>
  <c r="P148" i="2"/>
  <c r="BI146" i="2"/>
  <c r="BH146" i="2"/>
  <c r="BG146" i="2"/>
  <c r="BE146" i="2"/>
  <c r="T146" i="2"/>
  <c r="R146" i="2"/>
  <c r="P146" i="2"/>
  <c r="BI145" i="2"/>
  <c r="BH145" i="2"/>
  <c r="BG145" i="2"/>
  <c r="BE145" i="2"/>
  <c r="T145" i="2"/>
  <c r="R145" i="2"/>
  <c r="P145" i="2"/>
  <c r="BI143" i="2"/>
  <c r="BH143" i="2"/>
  <c r="BG143" i="2"/>
  <c r="BE143" i="2"/>
  <c r="T143" i="2"/>
  <c r="R143" i="2"/>
  <c r="P143" i="2"/>
  <c r="BI138" i="2"/>
  <c r="BH138" i="2"/>
  <c r="BG138" i="2"/>
  <c r="BE138" i="2"/>
  <c r="T138" i="2"/>
  <c r="R138" i="2"/>
  <c r="P138" i="2"/>
  <c r="BI136" i="2"/>
  <c r="BH136" i="2"/>
  <c r="BG136" i="2"/>
  <c r="BE136" i="2"/>
  <c r="T136" i="2"/>
  <c r="R136" i="2"/>
  <c r="P136" i="2"/>
  <c r="BI134" i="2"/>
  <c r="BH134" i="2"/>
  <c r="BG134" i="2"/>
  <c r="BE134" i="2"/>
  <c r="T134" i="2"/>
  <c r="R134" i="2"/>
  <c r="P134" i="2"/>
  <c r="BI132" i="2"/>
  <c r="BH132" i="2"/>
  <c r="BG132" i="2"/>
  <c r="BE132" i="2"/>
  <c r="T132" i="2"/>
  <c r="R132" i="2"/>
  <c r="P132" i="2"/>
  <c r="BI130" i="2"/>
  <c r="BH130" i="2"/>
  <c r="BG130" i="2"/>
  <c r="BE130" i="2"/>
  <c r="T130" i="2"/>
  <c r="R130" i="2"/>
  <c r="P130" i="2"/>
  <c r="BI128" i="2"/>
  <c r="BH128" i="2"/>
  <c r="BG128" i="2"/>
  <c r="BE128" i="2"/>
  <c r="T128" i="2"/>
  <c r="R128" i="2"/>
  <c r="P128" i="2"/>
  <c r="J122" i="2"/>
  <c r="J121" i="2"/>
  <c r="F121" i="2"/>
  <c r="F119" i="2"/>
  <c r="E117" i="2"/>
  <c r="J90" i="2"/>
  <c r="J89" i="2"/>
  <c r="F89" i="2"/>
  <c r="F87" i="2"/>
  <c r="E85" i="2"/>
  <c r="J16" i="2"/>
  <c r="E16" i="2"/>
  <c r="F122" i="2" s="1"/>
  <c r="J15" i="2"/>
  <c r="J10" i="2"/>
  <c r="J119" i="2"/>
  <c r="L90" i="1"/>
  <c r="AM90" i="1"/>
  <c r="AM89" i="1"/>
  <c r="L89" i="1"/>
  <c r="AM87" i="1"/>
  <c r="L87" i="1"/>
  <c r="L85" i="1"/>
  <c r="L84" i="1"/>
  <c r="BK300" i="2"/>
  <c r="J281" i="2"/>
  <c r="J245" i="2"/>
  <c r="J217" i="2"/>
  <c r="BK157" i="2"/>
  <c r="BK146" i="2"/>
  <c r="J312" i="2"/>
  <c r="J305" i="2"/>
  <c r="J269" i="2"/>
  <c r="BK210" i="2"/>
  <c r="J184" i="2"/>
  <c r="BK145" i="2"/>
  <c r="J307" i="2"/>
  <c r="BK294" i="2"/>
  <c r="BK273" i="2"/>
  <c r="J248" i="2"/>
  <c r="J186" i="2"/>
  <c r="BK151" i="2"/>
  <c r="J287" i="2"/>
  <c r="BK259" i="2"/>
  <c r="BK244" i="2"/>
  <c r="J177" i="2"/>
  <c r="BK132" i="2"/>
  <c r="J295" i="2"/>
  <c r="BK282" i="2"/>
  <c r="J229" i="2"/>
  <c r="BK188" i="2"/>
  <c r="J252" i="2"/>
  <c r="J219" i="2"/>
  <c r="BK192" i="2"/>
  <c r="J294" i="2"/>
  <c r="BK265" i="2"/>
  <c r="BK239" i="2"/>
  <c r="J204" i="2"/>
  <c r="J166" i="2"/>
  <c r="BK134" i="2"/>
  <c r="J306" i="2"/>
  <c r="J276" i="2"/>
  <c r="J236" i="2"/>
  <c r="J192" i="2"/>
  <c r="BK158" i="2"/>
  <c r="BK312" i="2"/>
  <c r="BK305" i="2"/>
  <c r="J265" i="2"/>
  <c r="J212" i="2"/>
  <c r="J188" i="2"/>
  <c r="BK290" i="2"/>
  <c r="BK263" i="2"/>
  <c r="BK229" i="2"/>
  <c r="BK194" i="2"/>
  <c r="J155" i="2"/>
  <c r="J136" i="2"/>
  <c r="J289" i="2"/>
  <c r="J259" i="2"/>
  <c r="BK245" i="2"/>
  <c r="J223" i="2"/>
  <c r="BK202" i="2"/>
  <c r="J143" i="2"/>
  <c r="J233" i="2"/>
  <c r="J216" i="2"/>
  <c r="J180" i="2"/>
  <c r="J150" i="2"/>
  <c r="BK289" i="2"/>
  <c r="J282" i="2"/>
  <c r="BK248" i="2"/>
  <c r="BK219" i="2"/>
  <c r="J190" i="2"/>
  <c r="BK156" i="2"/>
  <c r="J145" i="2"/>
  <c r="J310" i="2"/>
  <c r="J290" i="2"/>
  <c r="BK260" i="2"/>
  <c r="J200" i="2"/>
  <c r="BK155" i="2"/>
  <c r="BK130" i="2"/>
  <c r="BK306" i="2"/>
  <c r="J292" i="2"/>
  <c r="J251" i="2"/>
  <c r="BK228" i="2"/>
  <c r="J194" i="2"/>
  <c r="J130" i="2"/>
  <c r="J284" i="2"/>
  <c r="BK257" i="2"/>
  <c r="BK236" i="2"/>
  <c r="BK184" i="2"/>
  <c r="J158" i="2"/>
  <c r="BK138" i="2"/>
  <c r="J300" i="2"/>
  <c r="BK287" i="2"/>
  <c r="BK252" i="2"/>
  <c r="J226" i="2"/>
  <c r="J208" i="2"/>
  <c r="BK166" i="2"/>
  <c r="J255" i="2"/>
  <c r="BK223" i="2"/>
  <c r="BK163" i="2"/>
  <c r="J134" i="2"/>
  <c r="BK286" i="2"/>
  <c r="J261" i="2"/>
  <c r="J228" i="2"/>
  <c r="J162" i="2"/>
  <c r="BK143" i="2"/>
  <c r="BK307" i="2"/>
  <c r="BK281" i="2"/>
  <c r="J239" i="2"/>
  <c r="BK190" i="2"/>
  <c r="BK149" i="2"/>
  <c r="BK310" i="2"/>
  <c r="J298" i="2"/>
  <c r="J275" i="2"/>
  <c r="J247" i="2"/>
  <c r="BK204" i="2"/>
  <c r="J156" i="2"/>
  <c r="BK283" i="2"/>
  <c r="J256" i="2"/>
  <c r="BK216" i="2"/>
  <c r="J172" i="2"/>
  <c r="J151" i="2"/>
  <c r="BK128" i="2"/>
  <c r="J273" i="2"/>
  <c r="BK247" i="2"/>
  <c r="BK212" i="2"/>
  <c r="BK177" i="2"/>
  <c r="BK243" i="2"/>
  <c r="J182" i="2"/>
  <c r="J157" i="2"/>
  <c r="J128" i="2"/>
  <c r="BK295" i="2"/>
  <c r="BK276" i="2"/>
  <c r="BK255" i="2"/>
  <c r="BK226" i="2"/>
  <c r="BK180" i="2"/>
  <c r="BK148" i="2"/>
  <c r="BK311" i="2"/>
  <c r="BK298" i="2"/>
  <c r="J267" i="2"/>
  <c r="BK225" i="2"/>
  <c r="BK186" i="2"/>
  <c r="BK136" i="2"/>
  <c r="BK309" i="2"/>
  <c r="J283" i="2"/>
  <c r="BK233" i="2"/>
  <c r="J210" i="2"/>
  <c r="BK162" i="2"/>
  <c r="J302" i="2"/>
  <c r="BK275" i="2"/>
  <c r="BK256" i="2"/>
  <c r="J243" i="2"/>
  <c r="BK196" i="2"/>
  <c r="BK160" i="2"/>
  <c r="J146" i="2"/>
  <c r="BK292" i="2"/>
  <c r="J280" i="2"/>
  <c r="BK250" i="2"/>
  <c r="BK217" i="2"/>
  <c r="J198" i="2"/>
  <c r="BK267" i="2"/>
  <c r="J231" i="2"/>
  <c r="BK200" i="2"/>
  <c r="BK172" i="2"/>
  <c r="BK284" i="2"/>
  <c r="J257" i="2"/>
  <c r="BK231" i="2"/>
  <c r="J202" i="2"/>
  <c r="BK150" i="2"/>
  <c r="J132" i="2"/>
  <c r="J309" i="2"/>
  <c r="J286" i="2"/>
  <c r="BK261" i="2"/>
  <c r="BK198" i="2"/>
  <c r="BK182" i="2"/>
  <c r="J311" i="2"/>
  <c r="BK302" i="2"/>
  <c r="BK280" i="2"/>
  <c r="J250" i="2"/>
  <c r="J214" i="2"/>
  <c r="J160" i="2"/>
  <c r="J148" i="2"/>
  <c r="BK269" i="2"/>
  <c r="BK251" i="2"/>
  <c r="BK208" i="2"/>
  <c r="J163" i="2"/>
  <c r="J149" i="2"/>
  <c r="AS94" i="1"/>
  <c r="J260" i="2"/>
  <c r="J244" i="2"/>
  <c r="BK214" i="2"/>
  <c r="J174" i="2"/>
  <c r="J263" i="2"/>
  <c r="J225" i="2"/>
  <c r="J196" i="2"/>
  <c r="BK174" i="2"/>
  <c r="J138" i="2"/>
  <c r="P127" i="2" l="1"/>
  <c r="T159" i="2"/>
  <c r="P179" i="2"/>
  <c r="BK254" i="2"/>
  <c r="J254" i="2"/>
  <c r="J102" i="2" s="1"/>
  <c r="P304" i="2"/>
  <c r="T127" i="2"/>
  <c r="R159" i="2"/>
  <c r="BK179" i="2"/>
  <c r="J179" i="2"/>
  <c r="J99" i="2" s="1"/>
  <c r="P254" i="2"/>
  <c r="BK297" i="2"/>
  <c r="J297" i="2"/>
  <c r="J104" i="2"/>
  <c r="R304" i="2"/>
  <c r="BK127" i="2"/>
  <c r="J127" i="2" s="1"/>
  <c r="J96" i="2" s="1"/>
  <c r="BK159" i="2"/>
  <c r="J159" i="2"/>
  <c r="J97" i="2"/>
  <c r="T179" i="2"/>
  <c r="T254" i="2"/>
  <c r="P297" i="2"/>
  <c r="P296" i="2"/>
  <c r="P308" i="2"/>
  <c r="BK165" i="2"/>
  <c r="J165" i="2" s="1"/>
  <c r="J98" i="2" s="1"/>
  <c r="R179" i="2"/>
  <c r="R254" i="2"/>
  <c r="R297" i="2"/>
  <c r="R296" i="2"/>
  <c r="BK304" i="2"/>
  <c r="J304" i="2" s="1"/>
  <c r="J106" i="2" s="1"/>
  <c r="BK308" i="2"/>
  <c r="J308" i="2"/>
  <c r="J107" i="2"/>
  <c r="R308" i="2"/>
  <c r="R127" i="2"/>
  <c r="P159" i="2"/>
  <c r="P165" i="2"/>
  <c r="R165" i="2"/>
  <c r="T165" i="2"/>
  <c r="BK242" i="2"/>
  <c r="J242" i="2" s="1"/>
  <c r="J101" i="2" s="1"/>
  <c r="P242" i="2"/>
  <c r="R242" i="2"/>
  <c r="T242" i="2"/>
  <c r="T297" i="2"/>
  <c r="T304" i="2"/>
  <c r="T308" i="2"/>
  <c r="BK238" i="2"/>
  <c r="J238" i="2"/>
  <c r="J100" i="2"/>
  <c r="BF128" i="2"/>
  <c r="BF130" i="2"/>
  <c r="BF132" i="2"/>
  <c r="BF150" i="2"/>
  <c r="BF162" i="2"/>
  <c r="BF188" i="2"/>
  <c r="BF190" i="2"/>
  <c r="BF202" i="2"/>
  <c r="BF212" i="2"/>
  <c r="BF225" i="2"/>
  <c r="BF226" i="2"/>
  <c r="BF236" i="2"/>
  <c r="BF248" i="2"/>
  <c r="BF269" i="2"/>
  <c r="BF143" i="2"/>
  <c r="BF163" i="2"/>
  <c r="BF192" i="2"/>
  <c r="BF216" i="2"/>
  <c r="BF267" i="2"/>
  <c r="BF276" i="2"/>
  <c r="BF281" i="2"/>
  <c r="BF134" i="2"/>
  <c r="BF156" i="2"/>
  <c r="BF198" i="2"/>
  <c r="BF210" i="2"/>
  <c r="BF231" i="2"/>
  <c r="BF233" i="2"/>
  <c r="BF239" i="2"/>
  <c r="BF257" i="2"/>
  <c r="BF265" i="2"/>
  <c r="BF286" i="2"/>
  <c r="BF294" i="2"/>
  <c r="BF295" i="2"/>
  <c r="BF145" i="2"/>
  <c r="BF146" i="2"/>
  <c r="BF148" i="2"/>
  <c r="BF149" i="2"/>
  <c r="BF158" i="2"/>
  <c r="BF180" i="2"/>
  <c r="BF194" i="2"/>
  <c r="BF196" i="2"/>
  <c r="BF217" i="2"/>
  <c r="BF252" i="2"/>
  <c r="BF256" i="2"/>
  <c r="BF259" i="2"/>
  <c r="BF260" i="2"/>
  <c r="BF261" i="2"/>
  <c r="BF289" i="2"/>
  <c r="BF290" i="2"/>
  <c r="BF302" i="2"/>
  <c r="BF309" i="2"/>
  <c r="BF310" i="2"/>
  <c r="BF311" i="2"/>
  <c r="BF312" i="2"/>
  <c r="F90" i="2"/>
  <c r="BF138" i="2"/>
  <c r="BF151" i="2"/>
  <c r="BF157" i="2"/>
  <c r="BF160" i="2"/>
  <c r="BF172" i="2"/>
  <c r="BF200" i="2"/>
  <c r="BF204" i="2"/>
  <c r="BF208" i="2"/>
  <c r="BF219" i="2"/>
  <c r="BF228" i="2"/>
  <c r="BF229" i="2"/>
  <c r="BF245" i="2"/>
  <c r="BF247" i="2"/>
  <c r="BF250" i="2"/>
  <c r="BF251" i="2"/>
  <c r="BF255" i="2"/>
  <c r="BF273" i="2"/>
  <c r="BF275" i="2"/>
  <c r="BF280" i="2"/>
  <c r="BF284" i="2"/>
  <c r="BF292" i="2"/>
  <c r="BF300" i="2"/>
  <c r="BF305" i="2"/>
  <c r="BF306" i="2"/>
  <c r="BF307" i="2"/>
  <c r="J87" i="2"/>
  <c r="BF136" i="2"/>
  <c r="BF155" i="2"/>
  <c r="BF166" i="2"/>
  <c r="BF174" i="2"/>
  <c r="BF177" i="2"/>
  <c r="BF182" i="2"/>
  <c r="BF184" i="2"/>
  <c r="BF186" i="2"/>
  <c r="BF214" i="2"/>
  <c r="BF223" i="2"/>
  <c r="BF243" i="2"/>
  <c r="BF244" i="2"/>
  <c r="BF263" i="2"/>
  <c r="BF282" i="2"/>
  <c r="BF283" i="2"/>
  <c r="BF287" i="2"/>
  <c r="BF298" i="2"/>
  <c r="F31" i="2"/>
  <c r="AZ95" i="1"/>
  <c r="AZ94" i="1"/>
  <c r="AV94" i="1"/>
  <c r="AK29" i="1" s="1"/>
  <c r="F33" i="2"/>
  <c r="BB95" i="1"/>
  <c r="BB94" i="1"/>
  <c r="AX94" i="1"/>
  <c r="F34" i="2"/>
  <c r="BC95" i="1" s="1"/>
  <c r="BC94" i="1" s="1"/>
  <c r="AY94" i="1" s="1"/>
  <c r="F35" i="2"/>
  <c r="BD95" i="1"/>
  <c r="BD94" i="1"/>
  <c r="W33" i="1" s="1"/>
  <c r="J31" i="2"/>
  <c r="AV95" i="1"/>
  <c r="T296" i="2" l="1"/>
  <c r="T126" i="2"/>
  <c r="T125" i="2"/>
  <c r="R126" i="2"/>
  <c r="R125" i="2"/>
  <c r="P126" i="2"/>
  <c r="P125" i="2" s="1"/>
  <c r="AU95" i="1" s="1"/>
  <c r="AU94" i="1" s="1"/>
  <c r="BK126" i="2"/>
  <c r="J126" i="2"/>
  <c r="J95" i="2"/>
  <c r="BK296" i="2"/>
  <c r="J296" i="2" s="1"/>
  <c r="J103" i="2" s="1"/>
  <c r="W32" i="1"/>
  <c r="W29" i="1"/>
  <c r="F32" i="2"/>
  <c r="BA95" i="1" s="1"/>
  <c r="BA94" i="1" s="1"/>
  <c r="W30" i="1" s="1"/>
  <c r="W31" i="1"/>
  <c r="J32" i="2"/>
  <c r="AW95" i="1" s="1"/>
  <c r="AT95" i="1" s="1"/>
  <c r="BK125" i="2" l="1"/>
  <c r="J125" i="2" s="1"/>
  <c r="J28" i="2" s="1"/>
  <c r="AG95" i="1" s="1"/>
  <c r="AG94" i="1" s="1"/>
  <c r="AK26" i="1" s="1"/>
  <c r="AW94" i="1"/>
  <c r="AK30" i="1" s="1"/>
  <c r="AK35" i="1" l="1"/>
  <c r="J37" i="2"/>
  <c r="J94" i="2"/>
  <c r="AN95" i="1"/>
  <c r="AT94" i="1"/>
  <c r="AN94" i="1" l="1"/>
</calcChain>
</file>

<file path=xl/sharedStrings.xml><?xml version="1.0" encoding="utf-8"?>
<sst xmlns="http://schemas.openxmlformats.org/spreadsheetml/2006/main" count="2388" uniqueCount="593">
  <si>
    <t>Export Komplet</t>
  </si>
  <si>
    <t/>
  </si>
  <si>
    <t>2.0</t>
  </si>
  <si>
    <t>ZAMOK</t>
  </si>
  <si>
    <t>False</t>
  </si>
  <si>
    <t>{4ce128f6-b38f-48b3-930c-cd198f30efa2}</t>
  </si>
  <si>
    <t>0,01</t>
  </si>
  <si>
    <t>20</t>
  </si>
  <si>
    <t>REKAPITULÁCIA STAVBY</t>
  </si>
  <si>
    <t>v ---  nižšie sa nachádzajú doplnkové a pomocné údaje k zostavám  --- v</t>
  </si>
  <si>
    <t>Návod na vyplnenie</t>
  </si>
  <si>
    <t>0,001</t>
  </si>
  <si>
    <t>Kód:</t>
  </si>
  <si>
    <t>69-22</t>
  </si>
  <si>
    <t>Meniť je možné iba bunky so žltým podfarbením!_x000D_
_x000D_
1) na prvom liste Rekapitulácie stavby vyplňte v zostave_x000D_
_x000D_
    a) Rekapitulácia stavby_x000D_
       - údaje o Zhotoviteľovi_x000D_
         (prenesú sa do ostatných zostáv aj v iných listoch)_x000D_
_x000D_
    b) Rekapitulácia objektov stavby_x000D_
       - potrebné Ostatné náklady_x000D_
_x000D_
2) na vybraných listoch vyplňte v zostave_x000D_
_x000D_
    a) Krycí list_x000D_
       - údaje o Zhotoviteľovi, pokiaľ sa líšia od údajov o Zhotoviteľovi na Rekapitulácii stavby_x000D_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</si>
  <si>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</si>
  <si>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>Predĺženie pešej zóny Štefánikova trieda Nitra</t>
  </si>
  <si>
    <t>JKSO:</t>
  </si>
  <si>
    <t>KS:</t>
  </si>
  <si>
    <t>Miesto:</t>
  </si>
  <si>
    <t>Mesto Nitra</t>
  </si>
  <si>
    <t>Dátum:</t>
  </si>
  <si>
    <t>27. 12. 2022</t>
  </si>
  <si>
    <t>Objednávateľ:</t>
  </si>
  <si>
    <t>IČO:</t>
  </si>
  <si>
    <t>00308307</t>
  </si>
  <si>
    <t>IČ DPH:</t>
  </si>
  <si>
    <t>SK2021102853</t>
  </si>
  <si>
    <t>Zhotoviteľ:</t>
  </si>
  <si>
    <t>Vyplň údaj</t>
  </si>
  <si>
    <t>Projektant:</t>
  </si>
  <si>
    <t>52274918</t>
  </si>
  <si>
    <t>scale studio a.s.</t>
  </si>
  <si>
    <t>SK2120985977</t>
  </si>
  <si>
    <t>True</t>
  </si>
  <si>
    <t>Spracovateľ:</t>
  </si>
  <si>
    <t xml:space="preserve">50361970 </t>
  </si>
  <si>
    <t>FIRSTA spol. s r.o.</t>
  </si>
  <si>
    <t>SK2120292999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</si>
  <si>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</si>
  <si>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</si>
  <si>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</si>
  <si>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</si>
  <si>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</si>
  <si>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</si>
  <si>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</si>
  <si>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</si>
  <si>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</si>
  <si>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</si>
  <si>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</si>
  <si>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</si>
  <si>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</si>
  <si>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</si>
  <si>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</si>
  <si>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</si>
  <si>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</si>
  <si>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</si>
  <si>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</si>
  <si>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</si>
  <si>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</si>
  <si>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</si>
  <si>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</si>
  <si>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</si>
  <si>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</si>
  <si>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</si>
  <si>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</si>
  <si>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</si>
  <si>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</si>
  <si>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</si>
  <si>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</si>
  <si>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</si>
  <si>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</si>
  <si>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</si>
  <si>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</si>
  <si>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</si>
  <si>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</si>
  <si>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</si>
  <si>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</si>
  <si>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</si>
  <si>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</si>
  <si>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</si>
  <si>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IMPORT</t>
  </si>
  <si>
    <t>{00000000-0000-0000-0000-000000000000}</t>
  </si>
  <si>
    <t>/</t>
  </si>
  <si>
    <t>STA</t>
  </si>
  <si>
    <t>1</t>
  </si>
  <si>
    <t>###NOINSERT###</t>
  </si>
  <si>
    <t>KRYCÍ LIST ROZPOČTU</t>
  </si>
  <si>
    <t>REKAPITULÁCIA ROZPOČTU</t>
  </si>
  <si>
    <t>Kód dielu - Popis</t>
  </si>
  <si>
    <t>Cena celkom [EUR]</t>
  </si>
  <si>
    <t>Náklady z rozpočtu</t>
  </si>
  <si>
    <t>-1</t>
  </si>
  <si>
    <t>HSV - Práce a dodávky HSV</t>
  </si>
  <si>
    <t xml:space="preserve">    1 - Zemné práce</t>
  </si>
  <si>
    <t xml:space="preserve">    2 - Zakladanie</t>
  </si>
  <si>
    <t xml:space="preserve">    4 - Vodorovné konštrukcie</t>
  </si>
  <si>
    <t xml:space="preserve">    5 - Komunikácie</t>
  </si>
  <si>
    <t xml:space="preserve">    6 - Úpravy povrchov, podlahy, osadenie</t>
  </si>
  <si>
    <t xml:space="preserve">    8 - Rúrové vedenie</t>
  </si>
  <si>
    <t xml:space="preserve">    9 - Ostatné konštrukcie a práce-búranie</t>
  </si>
  <si>
    <t>PSV - Práce a dodávky PSV</t>
  </si>
  <si>
    <t xml:space="preserve">    711 - Izolácie proti vode a vlhkosti</t>
  </si>
  <si>
    <t xml:space="preserve">    712 - Izolácie striech, povlakové krytiny</t>
  </si>
  <si>
    <t xml:space="preserve">    767 - Konštrukcie doplnkové kovové</t>
  </si>
  <si>
    <t>VRN - Investičné náklady neobsiahnuté v cenách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</si>
  <si>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</si>
  <si>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</si>
  <si>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</si>
  <si>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</si>
  <si>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</si>
  <si>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</si>
  <si>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</si>
  <si>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</si>
  <si>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</si>
  <si>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</si>
  <si>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</si>
  <si>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</si>
  <si>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</si>
  <si>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</si>
  <si>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</si>
  <si>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Zemné práce</t>
  </si>
  <si>
    <t>K</t>
  </si>
  <si>
    <t>113107221.S</t>
  </si>
  <si>
    <t>Odstránenie krytu v ploche nad 200 m2 z kameniva hrubého drveného, hr. do 100 mm,  -0,13000t</t>
  </si>
  <si>
    <t>m2</t>
  </si>
  <si>
    <t>4</t>
  </si>
  <si>
    <t>2</t>
  </si>
  <si>
    <t>-1502313690</t>
  </si>
  <si>
    <t>VV</t>
  </si>
  <si>
    <t>" riešené plochy"165+96+786+16+20+7+195</t>
  </si>
  <si>
    <t>113107232.S</t>
  </si>
  <si>
    <t>Odstránenie krytu v ploche nad 200 m2 z betónu prostého, hr. vrstvy 150 do 300 mm,  -0,50000t</t>
  </si>
  <si>
    <t>-1562171223</t>
  </si>
  <si>
    <t>3</t>
  </si>
  <si>
    <t>113107241.S</t>
  </si>
  <si>
    <t>Odstránenie krytu v ploche nad 200 m2 asfaltového, hr. vrstvy do 50 mm,  -0,12500t</t>
  </si>
  <si>
    <t>-1610971350</t>
  </si>
  <si>
    <t>113107243.S</t>
  </si>
  <si>
    <t>Odstránenie krytu asfaltového v ploche nad 200 m2, hr. nad 100 do 150 mm,  -0,37500t</t>
  </si>
  <si>
    <t>580854260</t>
  </si>
  <si>
    <t>"vysprávka asfaltovej vozovky š.25cm"75*0,25</t>
  </si>
  <si>
    <t>5</t>
  </si>
  <si>
    <t>113205121.S</t>
  </si>
  <si>
    <t>Vytrhanie obrúb betónových, cestných ležatých,  -0,29000t</t>
  </si>
  <si>
    <t>m</t>
  </si>
  <si>
    <t>-2129628977</t>
  </si>
  <si>
    <t>"podľa PD"75</t>
  </si>
  <si>
    <t>6</t>
  </si>
  <si>
    <t>131301102.S</t>
  </si>
  <si>
    <t>Výkop nezapaženej jamy v hornine 4, nad 100 do 1000 m3</t>
  </si>
  <si>
    <t>m3</t>
  </si>
  <si>
    <t>-1671905078</t>
  </si>
  <si>
    <t>"výkop na novú skladbu plocha A,B,C,D,E,F"(165+96+786+16+20+7)*0,19</t>
  </si>
  <si>
    <t>"plocha G"195*0,46</t>
  </si>
  <si>
    <t>"výkop pre pôdne bunky" 2,535*51*1,3</t>
  </si>
  <si>
    <t>Súčet</t>
  </si>
  <si>
    <t>7</t>
  </si>
  <si>
    <t>131301109.S</t>
  </si>
  <si>
    <t>Hĺbenie nezapažených jám a zárezov. Príplatok za lepivosť horniny 4</t>
  </si>
  <si>
    <t>-634258351</t>
  </si>
  <si>
    <t>464,871*0,3</t>
  </si>
  <si>
    <t>8</t>
  </si>
  <si>
    <t>162501102.S</t>
  </si>
  <si>
    <t>Vodorovné premiestnenie výkopku po spevnenej ceste z horniny tr.1-4, do 100 m3 na vzdialenosť do 3000 m</t>
  </si>
  <si>
    <t>2059579700</t>
  </si>
  <si>
    <t>9</t>
  </si>
  <si>
    <t>162501105.S</t>
  </si>
  <si>
    <t>Vodorovné premiestnenie výkopku po spevnenej ceste z horniny tr.1-4, do 100 m3, príplatok k cene za každých ďalšich a začatých 1000 m</t>
  </si>
  <si>
    <t>1824838964</t>
  </si>
  <si>
    <t>464,871*(12-3)</t>
  </si>
  <si>
    <t>10</t>
  </si>
  <si>
    <t>167101102.S</t>
  </si>
  <si>
    <t>Nakladanie neuľahnutého výkopku z hornín tr.1-4 nad 100 do 1000 m3</t>
  </si>
  <si>
    <t>-75328300</t>
  </si>
  <si>
    <t>11</t>
  </si>
  <si>
    <t>171206111.S</t>
  </si>
  <si>
    <t>Uloženie zemín schopných zúrodnenia alebo zemín výsypiek do násypov predpísaných tvarov s urovnaním</t>
  </si>
  <si>
    <t>2081821771</t>
  </si>
  <si>
    <t>12</t>
  </si>
  <si>
    <t>171209002.S</t>
  </si>
  <si>
    <t>Poplatok za skladovanie - zemina a kamenivo (17 05) ostatné</t>
  </si>
  <si>
    <t>782784367</t>
  </si>
  <si>
    <t>13</t>
  </si>
  <si>
    <t>181101101.S</t>
  </si>
  <si>
    <t>Úprava pláne v zárezoch v hornine 1-4 bez zhutnenia</t>
  </si>
  <si>
    <t>-700136543</t>
  </si>
  <si>
    <t>"pôdne bunky"2,535*51</t>
  </si>
  <si>
    <t>14</t>
  </si>
  <si>
    <t>184102110.S R</t>
  </si>
  <si>
    <t>Zhotovenie systému kotvenia balu stromu</t>
  </si>
  <si>
    <t>ks</t>
  </si>
  <si>
    <t>1727956254</t>
  </si>
  <si>
    <t>15</t>
  </si>
  <si>
    <t>M</t>
  </si>
  <si>
    <t>535520000900.S R</t>
  </si>
  <si>
    <t>Kotvenie stromov KOTVOS - KSB-KB2</t>
  </si>
  <si>
    <t>súb.</t>
  </si>
  <si>
    <t>128</t>
  </si>
  <si>
    <t>-593021183</t>
  </si>
  <si>
    <t>16</t>
  </si>
  <si>
    <t>184102116.S</t>
  </si>
  <si>
    <t>Výsadba dreviny s balom v rovine alebo na svahu do 1:5</t>
  </si>
  <si>
    <t>345525188</t>
  </si>
  <si>
    <t>17</t>
  </si>
  <si>
    <t>026510003200</t>
  </si>
  <si>
    <t>Pyrus calleryana 'CHANTICLEER', 	_x000D_
výška 175-200 cm, vrátane balu z tkaniny</t>
  </si>
  <si>
    <t>-1470258685</t>
  </si>
  <si>
    <t>Zakladanie</t>
  </si>
  <si>
    <t>18</t>
  </si>
  <si>
    <t>211571102.S</t>
  </si>
  <si>
    <t xml:space="preserve">Filtračná vrstva zo kameniva okrasného triedeného </t>
  </si>
  <si>
    <t>-1506432960</t>
  </si>
  <si>
    <t>" pod mrežou pri strome" 1,6*1,6*0,2*10</t>
  </si>
  <si>
    <t>19</t>
  </si>
  <si>
    <t>215901101.S</t>
  </si>
  <si>
    <t>Zhutnenie podložia z rastlej horniny 1 až 4 pod násypy, z hornina súdržných do 92 % PS a nesúdržných</t>
  </si>
  <si>
    <t>-1707429756</t>
  </si>
  <si>
    <t>289971412.S</t>
  </si>
  <si>
    <t>TP COMBIGRID TKANINA dodávka a montáž</t>
  </si>
  <si>
    <t>1619033224</t>
  </si>
  <si>
    <t>2,535*51+2,1*51*2</t>
  </si>
  <si>
    <t>Vodorovné konštrukcie</t>
  </si>
  <si>
    <t>21</t>
  </si>
  <si>
    <t>451971112.S</t>
  </si>
  <si>
    <t>Položenie podkladovej vrstvy z geotextílie s prekrytím pásov 150 mm a uchytením sponami z betónovej ocele</t>
  </si>
  <si>
    <t>-94291981</t>
  </si>
  <si>
    <t>"pôdne bunky" 2,535*51</t>
  </si>
  <si>
    <t>1*51*2+0,5*51*2+2,56*1*2+0,5*1,6*2</t>
  </si>
  <si>
    <t>(2,535-1,6)*51</t>
  </si>
  <si>
    <t>"vrch pod mrežou- kamienky"1,6*51</t>
  </si>
  <si>
    <t>22</t>
  </si>
  <si>
    <t>693110004500.S</t>
  </si>
  <si>
    <t>Geotextília polypropylénová netkaná 300 g/m2</t>
  </si>
  <si>
    <t>440292641</t>
  </si>
  <si>
    <t>418,29*1,02 'Prepočítané koeficientom množstva</t>
  </si>
  <si>
    <t>23</t>
  </si>
  <si>
    <t>712290061.S</t>
  </si>
  <si>
    <t xml:space="preserve">Zhotovenie ochrannej vrstvy proti prerastaniu koreňov z fólie </t>
  </si>
  <si>
    <t>721631139</t>
  </si>
  <si>
    <t>" z dvoch strán - od teska a sietí - pôdne bunky 51m, šírka 2m"</t>
  </si>
  <si>
    <t>(51+1+1)*2*2 " 1m na každú stranu presah"</t>
  </si>
  <si>
    <t>24</t>
  </si>
  <si>
    <t>283230006625.S</t>
  </si>
  <si>
    <t>Fólia koreňovzdorná ROOTCONTROL, š.2m</t>
  </si>
  <si>
    <t>32</t>
  </si>
  <si>
    <t>-217548610</t>
  </si>
  <si>
    <t>212*1,15 'Prepočítané koeficientom množstva</t>
  </si>
  <si>
    <t>Komunikácie</t>
  </si>
  <si>
    <t>25</t>
  </si>
  <si>
    <t>564760211.S</t>
  </si>
  <si>
    <t>Podklad alebo kryt zo štrkodrviny veľ. 16-32 mm s rozprestretím a zhutnením hr. 200 mm</t>
  </si>
  <si>
    <t>951997922</t>
  </si>
  <si>
    <t>"skladba B, F"96+7</t>
  </si>
  <si>
    <t>26</t>
  </si>
  <si>
    <t>564821111.S</t>
  </si>
  <si>
    <t>Podklad zo štrkodrviny s rozprestretím a zhutnením, po zhutnení hr. 80 mm</t>
  </si>
  <si>
    <t>782141063</t>
  </si>
  <si>
    <t>"roznášacia vrstva pôdnej bunky"2,535*2,535*10</t>
  </si>
  <si>
    <t>27</t>
  </si>
  <si>
    <t>564851111.S</t>
  </si>
  <si>
    <t>Podklad zo štrkodrviny s rozprestretím a zhutnením, po zhutnení hr. 150 mm</t>
  </si>
  <si>
    <t>397145408</t>
  </si>
  <si>
    <t>"skladba A, B, C, D, E"165+96+786+16+20</t>
  </si>
  <si>
    <t>28</t>
  </si>
  <si>
    <t>564861111.S</t>
  </si>
  <si>
    <t>Podklad zo štrkodrviny s rozprestretím a zhutnením, po zhutnení hr. 200 mm</t>
  </si>
  <si>
    <t>1019266053</t>
  </si>
  <si>
    <t>29</t>
  </si>
  <si>
    <t>564861111.S R</t>
  </si>
  <si>
    <t>Podklad zo štrkodrviny s rozprestretím a zhutnením 31,5/45/ Gc, po zhutnení hr. 200 mm</t>
  </si>
  <si>
    <t>-1510107576</t>
  </si>
  <si>
    <t>"skladba G"195</t>
  </si>
  <si>
    <t>30</t>
  </si>
  <si>
    <t>565132111.S</t>
  </si>
  <si>
    <t>Vyrovnanie povrchu doterajšieho podkladu obaľovaným kamenivom  AC16P, CA 35 / 50, I, s rozprestretím a zhutnením, hr. 50 mm</t>
  </si>
  <si>
    <t>-652167480</t>
  </si>
  <si>
    <t>31</t>
  </si>
  <si>
    <t>565151211.S</t>
  </si>
  <si>
    <t>Podklad z kameniva obaľovaného asfaltom AC22 P, CA 35/50,  s rozprestretím a zhutnením, po zhutnení hr. 70 mm</t>
  </si>
  <si>
    <t>-519451232</t>
  </si>
  <si>
    <t>"vysprávka asfaltovej vozovky š.25cm" 75*0,25</t>
  </si>
  <si>
    <t>567132115.S R1</t>
  </si>
  <si>
    <t>Podklad z kameniva stmeleného cementom s rozprestretím a zhutnením, CBGM C 5/6, po zhutnení hr. 200 mm</t>
  </si>
  <si>
    <t>1913458451</t>
  </si>
  <si>
    <t>33</t>
  </si>
  <si>
    <t>567132115.S R2</t>
  </si>
  <si>
    <t>Podklad z kameniva stmeleného cementom s rozprestretím a zhutnením, CBGM C 15/12, po zhutnení hr. 200 mm</t>
  </si>
  <si>
    <t>-1898624223</t>
  </si>
  <si>
    <t>"skladba A, C, D, E, F"165+786+16+20+7</t>
  </si>
  <si>
    <t>34</t>
  </si>
  <si>
    <t>572991221.S</t>
  </si>
  <si>
    <t>Vyspravenie trhlín asfaltovou polymérovou páskou šírky 40 mm, hr. 3 mm</t>
  </si>
  <si>
    <t>937943420</t>
  </si>
  <si>
    <t>"vysprávka asfaltovej vozovky-spoj"75+0,25+0,25</t>
  </si>
  <si>
    <t>35</t>
  </si>
  <si>
    <t>573111111.S</t>
  </si>
  <si>
    <t xml:space="preserve">Asfaltový infiltračný postrek CBP 0,5kg/m2 </t>
  </si>
  <si>
    <t>-59734348</t>
  </si>
  <si>
    <t>36</t>
  </si>
  <si>
    <t>573131102.S</t>
  </si>
  <si>
    <t>Asfaltový infiltračný postrek CBP 0,8 kg/m2</t>
  </si>
  <si>
    <t>-1234090422</t>
  </si>
  <si>
    <t>37</t>
  </si>
  <si>
    <t>573211108.S</t>
  </si>
  <si>
    <t xml:space="preserve">Asfaltový spojovací postrek PSA,CBP 0,5kg/m2 </t>
  </si>
  <si>
    <t>1742444293</t>
  </si>
  <si>
    <t>38</t>
  </si>
  <si>
    <t>577144211.S1</t>
  </si>
  <si>
    <t>Asfaltový betón vrstva obrusná  AC11 O, PMB 45/80-75, I,  v pruhu š. do 3 m z nemodifik. asfaltu tr. I, po zhutnení hr. 50 mm</t>
  </si>
  <si>
    <t>632253150</t>
  </si>
  <si>
    <t>39</t>
  </si>
  <si>
    <t>577144211.S2</t>
  </si>
  <si>
    <t>Asfaltový betón vrstva obrusná AC11 O,CA 35/50-75 I, farba červená, v pruhu š. do 3 m z nemodifik. asfaltu tr. I, po zhutnení hr. 50 mm</t>
  </si>
  <si>
    <t>1639360329</t>
  </si>
  <si>
    <t>40</t>
  </si>
  <si>
    <t>581130313.S</t>
  </si>
  <si>
    <t>Kryt cementobetónový cestných komunikácií skupiny CB III, hr. 180 mm</t>
  </si>
  <si>
    <t>1646018807</t>
  </si>
  <si>
    <t>"skladba C"786</t>
  </si>
  <si>
    <t>41</t>
  </si>
  <si>
    <t>273351217.S</t>
  </si>
  <si>
    <t>Debnenie tradičné z dosiek, zhotovenie</t>
  </si>
  <si>
    <t>-701912491</t>
  </si>
  <si>
    <t>(2,4*4*148)*0,2</t>
  </si>
  <si>
    <t>42</t>
  </si>
  <si>
    <t>273351218.S</t>
  </si>
  <si>
    <t>Debnenie tradičné z dosiek, odstránenie</t>
  </si>
  <si>
    <t>-1923135477</t>
  </si>
  <si>
    <t>43</t>
  </si>
  <si>
    <t>631319165.S</t>
  </si>
  <si>
    <t>Príplatok za prehlad. betónovej mazaniny a vyhotovenie povrchovej metličkovej úpravy</t>
  </si>
  <si>
    <t>432037661</t>
  </si>
  <si>
    <t>"skladba C"786*0,18</t>
  </si>
  <si>
    <t>44</t>
  </si>
  <si>
    <t>631362021.S</t>
  </si>
  <si>
    <t>Výstuž betónov zo zváraných sietí z drôtov typu KARI</t>
  </si>
  <si>
    <t>t</t>
  </si>
  <si>
    <t>1999335774</t>
  </si>
  <si>
    <t>"pôdna bunka- 8/8/150/150" ((1,7*1,7*10)*5,27*1,15)/1000</t>
  </si>
  <si>
    <t>"skladba C- 8/8/150/150" ((786*5,27)*1,15)/1000</t>
  </si>
  <si>
    <t>45</t>
  </si>
  <si>
    <t>591111121.S</t>
  </si>
  <si>
    <t>Kladenie dlažby z kociek drobných do lôžka z kameniva ťaženého hr.100mm</t>
  </si>
  <si>
    <t>-723388846</t>
  </si>
  <si>
    <t>"skladba B"96</t>
  </si>
  <si>
    <t>46</t>
  </si>
  <si>
    <t>583810001100.S</t>
  </si>
  <si>
    <t>Kamenná dlažba - sivá žula, rozmer 100 mm-bez dodávky, dodá investor - skladba B</t>
  </si>
  <si>
    <t>1432625599</t>
  </si>
  <si>
    <t>47</t>
  </si>
  <si>
    <t>591141121.S</t>
  </si>
  <si>
    <t>Kladenie dlažby z kociek drobných do betónového lôžka hr.100mm</t>
  </si>
  <si>
    <t>-878636359</t>
  </si>
  <si>
    <t>"skladba A, F"165+7</t>
  </si>
  <si>
    <t>48</t>
  </si>
  <si>
    <t>583810001200.S</t>
  </si>
  <si>
    <t>Kamenná dlažba - čierna žula, rozmer 100 mm-bez dodávky, dodá investor- skladba A</t>
  </si>
  <si>
    <t>-1833242385</t>
  </si>
  <si>
    <t>49</t>
  </si>
  <si>
    <t>583810000900.S2</t>
  </si>
  <si>
    <t>Žulová dlažba - prepoj s pôvodným povrchom</t>
  </si>
  <si>
    <t>1085296739</t>
  </si>
  <si>
    <t>"skladba F"7*1,01</t>
  </si>
  <si>
    <t>50</t>
  </si>
  <si>
    <t>596811330.S</t>
  </si>
  <si>
    <t>Kladenie betónovej dlažby s vyplnením škár do betónového lôžka hr 100mm, plochy do 50 m2</t>
  </si>
  <si>
    <t>382599707</t>
  </si>
  <si>
    <t>"skladba D, E"16+20</t>
  </si>
  <si>
    <t>51</t>
  </si>
  <si>
    <t>592460019900</t>
  </si>
  <si>
    <t>Dlažba betónová pre nevidiacich s drážkami, vodiaca línia, rozmer 200x200x80 mm, šedá</t>
  </si>
  <si>
    <t>1824227190</t>
  </si>
  <si>
    <t>"skladba D"16*1,01</t>
  </si>
  <si>
    <t>16,16*1,01 'Prepočítané koeficientom množstva</t>
  </si>
  <si>
    <t>52</t>
  </si>
  <si>
    <t>592460020000</t>
  </si>
  <si>
    <t>Dlažba betónová pre nevidiacich s výstupkami - nopková, varovný pás, rozmer 100x200x80 mm, šedá</t>
  </si>
  <si>
    <t>-1363206413</t>
  </si>
  <si>
    <t>"skladba F"20*1,01</t>
  </si>
  <si>
    <t>Úpravy povrchov, podlahy, osadenie</t>
  </si>
  <si>
    <t>53</t>
  </si>
  <si>
    <t>631680013.S</t>
  </si>
  <si>
    <t>Vegetačná vrstva zo substrátu s utlačením a urovnaním povrchu</t>
  </si>
  <si>
    <t>188751329</t>
  </si>
  <si>
    <t>"výplň pôdnych buniek"</t>
  </si>
  <si>
    <t>2,535*1*51+1,6*0,5*51</t>
  </si>
  <si>
    <t>Rúrové vedenie</t>
  </si>
  <si>
    <t>54</t>
  </si>
  <si>
    <t>871173400.S</t>
  </si>
  <si>
    <t xml:space="preserve">Montáž prevzdušnovacieho a zavlažovacieho systému </t>
  </si>
  <si>
    <t>komplet</t>
  </si>
  <si>
    <t>-1492581035</t>
  </si>
  <si>
    <t>55</t>
  </si>
  <si>
    <t>286110014700.S</t>
  </si>
  <si>
    <t>Prevzdušnovací a zavlažovací systém LUWA vrátane spojok, ocel. uzáveru a bet. základu koncovej krytky, základný systém u dreviny</t>
  </si>
  <si>
    <t>-1761799403</t>
  </si>
  <si>
    <t>56</t>
  </si>
  <si>
    <t>286110014800.S</t>
  </si>
  <si>
    <t>Prevzdušnovací a zavlažovací systém LUWA vrátane spojok a napojenia - obvodový rozvod</t>
  </si>
  <si>
    <t>-1353883171</t>
  </si>
  <si>
    <t>" rozvod po obvode pôdnych buniek" 51*2+2,5+2,5+10*2,5</t>
  </si>
  <si>
    <t>57</t>
  </si>
  <si>
    <t>895970000.S</t>
  </si>
  <si>
    <t xml:space="preserve">Montáž príruby vsakovacích buniek pre montáž ochrannej mreže vrátane pribetónovania, vystuženia a debnenia </t>
  </si>
  <si>
    <t>-969681448</t>
  </si>
  <si>
    <t>58</t>
  </si>
  <si>
    <t>286650000400</t>
  </si>
  <si>
    <t>Príruba vsakovacích buniek pre kotvenie ochrannej mreže</t>
  </si>
  <si>
    <t>2016200173</t>
  </si>
  <si>
    <t>2*5 'Prepočítané koeficientom množstva</t>
  </si>
  <si>
    <t>59</t>
  </si>
  <si>
    <t>895970009.S</t>
  </si>
  <si>
    <t>Montáž systému pôdnych buniek z 12ks/ komplet, vrátane spojok</t>
  </si>
  <si>
    <t>kus</t>
  </si>
  <si>
    <t>-1509682866</t>
  </si>
  <si>
    <t>60</t>
  </si>
  <si>
    <t>286650000100.S</t>
  </si>
  <si>
    <t>Pôdna bunka vrátane spojok, 600x600x1000mm</t>
  </si>
  <si>
    <t>1644348415</t>
  </si>
  <si>
    <t>61</t>
  </si>
  <si>
    <t>899331111.S</t>
  </si>
  <si>
    <t>Výšková úprava pôvodného uličného vstupu alebo vpuste do 200 mm zvýšením alebo znížením- U2, Š0</t>
  </si>
  <si>
    <t>-1364406025</t>
  </si>
  <si>
    <t>"U2"1 + "Š0"1</t>
  </si>
  <si>
    <t>Ostatné konštrukcie a práce-búranie</t>
  </si>
  <si>
    <t>62</t>
  </si>
  <si>
    <t>914811111.S</t>
  </si>
  <si>
    <t>Dočané dopravné značenie</t>
  </si>
  <si>
    <t>676098972</t>
  </si>
  <si>
    <t>63</t>
  </si>
  <si>
    <t>915711711.S</t>
  </si>
  <si>
    <t>Vodorovné dopravné značenie dvojzložkovým studeným plastom deliacich čiar prerušovaných šírky 125 mm biela základná</t>
  </si>
  <si>
    <t>-1047480912</t>
  </si>
  <si>
    <t>64</t>
  </si>
  <si>
    <t>915721311.S</t>
  </si>
  <si>
    <t>Vodorovné dopravné značenie dvojzložkovým studeným plastom prechodov pre chodcov, šípky, symboly a pod., biela základná</t>
  </si>
  <si>
    <t>842176099</t>
  </si>
  <si>
    <t>"symbol cyklo-6ks"1,2*0,8*6</t>
  </si>
  <si>
    <t>65</t>
  </si>
  <si>
    <t>915791111.S</t>
  </si>
  <si>
    <t>Predznačenie pre značenie striekané farbou z náterových hmôt deliace čiary, vodiace prúžky</t>
  </si>
  <si>
    <t>-1055349655</t>
  </si>
  <si>
    <t>66</t>
  </si>
  <si>
    <t>915791112.S</t>
  </si>
  <si>
    <t>Predznačenie pre vodorovné značenie striekané farbou alebo vykonávané z náterových hmôt</t>
  </si>
  <si>
    <t>-885102422</t>
  </si>
  <si>
    <t>67</t>
  </si>
  <si>
    <t>916362112.S</t>
  </si>
  <si>
    <t>Osadenie cestného obrubníka betónového stojatého do lôžka z betónu prostého tr. C 16/20 s bočnou oporou</t>
  </si>
  <si>
    <t>-1054766851</t>
  </si>
  <si>
    <t>" výmena cestného obrubníku"75</t>
  </si>
  <si>
    <t>68</t>
  </si>
  <si>
    <t>592170001000.S</t>
  </si>
  <si>
    <t>Obrubník cestný, lxšxv 1000x150x260 mm</t>
  </si>
  <si>
    <t>-2066137925</t>
  </si>
  <si>
    <t>75*1,01 'Prepočítané koeficientom množstva</t>
  </si>
  <si>
    <t>69</t>
  </si>
  <si>
    <t>919731121.S</t>
  </si>
  <si>
    <t>Zarovnanie styčnej plochy pozdĺž vybúranej časti komunikácie asfaltovej hr. do 50 mm</t>
  </si>
  <si>
    <t>-1738843833</t>
  </si>
  <si>
    <t>" vysprávka asfaltovej vozovky"75</t>
  </si>
  <si>
    <t>70</t>
  </si>
  <si>
    <t>919735113.S</t>
  </si>
  <si>
    <t>Rezanie existujúceho asfaltového krytu alebo podkladu hĺbky nad 100 do 150 mm</t>
  </si>
  <si>
    <t>1165160895</t>
  </si>
  <si>
    <t>71</t>
  </si>
  <si>
    <t>919735125.S</t>
  </si>
  <si>
    <t>Rezanie existujúceho asfaltového a betónového krytu alebo podkladu hĺbky nad 200 do 250 mm</t>
  </si>
  <si>
    <t>-1637739411</t>
  </si>
  <si>
    <t>"narezanie pomocné v ploche"12,020+12,300+12,410+12,630+12,990+27,650+10,740+9,910+6,650+63,380+74,580+38,650+9,920+1,620+5,490+7,450</t>
  </si>
  <si>
    <t>"narezanie u objektu a na hranici riešeného územia"1,400+0,660+0,530+1,050+0,800+7,920+14,350+15,710+113,820+59,080</t>
  </si>
  <si>
    <t>72</t>
  </si>
  <si>
    <t>953941210.SR</t>
  </si>
  <si>
    <t>Osadenie drobných kovových výrobkov bez ich dodania vrátane rámu, s vysekaním káps alebo výškovou úpravou s plochou do 1 m2</t>
  </si>
  <si>
    <t>-663554046</t>
  </si>
  <si>
    <t>"PH1 - Š1,Š2,Š3" 3</t>
  </si>
  <si>
    <t>73</t>
  </si>
  <si>
    <t>697590000100.S PH1</t>
  </si>
  <si>
    <t>PH1 - POKLOP HRANATÝ 750x750mm, nerezový rám s vloženou dlažbou, vrátane rámu</t>
  </si>
  <si>
    <t>-2061766274</t>
  </si>
  <si>
    <t>74</t>
  </si>
  <si>
    <t>953941220.SR</t>
  </si>
  <si>
    <t>Osadenie drobných kovových výrobkov bez ich dodania vrátane rámu, s vysekaním káps alebo výškovou úpravou s plochou nad 1 m2</t>
  </si>
  <si>
    <t>-1213497984</t>
  </si>
  <si>
    <t>"PH2-Š4"1</t>
  </si>
  <si>
    <t>"PH3-Š5,Š6"2</t>
  </si>
  <si>
    <t>75</t>
  </si>
  <si>
    <t>697590000100.S PH2</t>
  </si>
  <si>
    <t>PH2 - POKLOP HRANATÝ 1050x1050mm, nerezový rám s vloženou dlažbou, vrátane rámu</t>
  </si>
  <si>
    <t>889860723</t>
  </si>
  <si>
    <t>76</t>
  </si>
  <si>
    <t>697590000100.S PH3</t>
  </si>
  <si>
    <t>PH3 - POKLOP HRANATÝ 650x650mm, nerezový rám s vloženou dlažbou, vrátane rámu</t>
  </si>
  <si>
    <t>-595353669</t>
  </si>
  <si>
    <t>77</t>
  </si>
  <si>
    <t>976085311.S</t>
  </si>
  <si>
    <t>Vybúranie kanalizačného rámu liatinového vrátane poklopu alebo mreže, vrátane likvidácie  -0,04400t</t>
  </si>
  <si>
    <t>1961416912</t>
  </si>
  <si>
    <t>78</t>
  </si>
  <si>
    <t>979081111.S</t>
  </si>
  <si>
    <t>Odvoz sutiny a vybúraných hmôt na skládku do 1 km</t>
  </si>
  <si>
    <t>-1861228105</t>
  </si>
  <si>
    <t>79</t>
  </si>
  <si>
    <t>979081121.S</t>
  </si>
  <si>
    <t>Odvoz sutiny a vybúraných hmôt na skládku za každý ďalší 1 km</t>
  </si>
  <si>
    <t>1764785092</t>
  </si>
  <si>
    <t>999,20*11</t>
  </si>
  <si>
    <t>80</t>
  </si>
  <si>
    <t>979082111.S</t>
  </si>
  <si>
    <t>Vnútrostavenisková doprava sutiny a vybúraných hmôt do 10 m</t>
  </si>
  <si>
    <t>217376876</t>
  </si>
  <si>
    <t>81</t>
  </si>
  <si>
    <t>979082121.S</t>
  </si>
  <si>
    <t>Vnútrostavenisková doprava sutiny a vybúraných hmôt za každých ďalších 5 m</t>
  </si>
  <si>
    <t>-1091192424</t>
  </si>
  <si>
    <t>"do dvoch strán" 999,22*((75/2-10)/5)</t>
  </si>
  <si>
    <t>82</t>
  </si>
  <si>
    <t>979086112.S</t>
  </si>
  <si>
    <t>Nakladanie alebo prekladanie na dopravný prostriedok pri vodorovnej doprave sutiny a vybúraných hmôt</t>
  </si>
  <si>
    <t>339899619</t>
  </si>
  <si>
    <t>83</t>
  </si>
  <si>
    <t>979089212.S</t>
  </si>
  <si>
    <t>Poplatok za skladovanie - bitúmenové zmesi, uholný decht, dechtové výrobky (17 03 ), ostatné</t>
  </si>
  <si>
    <t>36226627</t>
  </si>
  <si>
    <t>160,625+7,031</t>
  </si>
  <si>
    <t>84</t>
  </si>
  <si>
    <t>979089612.S</t>
  </si>
  <si>
    <t>Poplatok za skladovanie - iné odpady zo stavieb a demolácií (17 09), ostatné</t>
  </si>
  <si>
    <t>1224737833</t>
  </si>
  <si>
    <t>999,22-167,656</t>
  </si>
  <si>
    <t>85</t>
  </si>
  <si>
    <t>979093111.S</t>
  </si>
  <si>
    <t>Uloženie sutiny na skládku s hrubým urovnaním bez zhutnenia</t>
  </si>
  <si>
    <t>613760835</t>
  </si>
  <si>
    <t>86</t>
  </si>
  <si>
    <t>998223011.S</t>
  </si>
  <si>
    <t>Presun hmôt pre pozemné komunikácie s krytom dláždeným (822 2.3, 822 5.3) akejkoľvek dĺžky objektu</t>
  </si>
  <si>
    <t>2104230561</t>
  </si>
  <si>
    <t>PSV</t>
  </si>
  <si>
    <t>Práce a dodávky PSV</t>
  </si>
  <si>
    <t>711</t>
  </si>
  <si>
    <t>Izolácie proti vode a vlhkosti</t>
  </si>
  <si>
    <t>87</t>
  </si>
  <si>
    <t>711132107.S</t>
  </si>
  <si>
    <t>Zhotovenie izolácie proti zemnej vlhkosti nopovou fóloiu položenou voľne na ploche zvislej</t>
  </si>
  <si>
    <t>818703268</t>
  </si>
  <si>
    <t>"ochrana existujúcich stavieb 230m, v.0,5m"230*0,5</t>
  </si>
  <si>
    <t>88</t>
  </si>
  <si>
    <t>283230002700.S</t>
  </si>
  <si>
    <t>Nopová HDPE fólia hrúbky 0,5 mm, výška nopu 8 mm, proti zemnej vlhkosti s radónovou ochranou, pre spodnú stavbu</t>
  </si>
  <si>
    <t>-431852879</t>
  </si>
  <si>
    <t>115*1,15 'Prepočítané koeficientom množstva</t>
  </si>
  <si>
    <t>89</t>
  </si>
  <si>
    <t>998711201.S</t>
  </si>
  <si>
    <t>Presun hmôt pre izoláciu proti vode v objektoch výšky do 6 m</t>
  </si>
  <si>
    <t>%</t>
  </si>
  <si>
    <t>-1991244839</t>
  </si>
  <si>
    <t>712</t>
  </si>
  <si>
    <t>Izolácie striech, povlakové krytiny</t>
  </si>
  <si>
    <t>767</t>
  </si>
  <si>
    <t>Konštrukcie doplnkové kovové</t>
  </si>
  <si>
    <t>90</t>
  </si>
  <si>
    <t>767662110.S</t>
  </si>
  <si>
    <t xml:space="preserve">Montáž ochranných mreží </t>
  </si>
  <si>
    <t>-905908864</t>
  </si>
  <si>
    <t>91</t>
  </si>
  <si>
    <t>553560010600</t>
  </si>
  <si>
    <t>Mreža ochranná ku stromom ART 370, štvorcový pôdorys roštu, strana 1600 mm, oceľová mreža so šiestimi prútmi okolo kmeňa stromu</t>
  </si>
  <si>
    <t>-611553717</t>
  </si>
  <si>
    <t>92</t>
  </si>
  <si>
    <t>998767201.S</t>
  </si>
  <si>
    <t>Presun hmôt pre kovové stavebné doplnkové konštrukcie v objektoch výšky do 6 m</t>
  </si>
  <si>
    <t>-238533848</t>
  </si>
  <si>
    <t>VRN</t>
  </si>
  <si>
    <t>Investičné náklady neobsiahnuté v cenách</t>
  </si>
  <si>
    <t>93</t>
  </si>
  <si>
    <t>000300013.S</t>
  </si>
  <si>
    <t>Geodetické práce - vykonávané pred výstavbou určenie priebehu nadzemného alebo podzemného existujúceho aj plánovaného vedenia</t>
  </si>
  <si>
    <t>1024</t>
  </si>
  <si>
    <t>1126924141</t>
  </si>
  <si>
    <t>94</t>
  </si>
  <si>
    <t>000300031.S</t>
  </si>
  <si>
    <t>Geodetické práce - vykonávané po výstavbe zameranie skutočného vyhotovenia stavby</t>
  </si>
  <si>
    <t>-790732755</t>
  </si>
  <si>
    <t>95</t>
  </si>
  <si>
    <t>000400022.S</t>
  </si>
  <si>
    <t>Projektové práce - stavebná časť (stavebné objekty vrátane ich technického vybavenia). náklady na dokumentáciu skutočného zhotovenia stavby</t>
  </si>
  <si>
    <t>1491995778</t>
  </si>
  <si>
    <t>96</t>
  </si>
  <si>
    <t>000600021.S</t>
  </si>
  <si>
    <t>Zariadenie staveniska - oplotenie staveniska</t>
  </si>
  <si>
    <t>1703876396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</si>
</sst>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0%"/>
    <numFmt numFmtId="165" formatCode="dd\.mm\.yyyy"/>
    <numFmt numFmtId="166" formatCode="#,##0.00000"/>
    <numFmt numFmtId="167" formatCode="#,##0.000"/>
  </numFmts>
  <fonts count="38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800080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sz val="10"/>
      <color rgb="FFFFFFFF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7" fillId="0" borderId="0" applyNumberFormat="0" applyFill="0" applyBorder="0" applyAlignment="0" applyProtection="0"/>
  </cellStyleXfs>
  <cellXfs count="224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3" xfId="0" applyBorder="1" applyAlignment="1">
      <alignment vertical="center"/>
    </xf>
    <xf numFmtId="0" fontId="17" fillId="0" borderId="5" xfId="0" applyFont="1" applyBorder="1" applyAlignment="1">
      <alignment horizontal="left"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18" fillId="0" borderId="0" xfId="0" applyFont="1" applyAlignment="1">
      <alignment horizontal="left" vertical="center"/>
    </xf>
    <xf numFmtId="0" fontId="0" fillId="3" borderId="0" xfId="0" applyFill="1" applyAlignment="1">
      <alignment vertical="center"/>
    </xf>
    <xf numFmtId="0" fontId="4" fillId="3" borderId="6" xfId="0" applyFont="1" applyFill="1" applyBorder="1" applyAlignment="1">
      <alignment horizontal="left" vertical="center"/>
    </xf>
    <xf numFmtId="0" fontId="0" fillId="3" borderId="7" xfId="0" applyFill="1" applyBorder="1" applyAlignment="1">
      <alignment vertical="center"/>
    </xf>
    <xf numFmtId="0" fontId="4" fillId="3" borderId="7" xfId="0" applyFont="1" applyFill="1" applyBorder="1" applyAlignment="1">
      <alignment horizontal="center" vertical="center"/>
    </xf>
    <xf numFmtId="0" fontId="20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7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2" fillId="0" borderId="0" xfId="0" applyFont="1" applyAlignment="1">
      <alignment horizontal="left" vertical="center"/>
    </xf>
    <xf numFmtId="0" fontId="0" fillId="0" borderId="15" xfId="0" applyBorder="1" applyAlignment="1">
      <alignment vertical="center"/>
    </xf>
    <xf numFmtId="0" fontId="0" fillId="4" borderId="7" xfId="0" applyFill="1" applyBorder="1" applyAlignment="1">
      <alignment vertical="center"/>
    </xf>
    <xf numFmtId="0" fontId="23" fillId="4" borderId="0" xfId="0" applyFont="1" applyFill="1" applyAlignment="1">
      <alignment horizontal="center" vertical="center"/>
    </xf>
    <xf numFmtId="0" fontId="24" fillId="0" borderId="16" xfId="0" applyFont="1" applyBorder="1" applyAlignment="1">
      <alignment horizontal="center" vertical="center" wrapText="1"/>
    </xf>
    <xf numFmtId="0" fontId="24" fillId="0" borderId="17" xfId="0" applyFont="1" applyBorder="1" applyAlignment="1">
      <alignment horizontal="center" vertical="center" wrapText="1"/>
    </xf>
    <xf numFmtId="0" fontId="24" fillId="0" borderId="18" xfId="0" applyFont="1" applyBorder="1" applyAlignment="1">
      <alignment horizontal="center" vertical="center" wrapText="1"/>
    </xf>
    <xf numFmtId="0" fontId="0" fillId="0" borderId="11" xfId="0" applyBorder="1" applyAlignment="1">
      <alignment vertical="center"/>
    </xf>
    <xf numFmtId="0" fontId="4" fillId="0" borderId="3" xfId="0" applyFont="1" applyBorder="1" applyAlignment="1">
      <alignment vertical="center"/>
    </xf>
    <xf numFmtId="0" fontId="25" fillId="0" borderId="0" xfId="0" applyFont="1" applyAlignment="1">
      <alignment horizontal="left" vertical="center"/>
    </xf>
    <xf numFmtId="0" fontId="25" fillId="0" borderId="0" xfId="0" applyFont="1" applyAlignment="1">
      <alignment vertical="center"/>
    </xf>
    <xf numFmtId="4" fontId="25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21" fillId="0" borderId="14" xfId="0" applyNumberFormat="1" applyFont="1" applyBorder="1" applyAlignment="1">
      <alignment vertical="center"/>
    </xf>
    <xf numFmtId="4" fontId="21" fillId="0" borderId="0" xfId="0" applyNumberFormat="1" applyFont="1" applyAlignment="1">
      <alignment vertical="center"/>
    </xf>
    <xf numFmtId="166" fontId="21" fillId="0" borderId="0" xfId="0" applyNumberFormat="1" applyFont="1" applyAlignment="1">
      <alignment vertical="center"/>
    </xf>
    <xf numFmtId="4" fontId="21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6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7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9" fillId="0" borderId="19" xfId="0" applyNumberFormat="1" applyFont="1" applyBorder="1" applyAlignment="1">
      <alignment vertical="center"/>
    </xf>
    <xf numFmtId="4" fontId="29" fillId="0" borderId="20" xfId="0" applyNumberFormat="1" applyFont="1" applyBorder="1" applyAlignment="1">
      <alignment vertical="center"/>
    </xf>
    <xf numFmtId="166" fontId="29" fillId="0" borderId="20" xfId="0" applyNumberFormat="1" applyFont="1" applyBorder="1" applyAlignment="1">
      <alignment vertical="center"/>
    </xf>
    <xf numFmtId="4" fontId="29" fillId="0" borderId="21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0" fillId="0" borderId="3" xfId="0" applyBorder="1" applyAlignment="1">
      <alignment vertical="center" wrapText="1"/>
    </xf>
    <xf numFmtId="0" fontId="17" fillId="0" borderId="0" xfId="0" applyFont="1" applyAlignment="1">
      <alignment horizontal="left" vertical="center"/>
    </xf>
    <xf numFmtId="0" fontId="12" fillId="0" borderId="3" xfId="0" applyFont="1" applyBorder="1" applyAlignment="1">
      <alignment vertical="center"/>
    </xf>
    <xf numFmtId="0" fontId="12" fillId="0" borderId="0" xfId="0" applyFont="1" applyAlignment="1">
      <alignment vertical="center"/>
    </xf>
    <xf numFmtId="4" fontId="18" fillId="0" borderId="0" xfId="0" applyNumberFormat="1" applyFont="1" applyAlignment="1">
      <alignment vertical="center"/>
    </xf>
    <xf numFmtId="164" fontId="18" fillId="0" borderId="0" xfId="0" applyNumberFormat="1" applyFont="1" applyAlignment="1">
      <alignment horizontal="righ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23" fillId="4" borderId="0" xfId="0" applyFont="1" applyFill="1" applyAlignment="1">
      <alignment horizontal="left" vertical="center"/>
    </xf>
    <xf numFmtId="0" fontId="23" fillId="4" borderId="0" xfId="0" applyFont="1" applyFill="1" applyAlignment="1">
      <alignment horizontal="right" vertical="center"/>
    </xf>
    <xf numFmtId="0" fontId="31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3" xfId="0" applyBorder="1" applyAlignment="1">
      <alignment horizontal="center" vertical="center" wrapText="1"/>
    </xf>
    <xf numFmtId="0" fontId="23" fillId="4" borderId="16" xfId="0" applyFont="1" applyFill="1" applyBorder="1" applyAlignment="1">
      <alignment horizontal="center" vertical="center" wrapText="1"/>
    </xf>
    <xf numFmtId="0" fontId="23" fillId="4" borderId="17" xfId="0" applyFont="1" applyFill="1" applyBorder="1" applyAlignment="1">
      <alignment horizontal="center" vertical="center" wrapText="1"/>
    </xf>
    <xf numFmtId="0" fontId="23" fillId="4" borderId="18" xfId="0" applyFont="1" applyFill="1" applyBorder="1" applyAlignment="1">
      <alignment horizontal="center" vertical="center" wrapText="1"/>
    </xf>
    <xf numFmtId="0" fontId="23" fillId="4" borderId="0" xfId="0" applyFont="1" applyFill="1" applyAlignment="1">
      <alignment horizontal="center" vertical="center" wrapText="1"/>
    </xf>
    <xf numFmtId="4" fontId="25" fillId="0" borderId="0" xfId="0" applyNumberFormat="1" applyFont="1"/>
    <xf numFmtId="166" fontId="32" fillId="0" borderId="12" xfId="0" applyNumberFormat="1" applyFont="1" applyBorder="1"/>
    <xf numFmtId="166" fontId="32" fillId="0" borderId="13" xfId="0" applyNumberFormat="1" applyFont="1" applyBorder="1"/>
    <xf numFmtId="4" fontId="33" fillId="0" borderId="0" xfId="0" applyNumberFormat="1" applyFont="1" applyAlignment="1">
      <alignment vertical="center"/>
    </xf>
    <xf numFmtId="0" fontId="8" fillId="0" borderId="3" xfId="0" applyFont="1" applyBorder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Protection="1">
      <protection locked="0"/>
    </xf>
    <xf numFmtId="4" fontId="6" fillId="0" borderId="0" xfId="0" applyNumberFormat="1" applyFont="1"/>
    <xf numFmtId="0" fontId="8" fillId="0" borderId="14" xfId="0" applyFont="1" applyBorder="1"/>
    <xf numFmtId="166" fontId="8" fillId="0" borderId="0" xfId="0" applyNumberFormat="1" applyFont="1"/>
    <xf numFmtId="166" fontId="8" fillId="0" borderId="15" xfId="0" applyNumberFormat="1" applyFont="1" applyBorder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/>
    <xf numFmtId="0" fontId="23" fillId="0" borderId="22" xfId="0" applyFont="1" applyBorder="1" applyAlignment="1">
      <alignment horizontal="center" vertical="center"/>
    </xf>
    <xf numFmtId="49" fontId="23" fillId="0" borderId="22" xfId="0" applyNumberFormat="1" applyFont="1" applyBorder="1" applyAlignment="1">
      <alignment horizontal="left" vertical="center" wrapText="1"/>
    </xf>
    <xf numFmtId="0" fontId="23" fillId="0" borderId="22" xfId="0" applyFont="1" applyBorder="1" applyAlignment="1">
      <alignment horizontal="left" vertical="center" wrapText="1"/>
    </xf>
    <xf numFmtId="0" fontId="23" fillId="0" borderId="22" xfId="0" applyFont="1" applyBorder="1" applyAlignment="1">
      <alignment horizontal="center" vertical="center" wrapText="1"/>
    </xf>
    <xf numFmtId="167" fontId="23" fillId="0" borderId="22" xfId="0" applyNumberFormat="1" applyFont="1" applyBorder="1" applyAlignment="1">
      <alignment vertical="center"/>
    </xf>
    <xf numFmtId="4" fontId="23" fillId="2" borderId="22" xfId="0" applyNumberFormat="1" applyFont="1" applyFill="1" applyBorder="1" applyAlignment="1" applyProtection="1">
      <alignment vertical="center"/>
      <protection locked="0"/>
    </xf>
    <xf numFmtId="4" fontId="23" fillId="0" borderId="22" xfId="0" applyNumberFormat="1" applyFont="1" applyBorder="1" applyAlignment="1">
      <alignment vertical="center"/>
    </xf>
    <xf numFmtId="0" fontId="0" fillId="0" borderId="22" xfId="0" applyBorder="1" applyAlignment="1">
      <alignment vertical="center"/>
    </xf>
    <xf numFmtId="0" fontId="24" fillId="2" borderId="14" xfId="0" applyFont="1" applyFill="1" applyBorder="1" applyAlignment="1" applyProtection="1">
      <alignment horizontal="left" vertical="center"/>
      <protection locked="0"/>
    </xf>
    <xf numFmtId="0" fontId="24" fillId="0" borderId="0" xfId="0" applyFont="1" applyAlignment="1">
      <alignment horizontal="center" vertical="center"/>
    </xf>
    <xf numFmtId="166" fontId="24" fillId="0" borderId="0" xfId="0" applyNumberFormat="1" applyFont="1" applyAlignment="1">
      <alignment vertical="center"/>
    </xf>
    <xf numFmtId="166" fontId="24" fillId="0" borderId="15" xfId="0" applyNumberFormat="1" applyFont="1" applyBorder="1" applyAlignment="1">
      <alignment vertical="center"/>
    </xf>
    <xf numFmtId="0" fontId="23" fillId="0" borderId="0" xfId="0" applyFont="1" applyAlignment="1">
      <alignment horizontal="left" vertical="center"/>
    </xf>
    <xf numFmtId="4" fontId="0" fillId="0" borderId="0" xfId="0" applyNumberFormat="1" applyAlignment="1">
      <alignment vertical="center"/>
    </xf>
    <xf numFmtId="0" fontId="9" fillId="0" borderId="3" xfId="0" applyFont="1" applyBorder="1" applyAlignment="1">
      <alignment vertical="center"/>
    </xf>
    <xf numFmtId="0" fontId="34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167" fontId="9" fillId="0" borderId="0" xfId="0" applyNumberFormat="1" applyFont="1" applyAlignment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14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167" fontId="10" fillId="0" borderId="0" xfId="0" applyNumberFormat="1" applyFont="1" applyAlignment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14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35" fillId="0" borderId="22" xfId="0" applyFont="1" applyBorder="1" applyAlignment="1">
      <alignment horizontal="center" vertical="center"/>
    </xf>
    <xf numFmtId="49" fontId="35" fillId="0" borderId="22" xfId="0" applyNumberFormat="1" applyFont="1" applyBorder="1" applyAlignment="1">
      <alignment horizontal="left" vertical="center" wrapText="1"/>
    </xf>
    <xf numFmtId="0" fontId="35" fillId="0" borderId="22" xfId="0" applyFont="1" applyBorder="1" applyAlignment="1">
      <alignment horizontal="left" vertical="center" wrapText="1"/>
    </xf>
    <xf numFmtId="0" fontId="35" fillId="0" borderId="22" xfId="0" applyFont="1" applyBorder="1" applyAlignment="1">
      <alignment horizontal="center" vertical="center" wrapText="1"/>
    </xf>
    <xf numFmtId="167" fontId="35" fillId="0" borderId="22" xfId="0" applyNumberFormat="1" applyFont="1" applyBorder="1" applyAlignment="1">
      <alignment vertical="center"/>
    </xf>
    <xf numFmtId="4" fontId="35" fillId="2" borderId="22" xfId="0" applyNumberFormat="1" applyFont="1" applyFill="1" applyBorder="1" applyAlignment="1" applyProtection="1">
      <alignment vertical="center"/>
      <protection locked="0"/>
    </xf>
    <xf numFmtId="4" fontId="35" fillId="0" borderId="22" xfId="0" applyNumberFormat="1" applyFont="1" applyBorder="1" applyAlignment="1">
      <alignment vertical="center"/>
    </xf>
    <xf numFmtId="0" fontId="36" fillId="0" borderId="22" xfId="0" applyFont="1" applyBorder="1" applyAlignment="1">
      <alignment vertical="center"/>
    </xf>
    <xf numFmtId="0" fontId="36" fillId="0" borderId="3" xfId="0" applyFont="1" applyBorder="1" applyAlignment="1">
      <alignment vertical="center"/>
    </xf>
    <xf numFmtId="0" fontId="35" fillId="2" borderId="14" xfId="0" applyFont="1" applyFill="1" applyBorder="1" applyAlignment="1" applyProtection="1">
      <alignment horizontal="left" vertical="center"/>
      <protection locked="0"/>
    </xf>
    <xf numFmtId="0" fontId="35" fillId="0" borderId="0" xfId="0" applyFont="1" applyAlignment="1">
      <alignment horizontal="center" vertical="center"/>
    </xf>
    <xf numFmtId="0" fontId="11" fillId="0" borderId="3" xfId="0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 applyProtection="1">
      <alignment vertical="center"/>
      <protection locked="0"/>
    </xf>
    <xf numFmtId="0" fontId="11" fillId="0" borderId="14" xfId="0" applyFont="1" applyBorder="1" applyAlignment="1">
      <alignment vertical="center"/>
    </xf>
    <xf numFmtId="0" fontId="11" fillId="0" borderId="15" xfId="0" applyFont="1" applyBorder="1" applyAlignment="1">
      <alignment vertical="center"/>
    </xf>
    <xf numFmtId="167" fontId="23" fillId="2" borderId="22" xfId="0" applyNumberFormat="1" applyFont="1" applyFill="1" applyBorder="1" applyAlignment="1" applyProtection="1">
      <alignment vertical="center"/>
      <protection locked="0"/>
    </xf>
    <xf numFmtId="0" fontId="24" fillId="2" borderId="19" xfId="0" applyFont="1" applyFill="1" applyBorder="1" applyAlignment="1" applyProtection="1">
      <alignment horizontal="left" vertical="center"/>
      <protection locked="0"/>
    </xf>
    <xf numFmtId="0" fontId="24" fillId="0" borderId="20" xfId="0" applyFont="1" applyBorder="1" applyAlignment="1">
      <alignment horizontal="center" vertical="center"/>
    </xf>
    <xf numFmtId="0" fontId="0" fillId="0" borderId="20" xfId="0" applyBorder="1" applyAlignment="1">
      <alignment vertical="center"/>
    </xf>
    <xf numFmtId="166" fontId="24" fillId="0" borderId="20" xfId="0" applyNumberFormat="1" applyFont="1" applyBorder="1" applyAlignment="1">
      <alignment vertical="center"/>
    </xf>
    <xf numFmtId="166" fontId="24" fillId="0" borderId="21" xfId="0" applyNumberFormat="1" applyFont="1" applyBorder="1" applyAlignment="1">
      <alignment vertical="center"/>
    </xf>
    <xf numFmtId="0" fontId="0" fillId="0" borderId="0" xfId="0"/>
    <xf numFmtId="0" fontId="23" fillId="4" borderId="6" xfId="0" applyFont="1" applyFill="1" applyBorder="1" applyAlignment="1">
      <alignment horizontal="center" vertical="center"/>
    </xf>
    <xf numFmtId="0" fontId="23" fillId="4" borderId="7" xfId="0" applyFont="1" applyFill="1" applyBorder="1" applyAlignment="1">
      <alignment horizontal="left" vertical="center"/>
    </xf>
    <xf numFmtId="0" fontId="23" fillId="4" borderId="7" xfId="0" applyFont="1" applyFill="1" applyBorder="1" applyAlignment="1">
      <alignment horizontal="center" vertical="center"/>
    </xf>
    <xf numFmtId="0" fontId="23" fillId="4" borderId="7" xfId="0" applyFont="1" applyFill="1" applyBorder="1" applyAlignment="1">
      <alignment horizontal="right" vertical="center"/>
    </xf>
    <xf numFmtId="0" fontId="23" fillId="4" borderId="8" xfId="0" applyFont="1" applyFill="1" applyBorder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1" fillId="0" borderId="11" xfId="0" applyFont="1" applyBorder="1" applyAlignment="1">
      <alignment horizontal="center" vertical="center"/>
    </xf>
    <xf numFmtId="0" fontId="21" fillId="0" borderId="12" xfId="0" applyFont="1" applyBorder="1" applyAlignment="1">
      <alignment horizontal="left" vertical="center"/>
    </xf>
    <xf numFmtId="0" fontId="22" fillId="0" borderId="14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4" fontId="19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0" fontId="4" fillId="3" borderId="7" xfId="0" applyFont="1" applyFill="1" applyBorder="1" applyAlignment="1">
      <alignment horizontal="left" vertical="center"/>
    </xf>
    <xf numFmtId="0" fontId="0" fillId="3" borderId="7" xfId="0" applyFill="1" applyBorder="1" applyAlignment="1">
      <alignment vertical="center"/>
    </xf>
    <xf numFmtId="4" fontId="4" fillId="3" borderId="7" xfId="0" applyNumberFormat="1" applyFont="1" applyFill="1" applyBorder="1" applyAlignment="1">
      <alignment vertical="center"/>
    </xf>
    <xf numFmtId="0" fontId="0" fillId="3" borderId="8" xfId="0" applyFill="1" applyBorder="1" applyAlignment="1">
      <alignment vertical="center"/>
    </xf>
    <xf numFmtId="4" fontId="28" fillId="0" borderId="0" xfId="0" applyNumberFormat="1" applyFont="1" applyAlignment="1">
      <alignment vertical="center"/>
    </xf>
    <xf numFmtId="0" fontId="28" fillId="0" borderId="0" xfId="0" applyFont="1" applyAlignment="1">
      <alignment vertical="center"/>
    </xf>
    <xf numFmtId="0" fontId="27" fillId="0" borderId="0" xfId="0" applyFont="1" applyAlignment="1">
      <alignment horizontal="left" vertical="center" wrapText="1"/>
    </xf>
    <xf numFmtId="4" fontId="25" fillId="0" borderId="0" xfId="0" applyNumberFormat="1" applyFont="1" applyAlignment="1">
      <alignment horizontal="right" vertical="center"/>
    </xf>
    <xf numFmtId="4" fontId="25" fillId="0" borderId="0" xfId="0" applyNumberFormat="1" applyFont="1" applyAlignment="1">
      <alignment vertical="center"/>
    </xf>
    <xf numFmtId="0" fontId="16" fillId="0" borderId="0" xfId="0" applyFont="1" applyAlignment="1">
      <alignment horizontal="left" vertical="top" wrapText="1"/>
    </xf>
    <xf numFmtId="0" fontId="16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 wrapText="1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" fontId="17" fillId="0" borderId="5" xfId="0" applyNumberFormat="1" applyFont="1" applyBorder="1" applyAlignment="1">
      <alignment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2" fillId="2" borderId="0" xfId="0" applyFont="1" applyFill="1" applyAlignment="1" applyProtection="1">
      <alignment horizontal="left" vertical="center"/>
      <protection locked="0"/>
    </xf>
  </cellXfs>
  <cellStyles count="2">
    <cellStyle name="Hypertextové prepojenie" xfId="1" builtinId="8"/>
    <cellStyle name="Normálna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M97"/>
  <sheetViews>
    <sheetView showGridLines="0" workbookViewId="0"/>
  </sheetViews>
  <sheetFormatPr defaultRowHeight="10.199999999999999"/>
  <cols>
    <col min="1" max="1" width="8.28515625" customWidth="1"/>
    <col min="2" max="2" width="1.7109375" customWidth="1"/>
    <col min="3" max="3" width="4.140625" customWidth="1"/>
    <col min="4" max="33" width="2.7109375" customWidth="1"/>
    <col min="34" max="34" width="3.28515625" customWidth="1"/>
    <col min="35" max="35" width="31.7109375" customWidth="1"/>
    <col min="36" max="37" width="2.42578125" customWidth="1"/>
    <col min="38" max="38" width="8.28515625" customWidth="1"/>
    <col min="39" max="39" width="3.28515625" customWidth="1"/>
    <col min="40" max="40" width="13.28515625" customWidth="1"/>
    <col min="41" max="41" width="7.42578125" customWidth="1"/>
    <col min="42" max="42" width="4.140625" customWidth="1"/>
    <col min="43" max="43" width="15.7109375" hidden="1" customWidth="1"/>
    <col min="44" max="44" width="13.7109375" customWidth="1"/>
    <col min="45" max="47" width="25.85546875" hidden="1" customWidth="1"/>
    <col min="48" max="49" width="21.7109375" hidden="1" customWidth="1"/>
    <col min="50" max="51" width="25" hidden="1" customWidth="1"/>
    <col min="52" max="52" width="21.7109375" hidden="1" customWidth="1"/>
    <col min="53" max="53" width="19.140625" hidden="1" customWidth="1"/>
    <col min="54" max="54" width="25" hidden="1" customWidth="1"/>
    <col min="55" max="55" width="21.7109375" hidden="1" customWidth="1"/>
    <col min="56" max="56" width="19.140625" hidden="1" customWidth="1"/>
    <col min="57" max="57" width="66.42578125" customWidth="1"/>
    <col min="71" max="91" width="9.28515625" hidden="1"/>
  </cols>
  <sheetData>
    <row r="1" spans="1:74">
      <c r="A1" s="15" t="s">
        <v>0</v>
      </c>
      <c r="AZ1" s="15" t="s">
        <v>1</v>
      </c>
      <c r="BA1" s="15" t="s">
        <v>2</v>
      </c>
      <c r="BB1" s="15" t="s">
        <v>3</v>
      </c>
      <c r="BT1" s="15" t="s">
        <v>4</v>
      </c>
      <c r="BU1" s="15" t="s">
        <v>4</v>
      </c>
      <c r="BV1" s="15" t="s">
        <v>5</v>
      </c>
    </row>
    <row r="2" spans="1:74" ht="36.9" customHeight="1">
      <c r="AR2" s="184"/>
      <c r="AS2" s="184"/>
      <c r="AT2" s="184"/>
      <c r="AU2" s="184"/>
      <c r="AV2" s="184"/>
      <c r="AW2" s="184"/>
      <c r="AX2" s="184"/>
      <c r="AY2" s="184"/>
      <c r="AZ2" s="184"/>
      <c r="BA2" s="184"/>
      <c r="BB2" s="184"/>
      <c r="BC2" s="184"/>
      <c r="BD2" s="184"/>
      <c r="BE2" s="184"/>
      <c r="BS2" s="16" t="s">
        <v>6</v>
      </c>
      <c r="BT2" s="16" t="s">
        <v>7</v>
      </c>
    </row>
    <row r="3" spans="1:74" ht="6.9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9"/>
      <c r="BS3" s="16" t="s">
        <v>6</v>
      </c>
      <c r="BT3" s="16" t="s">
        <v>7</v>
      </c>
    </row>
    <row r="4" spans="1:74" ht="24.9" customHeight="1">
      <c r="B4" s="19"/>
      <c r="D4" s="20" t="s">
        <v>8</v>
      </c>
      <c r="AR4" s="19"/>
      <c r="AS4" s="21" t="s">
        <v>9</v>
      </c>
      <c r="BE4" s="22" t="s">
        <v>10</v>
      </c>
      <c r="BS4" s="16" t="s">
        <v>11</v>
      </c>
    </row>
    <row r="5" spans="1:74" ht="12" customHeight="1">
      <c r="B5" s="19"/>
      <c r="D5" s="23" t="s">
        <v>12</v>
      </c>
      <c r="K5" s="214" t="s">
        <v>13</v>
      </c>
      <c r="L5" s="184"/>
      <c r="M5" s="184"/>
      <c r="N5" s="184"/>
      <c r="O5" s="184"/>
      <c r="P5" s="184"/>
      <c r="Q5" s="184"/>
      <c r="R5" s="184"/>
      <c r="S5" s="184"/>
      <c r="T5" s="184"/>
      <c r="U5" s="184"/>
      <c r="V5" s="184"/>
      <c r="W5" s="184"/>
      <c r="X5" s="184"/>
      <c r="Y5" s="184"/>
      <c r="Z5" s="184"/>
      <c r="AA5" s="184"/>
      <c r="AB5" s="184"/>
      <c r="AC5" s="184"/>
      <c r="AD5" s="184"/>
      <c r="AE5" s="184"/>
      <c r="AF5" s="184"/>
      <c r="AG5" s="184"/>
      <c r="AH5" s="184"/>
      <c r="AI5" s="184"/>
      <c r="AJ5" s="184"/>
      <c r="AK5" s="184"/>
      <c r="AL5" s="184"/>
      <c r="AM5" s="184"/>
      <c r="AN5" s="184"/>
      <c r="AO5" s="184"/>
      <c r="AR5" s="19"/>
      <c r="BE5" s="211" t="s">
        <v>14</v>
      </c>
      <c r="BS5" s="16" t="s">
        <v>6</v>
      </c>
    </row>
    <row r="6" spans="1:74" ht="36.9" customHeight="1">
      <c r="B6" s="19"/>
      <c r="D6" s="25" t="s">
        <v>15</v>
      </c>
      <c r="K6" s="215" t="s">
        <v>16</v>
      </c>
      <c r="L6" s="184"/>
      <c r="M6" s="184"/>
      <c r="N6" s="184"/>
      <c r="O6" s="184"/>
      <c r="P6" s="184"/>
      <c r="Q6" s="184"/>
      <c r="R6" s="184"/>
      <c r="S6" s="184"/>
      <c r="T6" s="184"/>
      <c r="U6" s="184"/>
      <c r="V6" s="184"/>
      <c r="W6" s="184"/>
      <c r="X6" s="184"/>
      <c r="Y6" s="184"/>
      <c r="Z6" s="184"/>
      <c r="AA6" s="184"/>
      <c r="AB6" s="184"/>
      <c r="AC6" s="184"/>
      <c r="AD6" s="184"/>
      <c r="AE6" s="184"/>
      <c r="AF6" s="184"/>
      <c r="AG6" s="184"/>
      <c r="AH6" s="184"/>
      <c r="AI6" s="184"/>
      <c r="AJ6" s="184"/>
      <c r="AK6" s="184"/>
      <c r="AL6" s="184"/>
      <c r="AM6" s="184"/>
      <c r="AN6" s="184"/>
      <c r="AO6" s="184"/>
      <c r="AR6" s="19"/>
      <c r="BE6" s="212"/>
      <c r="BS6" s="16" t="s">
        <v>6</v>
      </c>
    </row>
    <row r="7" spans="1:74" ht="12" customHeight="1">
      <c r="B7" s="19"/>
      <c r="D7" s="26" t="s">
        <v>17</v>
      </c>
      <c r="K7" s="24" t="s">
        <v>1</v>
      </c>
      <c r="AK7" s="26" t="s">
        <v>18</v>
      </c>
      <c r="AN7" s="24" t="s">
        <v>1</v>
      </c>
      <c r="AR7" s="19"/>
      <c r="BE7" s="212"/>
      <c r="BS7" s="16" t="s">
        <v>6</v>
      </c>
    </row>
    <row r="8" spans="1:74" ht="12" customHeight="1">
      <c r="B8" s="19"/>
      <c r="D8" s="26" t="s">
        <v>19</v>
      </c>
      <c r="K8" s="24" t="s">
        <v>20</v>
      </c>
      <c r="AK8" s="26" t="s">
        <v>21</v>
      </c>
      <c r="AN8" s="27" t="s">
        <v>22</v>
      </c>
      <c r="AR8" s="19"/>
      <c r="BE8" s="212"/>
      <c r="BS8" s="16" t="s">
        <v>6</v>
      </c>
    </row>
    <row r="9" spans="1:74" ht="14.4" customHeight="1">
      <c r="B9" s="19"/>
      <c r="AR9" s="19"/>
      <c r="BE9" s="212"/>
      <c r="BS9" s="16" t="s">
        <v>6</v>
      </c>
    </row>
    <row r="10" spans="1:74" ht="12" customHeight="1">
      <c r="B10" s="19"/>
      <c r="D10" s="26" t="s">
        <v>23</v>
      </c>
      <c r="AK10" s="26" t="s">
        <v>24</v>
      </c>
      <c r="AN10" s="24" t="s">
        <v>25</v>
      </c>
      <c r="AR10" s="19"/>
      <c r="BE10" s="212"/>
      <c r="BS10" s="16" t="s">
        <v>6</v>
      </c>
    </row>
    <row r="11" spans="1:74" ht="18.45" customHeight="1">
      <c r="B11" s="19"/>
      <c r="E11" s="24" t="s">
        <v>20</v>
      </c>
      <c r="AK11" s="26" t="s">
        <v>26</v>
      </c>
      <c r="AN11" s="24" t="s">
        <v>27</v>
      </c>
      <c r="AR11" s="19"/>
      <c r="BE11" s="212"/>
      <c r="BS11" s="16" t="s">
        <v>6</v>
      </c>
    </row>
    <row r="12" spans="1:74" ht="6.9" customHeight="1">
      <c r="B12" s="19"/>
      <c r="AR12" s="19"/>
      <c r="BE12" s="212"/>
      <c r="BS12" s="16" t="s">
        <v>6</v>
      </c>
    </row>
    <row r="13" spans="1:74" ht="12" customHeight="1">
      <c r="B13" s="19"/>
      <c r="D13" s="26" t="s">
        <v>28</v>
      </c>
      <c r="AK13" s="26" t="s">
        <v>24</v>
      </c>
      <c r="AN13" s="28" t="s">
        <v>29</v>
      </c>
      <c r="AR13" s="19"/>
      <c r="BE13" s="212"/>
      <c r="BS13" s="16" t="s">
        <v>6</v>
      </c>
    </row>
    <row r="14" spans="1:74" ht="13.2">
      <c r="B14" s="19"/>
      <c r="E14" s="216" t="s">
        <v>29</v>
      </c>
      <c r="F14" s="217"/>
      <c r="G14" s="217"/>
      <c r="H14" s="217"/>
      <c r="I14" s="217"/>
      <c r="J14" s="217"/>
      <c r="K14" s="217"/>
      <c r="L14" s="217"/>
      <c r="M14" s="217"/>
      <c r="N14" s="217"/>
      <c r="O14" s="217"/>
      <c r="P14" s="217"/>
      <c r="Q14" s="217"/>
      <c r="R14" s="217"/>
      <c r="S14" s="217"/>
      <c r="T14" s="217"/>
      <c r="U14" s="217"/>
      <c r="V14" s="217"/>
      <c r="W14" s="217"/>
      <c r="X14" s="217"/>
      <c r="Y14" s="217"/>
      <c r="Z14" s="217"/>
      <c r="AA14" s="217"/>
      <c r="AB14" s="217"/>
      <c r="AC14" s="217"/>
      <c r="AD14" s="217"/>
      <c r="AE14" s="217"/>
      <c r="AF14" s="217"/>
      <c r="AG14" s="217"/>
      <c r="AH14" s="217"/>
      <c r="AI14" s="217"/>
      <c r="AJ14" s="217"/>
      <c r="AK14" s="26" t="s">
        <v>26</v>
      </c>
      <c r="AN14" s="28" t="s">
        <v>29</v>
      </c>
      <c r="AR14" s="19"/>
      <c r="BE14" s="212"/>
      <c r="BS14" s="16" t="s">
        <v>6</v>
      </c>
    </row>
    <row r="15" spans="1:74" ht="6.9" customHeight="1">
      <c r="B15" s="19"/>
      <c r="AR15" s="19"/>
      <c r="BE15" s="212"/>
      <c r="BS15" s="16" t="s">
        <v>4</v>
      </c>
    </row>
    <row r="16" spans="1:74" ht="12" customHeight="1">
      <c r="B16" s="19"/>
      <c r="D16" s="26" t="s">
        <v>30</v>
      </c>
      <c r="AK16" s="26" t="s">
        <v>24</v>
      </c>
      <c r="AN16" s="24" t="s">
        <v>31</v>
      </c>
      <c r="AR16" s="19"/>
      <c r="BE16" s="212"/>
      <c r="BS16" s="16" t="s">
        <v>4</v>
      </c>
    </row>
    <row r="17" spans="2:71" ht="18.45" customHeight="1">
      <c r="B17" s="19"/>
      <c r="E17" s="24" t="s">
        <v>32</v>
      </c>
      <c r="AK17" s="26" t="s">
        <v>26</v>
      </c>
      <c r="AN17" s="24" t="s">
        <v>33</v>
      </c>
      <c r="AR17" s="19"/>
      <c r="BE17" s="212"/>
      <c r="BS17" s="16" t="s">
        <v>34</v>
      </c>
    </row>
    <row r="18" spans="2:71" ht="6.9" customHeight="1">
      <c r="B18" s="19"/>
      <c r="AR18" s="19"/>
      <c r="BE18" s="212"/>
      <c r="BS18" s="16" t="s">
        <v>6</v>
      </c>
    </row>
    <row r="19" spans="2:71" ht="12" customHeight="1">
      <c r="B19" s="19"/>
      <c r="D19" s="26" t="s">
        <v>35</v>
      </c>
      <c r="AK19" s="26" t="s">
        <v>24</v>
      </c>
      <c r="AN19" s="24" t="s">
        <v>36</v>
      </c>
      <c r="AR19" s="19"/>
      <c r="BE19" s="212"/>
      <c r="BS19" s="16" t="s">
        <v>6</v>
      </c>
    </row>
    <row r="20" spans="2:71" ht="18.45" customHeight="1">
      <c r="B20" s="19"/>
      <c r="E20" s="24" t="s">
        <v>37</v>
      </c>
      <c r="AK20" s="26" t="s">
        <v>26</v>
      </c>
      <c r="AN20" s="24" t="s">
        <v>38</v>
      </c>
      <c r="AR20" s="19"/>
      <c r="BE20" s="212"/>
      <c r="BS20" s="16" t="s">
        <v>34</v>
      </c>
    </row>
    <row r="21" spans="2:71" ht="6.9" customHeight="1">
      <c r="B21" s="19"/>
      <c r="AR21" s="19"/>
      <c r="BE21" s="212"/>
    </row>
    <row r="22" spans="2:71" ht="12" customHeight="1">
      <c r="B22" s="19"/>
      <c r="D22" s="26" t="s">
        <v>39</v>
      </c>
      <c r="AR22" s="19"/>
      <c r="BE22" s="212"/>
    </row>
    <row r="23" spans="2:71" ht="16.5" customHeight="1">
      <c r="B23" s="19"/>
      <c r="E23" s="218" t="s">
        <v>1</v>
      </c>
      <c r="F23" s="218"/>
      <c r="G23" s="218"/>
      <c r="H23" s="218"/>
      <c r="I23" s="218"/>
      <c r="J23" s="218"/>
      <c r="K23" s="218"/>
      <c r="L23" s="218"/>
      <c r="M23" s="218"/>
      <c r="N23" s="218"/>
      <c r="O23" s="218"/>
      <c r="P23" s="218"/>
      <c r="Q23" s="218"/>
      <c r="R23" s="218"/>
      <c r="S23" s="218"/>
      <c r="T23" s="218"/>
      <c r="U23" s="218"/>
      <c r="V23" s="218"/>
      <c r="W23" s="218"/>
      <c r="X23" s="218"/>
      <c r="Y23" s="218"/>
      <c r="Z23" s="218"/>
      <c r="AA23" s="218"/>
      <c r="AB23" s="218"/>
      <c r="AC23" s="218"/>
      <c r="AD23" s="218"/>
      <c r="AE23" s="218"/>
      <c r="AF23" s="218"/>
      <c r="AG23" s="218"/>
      <c r="AH23" s="218"/>
      <c r="AI23" s="218"/>
      <c r="AJ23" s="218"/>
      <c r="AK23" s="218"/>
      <c r="AL23" s="218"/>
      <c r="AM23" s="218"/>
      <c r="AN23" s="218"/>
      <c r="AR23" s="19"/>
      <c r="BE23" s="212"/>
    </row>
    <row r="24" spans="2:71" ht="6.9" customHeight="1">
      <c r="B24" s="19"/>
      <c r="AR24" s="19"/>
      <c r="BE24" s="212"/>
    </row>
    <row r="25" spans="2:71" ht="6.9" customHeight="1">
      <c r="B25" s="19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R25" s="19"/>
      <c r="BE25" s="212"/>
    </row>
    <row r="26" spans="2:71" s="1" customFormat="1" ht="25.95" customHeight="1">
      <c r="B26" s="31"/>
      <c r="D26" s="32" t="s">
        <v>40</v>
      </c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219">
        <f>ROUND(AG94,2)</f>
        <v>0</v>
      </c>
      <c r="AL26" s="220"/>
      <c r="AM26" s="220"/>
      <c r="AN26" s="220"/>
      <c r="AO26" s="220"/>
      <c r="AR26" s="31"/>
      <c r="BE26" s="212"/>
    </row>
    <row r="27" spans="2:71" s="1" customFormat="1" ht="6.9" customHeight="1">
      <c r="B27" s="31"/>
      <c r="AR27" s="31"/>
      <c r="BE27" s="212"/>
    </row>
    <row r="28" spans="2:71" s="1" customFormat="1" ht="13.2">
      <c r="B28" s="31"/>
      <c r="L28" s="221" t="s">
        <v>41</v>
      </c>
      <c r="M28" s="221"/>
      <c r="N28" s="221"/>
      <c r="O28" s="221"/>
      <c r="P28" s="221"/>
      <c r="W28" s="221" t="s">
        <v>42</v>
      </c>
      <c r="X28" s="221"/>
      <c r="Y28" s="221"/>
      <c r="Z28" s="221"/>
      <c r="AA28" s="221"/>
      <c r="AB28" s="221"/>
      <c r="AC28" s="221"/>
      <c r="AD28" s="221"/>
      <c r="AE28" s="221"/>
      <c r="AK28" s="221" t="s">
        <v>43</v>
      </c>
      <c r="AL28" s="221"/>
      <c r="AM28" s="221"/>
      <c r="AN28" s="221"/>
      <c r="AO28" s="221"/>
      <c r="AR28" s="31"/>
      <c r="BE28" s="212"/>
    </row>
    <row r="29" spans="2:71" s="2" customFormat="1" ht="14.4" customHeight="1">
      <c r="B29" s="35"/>
      <c r="D29" s="26" t="s">
        <v>44</v>
      </c>
      <c r="F29" s="36" t="s">
        <v>45</v>
      </c>
      <c r="L29" s="201">
        <v>0.2</v>
      </c>
      <c r="M29" s="200"/>
      <c r="N29" s="200"/>
      <c r="O29" s="200"/>
      <c r="P29" s="200"/>
      <c r="W29" s="199">
        <f>ROUND(AZ94, 2)</f>
        <v>0</v>
      </c>
      <c r="X29" s="200"/>
      <c r="Y29" s="200"/>
      <c r="Z29" s="200"/>
      <c r="AA29" s="200"/>
      <c r="AB29" s="200"/>
      <c r="AC29" s="200"/>
      <c r="AD29" s="200"/>
      <c r="AE29" s="200"/>
      <c r="AK29" s="199">
        <f>ROUND(AV94, 2)</f>
        <v>0</v>
      </c>
      <c r="AL29" s="200"/>
      <c r="AM29" s="200"/>
      <c r="AN29" s="200"/>
      <c r="AO29" s="200"/>
      <c r="AR29" s="35"/>
      <c r="BE29" s="213"/>
    </row>
    <row r="30" spans="2:71" s="2" customFormat="1" ht="14.4" customHeight="1">
      <c r="B30" s="35"/>
      <c r="F30" s="36" t="s">
        <v>46</v>
      </c>
      <c r="L30" s="201">
        <v>0.2</v>
      </c>
      <c r="M30" s="200"/>
      <c r="N30" s="200"/>
      <c r="O30" s="200"/>
      <c r="P30" s="200"/>
      <c r="W30" s="199">
        <f>ROUND(BA94, 2)</f>
        <v>0</v>
      </c>
      <c r="X30" s="200"/>
      <c r="Y30" s="200"/>
      <c r="Z30" s="200"/>
      <c r="AA30" s="200"/>
      <c r="AB30" s="200"/>
      <c r="AC30" s="200"/>
      <c r="AD30" s="200"/>
      <c r="AE30" s="200"/>
      <c r="AK30" s="199">
        <f>ROUND(AW94, 2)</f>
        <v>0</v>
      </c>
      <c r="AL30" s="200"/>
      <c r="AM30" s="200"/>
      <c r="AN30" s="200"/>
      <c r="AO30" s="200"/>
      <c r="AR30" s="35"/>
      <c r="BE30" s="213"/>
    </row>
    <row r="31" spans="2:71" s="2" customFormat="1" ht="14.4" hidden="1" customHeight="1">
      <c r="B31" s="35"/>
      <c r="F31" s="26" t="s">
        <v>47</v>
      </c>
      <c r="L31" s="201">
        <v>0.2</v>
      </c>
      <c r="M31" s="200"/>
      <c r="N31" s="200"/>
      <c r="O31" s="200"/>
      <c r="P31" s="200"/>
      <c r="W31" s="199">
        <f>ROUND(BB94, 2)</f>
        <v>0</v>
      </c>
      <c r="X31" s="200"/>
      <c r="Y31" s="200"/>
      <c r="Z31" s="200"/>
      <c r="AA31" s="200"/>
      <c r="AB31" s="200"/>
      <c r="AC31" s="200"/>
      <c r="AD31" s="200"/>
      <c r="AE31" s="200"/>
      <c r="AK31" s="199">
        <v>0</v>
      </c>
      <c r="AL31" s="200"/>
      <c r="AM31" s="200"/>
      <c r="AN31" s="200"/>
      <c r="AO31" s="200"/>
      <c r="AR31" s="35"/>
      <c r="BE31" s="213"/>
    </row>
    <row r="32" spans="2:71" s="2" customFormat="1" ht="14.4" hidden="1" customHeight="1">
      <c r="B32" s="35"/>
      <c r="F32" s="26" t="s">
        <v>48</v>
      </c>
      <c r="L32" s="201">
        <v>0.2</v>
      </c>
      <c r="M32" s="200"/>
      <c r="N32" s="200"/>
      <c r="O32" s="200"/>
      <c r="P32" s="200"/>
      <c r="W32" s="199">
        <f>ROUND(BC94, 2)</f>
        <v>0</v>
      </c>
      <c r="X32" s="200"/>
      <c r="Y32" s="200"/>
      <c r="Z32" s="200"/>
      <c r="AA32" s="200"/>
      <c r="AB32" s="200"/>
      <c r="AC32" s="200"/>
      <c r="AD32" s="200"/>
      <c r="AE32" s="200"/>
      <c r="AK32" s="199">
        <v>0</v>
      </c>
      <c r="AL32" s="200"/>
      <c r="AM32" s="200"/>
      <c r="AN32" s="200"/>
      <c r="AO32" s="200"/>
      <c r="AR32" s="35"/>
      <c r="BE32" s="213"/>
    </row>
    <row r="33" spans="2:57" s="2" customFormat="1" ht="14.4" hidden="1" customHeight="1">
      <c r="B33" s="35"/>
      <c r="F33" s="36" t="s">
        <v>49</v>
      </c>
      <c r="L33" s="201">
        <v>0</v>
      </c>
      <c r="M33" s="200"/>
      <c r="N33" s="200"/>
      <c r="O33" s="200"/>
      <c r="P33" s="200"/>
      <c r="W33" s="199">
        <f>ROUND(BD94, 2)</f>
        <v>0</v>
      </c>
      <c r="X33" s="200"/>
      <c r="Y33" s="200"/>
      <c r="Z33" s="200"/>
      <c r="AA33" s="200"/>
      <c r="AB33" s="200"/>
      <c r="AC33" s="200"/>
      <c r="AD33" s="200"/>
      <c r="AE33" s="200"/>
      <c r="AK33" s="199">
        <v>0</v>
      </c>
      <c r="AL33" s="200"/>
      <c r="AM33" s="200"/>
      <c r="AN33" s="200"/>
      <c r="AO33" s="200"/>
      <c r="AR33" s="35"/>
      <c r="BE33" s="213"/>
    </row>
    <row r="34" spans="2:57" s="1" customFormat="1" ht="6.9" customHeight="1">
      <c r="B34" s="31"/>
      <c r="AR34" s="31"/>
      <c r="BE34" s="212"/>
    </row>
    <row r="35" spans="2:57" s="1" customFormat="1" ht="25.95" customHeight="1">
      <c r="B35" s="31"/>
      <c r="C35" s="37"/>
      <c r="D35" s="38" t="s">
        <v>50</v>
      </c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40" t="s">
        <v>51</v>
      </c>
      <c r="U35" s="39"/>
      <c r="V35" s="39"/>
      <c r="W35" s="39"/>
      <c r="X35" s="202" t="s">
        <v>52</v>
      </c>
      <c r="Y35" s="203"/>
      <c r="Z35" s="203"/>
      <c r="AA35" s="203"/>
      <c r="AB35" s="203"/>
      <c r="AC35" s="39"/>
      <c r="AD35" s="39"/>
      <c r="AE35" s="39"/>
      <c r="AF35" s="39"/>
      <c r="AG35" s="39"/>
      <c r="AH35" s="39"/>
      <c r="AI35" s="39"/>
      <c r="AJ35" s="39"/>
      <c r="AK35" s="204">
        <f>SUM(AK26:AK33)</f>
        <v>0</v>
      </c>
      <c r="AL35" s="203"/>
      <c r="AM35" s="203"/>
      <c r="AN35" s="203"/>
      <c r="AO35" s="205"/>
      <c r="AP35" s="37"/>
      <c r="AQ35" s="37"/>
      <c r="AR35" s="31"/>
    </row>
    <row r="36" spans="2:57" s="1" customFormat="1" ht="6.9" customHeight="1">
      <c r="B36" s="31"/>
      <c r="AR36" s="31"/>
    </row>
    <row r="37" spans="2:57" s="1" customFormat="1" ht="14.4" customHeight="1">
      <c r="B37" s="31"/>
      <c r="AR37" s="31"/>
    </row>
    <row r="38" spans="2:57" ht="14.4" customHeight="1">
      <c r="B38" s="19"/>
      <c r="AR38" s="19"/>
    </row>
    <row r="39" spans="2:57" ht="14.4" customHeight="1">
      <c r="B39" s="19"/>
      <c r="AR39" s="19"/>
    </row>
    <row r="40" spans="2:57" ht="14.4" customHeight="1">
      <c r="B40" s="19"/>
      <c r="AR40" s="19"/>
    </row>
    <row r="41" spans="2:57" ht="14.4" customHeight="1">
      <c r="B41" s="19"/>
      <c r="AR41" s="19"/>
    </row>
    <row r="42" spans="2:57" ht="14.4" customHeight="1">
      <c r="B42" s="19"/>
      <c r="AR42" s="19"/>
    </row>
    <row r="43" spans="2:57" ht="14.4" customHeight="1">
      <c r="B43" s="19"/>
      <c r="AR43" s="19"/>
    </row>
    <row r="44" spans="2:57" ht="14.4" customHeight="1">
      <c r="B44" s="19"/>
      <c r="AR44" s="19"/>
    </row>
    <row r="45" spans="2:57" ht="14.4" customHeight="1">
      <c r="B45" s="19"/>
      <c r="AR45" s="19"/>
    </row>
    <row r="46" spans="2:57" ht="14.4" customHeight="1">
      <c r="B46" s="19"/>
      <c r="AR46" s="19"/>
    </row>
    <row r="47" spans="2:57" ht="14.4" customHeight="1">
      <c r="B47" s="19"/>
      <c r="AR47" s="19"/>
    </row>
    <row r="48" spans="2:57" ht="14.4" customHeight="1">
      <c r="B48" s="19"/>
      <c r="AR48" s="19"/>
    </row>
    <row r="49" spans="2:44" s="1" customFormat="1" ht="14.4" customHeight="1">
      <c r="B49" s="31"/>
      <c r="D49" s="41" t="s">
        <v>53</v>
      </c>
      <c r="E49" s="42"/>
      <c r="F49" s="42"/>
      <c r="G49" s="42"/>
      <c r="H49" s="42"/>
      <c r="I49" s="42"/>
      <c r="J49" s="42"/>
      <c r="K49" s="42"/>
      <c r="L49" s="42"/>
      <c r="M49" s="42"/>
      <c r="N49" s="42"/>
      <c r="O49" s="42"/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2"/>
      <c r="AA49" s="42"/>
      <c r="AB49" s="42"/>
      <c r="AC49" s="42"/>
      <c r="AD49" s="42"/>
      <c r="AE49" s="42"/>
      <c r="AF49" s="42"/>
      <c r="AG49" s="42"/>
      <c r="AH49" s="41" t="s">
        <v>54</v>
      </c>
      <c r="AI49" s="42"/>
      <c r="AJ49" s="42"/>
      <c r="AK49" s="42"/>
      <c r="AL49" s="42"/>
      <c r="AM49" s="42"/>
      <c r="AN49" s="42"/>
      <c r="AO49" s="42"/>
      <c r="AR49" s="31"/>
    </row>
    <row r="50" spans="2:44">
      <c r="B50" s="19"/>
      <c r="AR50" s="19"/>
    </row>
    <row r="51" spans="2:44">
      <c r="B51" s="19"/>
      <c r="AR51" s="19"/>
    </row>
    <row r="52" spans="2:44">
      <c r="B52" s="19"/>
      <c r="AR52" s="19"/>
    </row>
    <row r="53" spans="2:44">
      <c r="B53" s="19"/>
      <c r="AR53" s="19"/>
    </row>
    <row r="54" spans="2:44">
      <c r="B54" s="19"/>
      <c r="AR54" s="19"/>
    </row>
    <row r="55" spans="2:44">
      <c r="B55" s="19"/>
      <c r="AR55" s="19"/>
    </row>
    <row r="56" spans="2:44">
      <c r="B56" s="19"/>
      <c r="AR56" s="19"/>
    </row>
    <row r="57" spans="2:44">
      <c r="B57" s="19"/>
      <c r="AR57" s="19"/>
    </row>
    <row r="58" spans="2:44">
      <c r="B58" s="19"/>
      <c r="AR58" s="19"/>
    </row>
    <row r="59" spans="2:44">
      <c r="B59" s="19"/>
      <c r="AR59" s="19"/>
    </row>
    <row r="60" spans="2:44" s="1" customFormat="1" ht="13.2">
      <c r="B60" s="31"/>
      <c r="D60" s="43" t="s">
        <v>55</v>
      </c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43" t="s">
        <v>56</v>
      </c>
      <c r="W60" s="33"/>
      <c r="X60" s="33"/>
      <c r="Y60" s="33"/>
      <c r="Z60" s="33"/>
      <c r="AA60" s="33"/>
      <c r="AB60" s="33"/>
      <c r="AC60" s="33"/>
      <c r="AD60" s="33"/>
      <c r="AE60" s="33"/>
      <c r="AF60" s="33"/>
      <c r="AG60" s="33"/>
      <c r="AH60" s="43" t="s">
        <v>55</v>
      </c>
      <c r="AI60" s="33"/>
      <c r="AJ60" s="33"/>
      <c r="AK60" s="33"/>
      <c r="AL60" s="33"/>
      <c r="AM60" s="43" t="s">
        <v>56</v>
      </c>
      <c r="AN60" s="33"/>
      <c r="AO60" s="33"/>
      <c r="AR60" s="31"/>
    </row>
    <row r="61" spans="2:44">
      <c r="B61" s="19"/>
      <c r="AR61" s="19"/>
    </row>
    <row r="62" spans="2:44">
      <c r="B62" s="19"/>
      <c r="AR62" s="19"/>
    </row>
    <row r="63" spans="2:44">
      <c r="B63" s="19"/>
      <c r="AR63" s="19"/>
    </row>
    <row r="64" spans="2:44" s="1" customFormat="1" ht="13.2">
      <c r="B64" s="31"/>
      <c r="D64" s="41" t="s">
        <v>57</v>
      </c>
      <c r="E64" s="42"/>
      <c r="F64" s="42"/>
      <c r="G64" s="42"/>
      <c r="H64" s="42"/>
      <c r="I64" s="42"/>
      <c r="J64" s="42"/>
      <c r="K64" s="42"/>
      <c r="L64" s="42"/>
      <c r="M64" s="42"/>
      <c r="N64" s="42"/>
      <c r="O64" s="42"/>
      <c r="P64" s="42"/>
      <c r="Q64" s="42"/>
      <c r="R64" s="42"/>
      <c r="S64" s="42"/>
      <c r="T64" s="42"/>
      <c r="U64" s="42"/>
      <c r="V64" s="42"/>
      <c r="W64" s="42"/>
      <c r="X64" s="42"/>
      <c r="Y64" s="42"/>
      <c r="Z64" s="42"/>
      <c r="AA64" s="42"/>
      <c r="AB64" s="42"/>
      <c r="AC64" s="42"/>
      <c r="AD64" s="42"/>
      <c r="AE64" s="42"/>
      <c r="AF64" s="42"/>
      <c r="AG64" s="42"/>
      <c r="AH64" s="41" t="s">
        <v>58</v>
      </c>
      <c r="AI64" s="42"/>
      <c r="AJ64" s="42"/>
      <c r="AK64" s="42"/>
      <c r="AL64" s="42"/>
      <c r="AM64" s="42"/>
      <c r="AN64" s="42"/>
      <c r="AO64" s="42"/>
      <c r="AR64" s="31"/>
    </row>
    <row r="65" spans="2:44">
      <c r="B65" s="19"/>
      <c r="AR65" s="19"/>
    </row>
    <row r="66" spans="2:44">
      <c r="B66" s="19"/>
      <c r="AR66" s="19"/>
    </row>
    <row r="67" spans="2:44">
      <c r="B67" s="19"/>
      <c r="AR67" s="19"/>
    </row>
    <row r="68" spans="2:44">
      <c r="B68" s="19"/>
      <c r="AR68" s="19"/>
    </row>
    <row r="69" spans="2:44">
      <c r="B69" s="19"/>
      <c r="AR69" s="19"/>
    </row>
    <row r="70" spans="2:44">
      <c r="B70" s="19"/>
      <c r="AR70" s="19"/>
    </row>
    <row r="71" spans="2:44">
      <c r="B71" s="19"/>
      <c r="AR71" s="19"/>
    </row>
    <row r="72" spans="2:44">
      <c r="B72" s="19"/>
      <c r="AR72" s="19"/>
    </row>
    <row r="73" spans="2:44">
      <c r="B73" s="19"/>
      <c r="AR73" s="19"/>
    </row>
    <row r="74" spans="2:44">
      <c r="B74" s="19"/>
      <c r="AR74" s="19"/>
    </row>
    <row r="75" spans="2:44" s="1" customFormat="1" ht="13.2">
      <c r="B75" s="31"/>
      <c r="D75" s="43" t="s">
        <v>55</v>
      </c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43" t="s">
        <v>56</v>
      </c>
      <c r="W75" s="33"/>
      <c r="X75" s="33"/>
      <c r="Y75" s="33"/>
      <c r="Z75" s="33"/>
      <c r="AA75" s="33"/>
      <c r="AB75" s="33"/>
      <c r="AC75" s="33"/>
      <c r="AD75" s="33"/>
      <c r="AE75" s="33"/>
      <c r="AF75" s="33"/>
      <c r="AG75" s="33"/>
      <c r="AH75" s="43" t="s">
        <v>55</v>
      </c>
      <c r="AI75" s="33"/>
      <c r="AJ75" s="33"/>
      <c r="AK75" s="33"/>
      <c r="AL75" s="33"/>
      <c r="AM75" s="43" t="s">
        <v>56</v>
      </c>
      <c r="AN75" s="33"/>
      <c r="AO75" s="33"/>
      <c r="AR75" s="31"/>
    </row>
    <row r="76" spans="2:44" s="1" customFormat="1">
      <c r="B76" s="31"/>
      <c r="AR76" s="31"/>
    </row>
    <row r="77" spans="2:44" s="1" customFormat="1" ht="6.9" customHeight="1"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45"/>
      <c r="M77" s="45"/>
      <c r="N77" s="45"/>
      <c r="O77" s="45"/>
      <c r="P77" s="45"/>
      <c r="Q77" s="45"/>
      <c r="R77" s="45"/>
      <c r="S77" s="45"/>
      <c r="T77" s="45"/>
      <c r="U77" s="45"/>
      <c r="V77" s="45"/>
      <c r="W77" s="45"/>
      <c r="X77" s="45"/>
      <c r="Y77" s="45"/>
      <c r="Z77" s="45"/>
      <c r="AA77" s="45"/>
      <c r="AB77" s="45"/>
      <c r="AC77" s="45"/>
      <c r="AD77" s="45"/>
      <c r="AE77" s="45"/>
      <c r="AF77" s="45"/>
      <c r="AG77" s="45"/>
      <c r="AH77" s="45"/>
      <c r="AI77" s="45"/>
      <c r="AJ77" s="45"/>
      <c r="AK77" s="45"/>
      <c r="AL77" s="45"/>
      <c r="AM77" s="45"/>
      <c r="AN77" s="45"/>
      <c r="AO77" s="45"/>
      <c r="AP77" s="45"/>
      <c r="AQ77" s="45"/>
      <c r="AR77" s="31"/>
    </row>
    <row r="81" spans="1:90" s="1" customFormat="1" ht="6.9" customHeight="1">
      <c r="B81" s="46"/>
      <c r="C81" s="47"/>
      <c r="D81" s="47"/>
      <c r="E81" s="47"/>
      <c r="F81" s="47"/>
      <c r="G81" s="47"/>
      <c r="H81" s="47"/>
      <c r="I81" s="47"/>
      <c r="J81" s="47"/>
      <c r="K81" s="47"/>
      <c r="L81" s="47"/>
      <c r="M81" s="47"/>
      <c r="N81" s="47"/>
      <c r="O81" s="47"/>
      <c r="P81" s="47"/>
      <c r="Q81" s="47"/>
      <c r="R81" s="47"/>
      <c r="S81" s="47"/>
      <c r="T81" s="47"/>
      <c r="U81" s="47"/>
      <c r="V81" s="47"/>
      <c r="W81" s="47"/>
      <c r="X81" s="47"/>
      <c r="Y81" s="47"/>
      <c r="Z81" s="47"/>
      <c r="AA81" s="47"/>
      <c r="AB81" s="47"/>
      <c r="AC81" s="47"/>
      <c r="AD81" s="47"/>
      <c r="AE81" s="47"/>
      <c r="AF81" s="47"/>
      <c r="AG81" s="47"/>
      <c r="AH81" s="47"/>
      <c r="AI81" s="47"/>
      <c r="AJ81" s="47"/>
      <c r="AK81" s="47"/>
      <c r="AL81" s="47"/>
      <c r="AM81" s="47"/>
      <c r="AN81" s="47"/>
      <c r="AO81" s="47"/>
      <c r="AP81" s="47"/>
      <c r="AQ81" s="47"/>
      <c r="AR81" s="31"/>
    </row>
    <row r="82" spans="1:90" s="1" customFormat="1" ht="24.9" customHeight="1">
      <c r="B82" s="31"/>
      <c r="C82" s="20" t="s">
        <v>59</v>
      </c>
      <c r="AR82" s="31"/>
    </row>
    <row r="83" spans="1:90" s="1" customFormat="1" ht="6.9" customHeight="1">
      <c r="B83" s="31"/>
      <c r="AR83" s="31"/>
    </row>
    <row r="84" spans="1:90" s="3" customFormat="1" ht="12" customHeight="1">
      <c r="B84" s="48"/>
      <c r="C84" s="26" t="s">
        <v>12</v>
      </c>
      <c r="L84" s="3" t="str">
        <f>K5</f>
        <v>69-22</v>
      </c>
      <c r="AR84" s="48"/>
    </row>
    <row r="85" spans="1:90" s="4" customFormat="1" ht="36.9" customHeight="1">
      <c r="B85" s="49"/>
      <c r="C85" s="50" t="s">
        <v>15</v>
      </c>
      <c r="L85" s="190" t="str">
        <f>K6</f>
        <v>Predĺženie pešej zóny Štefánikova trieda Nitra</v>
      </c>
      <c r="M85" s="191"/>
      <c r="N85" s="191"/>
      <c r="O85" s="191"/>
      <c r="P85" s="191"/>
      <c r="Q85" s="191"/>
      <c r="R85" s="191"/>
      <c r="S85" s="191"/>
      <c r="T85" s="191"/>
      <c r="U85" s="191"/>
      <c r="V85" s="191"/>
      <c r="W85" s="191"/>
      <c r="X85" s="191"/>
      <c r="Y85" s="191"/>
      <c r="Z85" s="191"/>
      <c r="AA85" s="191"/>
      <c r="AB85" s="191"/>
      <c r="AC85" s="191"/>
      <c r="AD85" s="191"/>
      <c r="AE85" s="191"/>
      <c r="AF85" s="191"/>
      <c r="AG85" s="191"/>
      <c r="AH85" s="191"/>
      <c r="AI85" s="191"/>
      <c r="AJ85" s="191"/>
      <c r="AK85" s="191"/>
      <c r="AL85" s="191"/>
      <c r="AM85" s="191"/>
      <c r="AN85" s="191"/>
      <c r="AO85" s="191"/>
      <c r="AR85" s="49"/>
    </row>
    <row r="86" spans="1:90" s="1" customFormat="1" ht="6.9" customHeight="1">
      <c r="B86" s="31"/>
      <c r="AR86" s="31"/>
    </row>
    <row r="87" spans="1:90" s="1" customFormat="1" ht="12" customHeight="1">
      <c r="B87" s="31"/>
      <c r="C87" s="26" t="s">
        <v>19</v>
      </c>
      <c r="L87" s="51" t="str">
        <f>IF(K8="","",K8)</f>
        <v>Mesto Nitra</v>
      </c>
      <c r="AI87" s="26" t="s">
        <v>21</v>
      </c>
      <c r="AM87" s="192" t="str">
        <f>IF(AN8= "","",AN8)</f>
        <v>27. 12. 2022</v>
      </c>
      <c r="AN87" s="192"/>
      <c r="AR87" s="31"/>
    </row>
    <row r="88" spans="1:90" s="1" customFormat="1" ht="6.9" customHeight="1">
      <c r="B88" s="31"/>
      <c r="AR88" s="31"/>
    </row>
    <row r="89" spans="1:90" s="1" customFormat="1" ht="15.15" customHeight="1">
      <c r="B89" s="31"/>
      <c r="C89" s="26" t="s">
        <v>23</v>
      </c>
      <c r="L89" s="3" t="str">
        <f>IF(E11= "","",E11)</f>
        <v>Mesto Nitra</v>
      </c>
      <c r="AI89" s="26" t="s">
        <v>30</v>
      </c>
      <c r="AM89" s="193" t="str">
        <f>IF(E17="","",E17)</f>
        <v>scale studio a.s.</v>
      </c>
      <c r="AN89" s="194"/>
      <c r="AO89" s="194"/>
      <c r="AP89" s="194"/>
      <c r="AR89" s="31"/>
      <c r="AS89" s="195" t="s">
        <v>60</v>
      </c>
      <c r="AT89" s="196"/>
      <c r="AU89" s="53"/>
      <c r="AV89" s="53"/>
      <c r="AW89" s="53"/>
      <c r="AX89" s="53"/>
      <c r="AY89" s="53"/>
      <c r="AZ89" s="53"/>
      <c r="BA89" s="53"/>
      <c r="BB89" s="53"/>
      <c r="BC89" s="53"/>
      <c r="BD89" s="54"/>
    </row>
    <row r="90" spans="1:90" s="1" customFormat="1" ht="15.15" customHeight="1">
      <c r="B90" s="31"/>
      <c r="C90" s="26" t="s">
        <v>28</v>
      </c>
      <c r="L90" s="3" t="str">
        <f>IF(E14= "Vyplň údaj","",E14)</f>
        <v/>
      </c>
      <c r="AI90" s="26" t="s">
        <v>35</v>
      </c>
      <c r="AM90" s="193" t="str">
        <f>IF(E20="","",E20)</f>
        <v>FIRSTA spol. s r.o.</v>
      </c>
      <c r="AN90" s="194"/>
      <c r="AO90" s="194"/>
      <c r="AP90" s="194"/>
      <c r="AR90" s="31"/>
      <c r="AS90" s="197"/>
      <c r="AT90" s="198"/>
      <c r="BD90" s="56"/>
    </row>
    <row r="91" spans="1:90" s="1" customFormat="1" ht="10.8" customHeight="1">
      <c r="B91" s="31"/>
      <c r="AR91" s="31"/>
      <c r="AS91" s="197"/>
      <c r="AT91" s="198"/>
      <c r="BD91" s="56"/>
    </row>
    <row r="92" spans="1:90" s="1" customFormat="1" ht="29.25" customHeight="1">
      <c r="B92" s="31"/>
      <c r="C92" s="185" t="s">
        <v>61</v>
      </c>
      <c r="D92" s="186"/>
      <c r="E92" s="186"/>
      <c r="F92" s="186"/>
      <c r="G92" s="186"/>
      <c r="H92" s="57"/>
      <c r="I92" s="187" t="s">
        <v>62</v>
      </c>
      <c r="J92" s="186"/>
      <c r="K92" s="186"/>
      <c r="L92" s="186"/>
      <c r="M92" s="186"/>
      <c r="N92" s="186"/>
      <c r="O92" s="186"/>
      <c r="P92" s="186"/>
      <c r="Q92" s="186"/>
      <c r="R92" s="186"/>
      <c r="S92" s="186"/>
      <c r="T92" s="186"/>
      <c r="U92" s="186"/>
      <c r="V92" s="186"/>
      <c r="W92" s="186"/>
      <c r="X92" s="186"/>
      <c r="Y92" s="186"/>
      <c r="Z92" s="186"/>
      <c r="AA92" s="186"/>
      <c r="AB92" s="186"/>
      <c r="AC92" s="186"/>
      <c r="AD92" s="186"/>
      <c r="AE92" s="186"/>
      <c r="AF92" s="186"/>
      <c r="AG92" s="188" t="s">
        <v>63</v>
      </c>
      <c r="AH92" s="186"/>
      <c r="AI92" s="186"/>
      <c r="AJ92" s="186"/>
      <c r="AK92" s="186"/>
      <c r="AL92" s="186"/>
      <c r="AM92" s="186"/>
      <c r="AN92" s="187" t="s">
        <v>64</v>
      </c>
      <c r="AO92" s="186"/>
      <c r="AP92" s="189"/>
      <c r="AQ92" s="58" t="s">
        <v>65</v>
      </c>
      <c r="AR92" s="31"/>
      <c r="AS92" s="59" t="s">
        <v>66</v>
      </c>
      <c r="AT92" s="60" t="s">
        <v>67</v>
      </c>
      <c r="AU92" s="60" t="s">
        <v>68</v>
      </c>
      <c r="AV92" s="60" t="s">
        <v>69</v>
      </c>
      <c r="AW92" s="60" t="s">
        <v>70</v>
      </c>
      <c r="AX92" s="60" t="s">
        <v>71</v>
      </c>
      <c r="AY92" s="60" t="s">
        <v>72</v>
      </c>
      <c r="AZ92" s="60" t="s">
        <v>73</v>
      </c>
      <c r="BA92" s="60" t="s">
        <v>74</v>
      </c>
      <c r="BB92" s="60" t="s">
        <v>75</v>
      </c>
      <c r="BC92" s="60" t="s">
        <v>76</v>
      </c>
      <c r="BD92" s="61" t="s">
        <v>77</v>
      </c>
    </row>
    <row r="93" spans="1:90" s="1" customFormat="1" ht="10.8" customHeight="1">
      <c r="B93" s="31"/>
      <c r="AR93" s="31"/>
      <c r="AS93" s="62"/>
      <c r="AT93" s="53"/>
      <c r="AU93" s="53"/>
      <c r="AV93" s="53"/>
      <c r="AW93" s="53"/>
      <c r="AX93" s="53"/>
      <c r="AY93" s="53"/>
      <c r="AZ93" s="53"/>
      <c r="BA93" s="53"/>
      <c r="BB93" s="53"/>
      <c r="BC93" s="53"/>
      <c r="BD93" s="54"/>
    </row>
    <row r="94" spans="1:90" s="5" customFormat="1" ht="32.4" customHeight="1">
      <c r="B94" s="63"/>
      <c r="C94" s="64" t="s">
        <v>78</v>
      </c>
      <c r="D94" s="65"/>
      <c r="E94" s="65"/>
      <c r="F94" s="65"/>
      <c r="G94" s="65"/>
      <c r="H94" s="65"/>
      <c r="I94" s="65"/>
      <c r="J94" s="65"/>
      <c r="K94" s="65"/>
      <c r="L94" s="65"/>
      <c r="M94" s="65"/>
      <c r="N94" s="65"/>
      <c r="O94" s="65"/>
      <c r="P94" s="65"/>
      <c r="Q94" s="65"/>
      <c r="R94" s="65"/>
      <c r="S94" s="65"/>
      <c r="T94" s="65"/>
      <c r="U94" s="65"/>
      <c r="V94" s="65"/>
      <c r="W94" s="65"/>
      <c r="X94" s="65"/>
      <c r="Y94" s="65"/>
      <c r="Z94" s="65"/>
      <c r="AA94" s="65"/>
      <c r="AB94" s="65"/>
      <c r="AC94" s="65"/>
      <c r="AD94" s="65"/>
      <c r="AE94" s="65"/>
      <c r="AF94" s="65"/>
      <c r="AG94" s="209">
        <f>ROUND(AG95,2)</f>
        <v>0</v>
      </c>
      <c r="AH94" s="209"/>
      <c r="AI94" s="209"/>
      <c r="AJ94" s="209"/>
      <c r="AK94" s="209"/>
      <c r="AL94" s="209"/>
      <c r="AM94" s="209"/>
      <c r="AN94" s="210">
        <f>SUM(AG94,AT94)</f>
        <v>0</v>
      </c>
      <c r="AO94" s="210"/>
      <c r="AP94" s="210"/>
      <c r="AQ94" s="67" t="s">
        <v>1</v>
      </c>
      <c r="AR94" s="63"/>
      <c r="AS94" s="68">
        <f>ROUND(AS95,2)</f>
        <v>0</v>
      </c>
      <c r="AT94" s="69">
        <f>ROUND(SUM(AV94:AW94),2)</f>
        <v>0</v>
      </c>
      <c r="AU94" s="70">
        <f>ROUND(AU95,5)</f>
        <v>0</v>
      </c>
      <c r="AV94" s="69">
        <f>ROUND(AZ94*L29,2)</f>
        <v>0</v>
      </c>
      <c r="AW94" s="69">
        <f>ROUND(BA94*L30,2)</f>
        <v>0</v>
      </c>
      <c r="AX94" s="69">
        <f>ROUND(BB94*L29,2)</f>
        <v>0</v>
      </c>
      <c r="AY94" s="69">
        <f>ROUND(BC94*L30,2)</f>
        <v>0</v>
      </c>
      <c r="AZ94" s="69">
        <f>ROUND(AZ95,2)</f>
        <v>0</v>
      </c>
      <c r="BA94" s="69">
        <f>ROUND(BA95,2)</f>
        <v>0</v>
      </c>
      <c r="BB94" s="69">
        <f>ROUND(BB95,2)</f>
        <v>0</v>
      </c>
      <c r="BC94" s="69">
        <f>ROUND(BC95,2)</f>
        <v>0</v>
      </c>
      <c r="BD94" s="71">
        <f>ROUND(BD95,2)</f>
        <v>0</v>
      </c>
      <c r="BS94" s="72" t="s">
        <v>79</v>
      </c>
      <c r="BT94" s="72" t="s">
        <v>80</v>
      </c>
      <c r="BV94" s="72" t="s">
        <v>81</v>
      </c>
      <c r="BW94" s="72" t="s">
        <v>5</v>
      </c>
      <c r="BX94" s="72" t="s">
        <v>82</v>
      </c>
      <c r="CL94" s="72" t="s">
        <v>1</v>
      </c>
    </row>
    <row r="95" spans="1:90" s="6" customFormat="1" ht="24.75" customHeight="1">
      <c r="A95" s="73" t="s">
        <v>83</v>
      </c>
      <c r="B95" s="74"/>
      <c r="C95" s="75"/>
      <c r="D95" s="208" t="s">
        <v>13</v>
      </c>
      <c r="E95" s="208"/>
      <c r="F95" s="208"/>
      <c r="G95" s="208"/>
      <c r="H95" s="208"/>
      <c r="I95" s="76"/>
      <c r="J95" s="208" t="s">
        <v>16</v>
      </c>
      <c r="K95" s="208"/>
      <c r="L95" s="208"/>
      <c r="M95" s="208"/>
      <c r="N95" s="208"/>
      <c r="O95" s="208"/>
      <c r="P95" s="208"/>
      <c r="Q95" s="208"/>
      <c r="R95" s="208"/>
      <c r="S95" s="208"/>
      <c r="T95" s="208"/>
      <c r="U95" s="208"/>
      <c r="V95" s="208"/>
      <c r="W95" s="208"/>
      <c r="X95" s="208"/>
      <c r="Y95" s="208"/>
      <c r="Z95" s="208"/>
      <c r="AA95" s="208"/>
      <c r="AB95" s="208"/>
      <c r="AC95" s="208"/>
      <c r="AD95" s="208"/>
      <c r="AE95" s="208"/>
      <c r="AF95" s="208"/>
      <c r="AG95" s="206">
        <f>'69-22 - Predĺženie pešej ...'!J28</f>
        <v>0</v>
      </c>
      <c r="AH95" s="207"/>
      <c r="AI95" s="207"/>
      <c r="AJ95" s="207"/>
      <c r="AK95" s="207"/>
      <c r="AL95" s="207"/>
      <c r="AM95" s="207"/>
      <c r="AN95" s="206">
        <f>SUM(AG95,AT95)</f>
        <v>0</v>
      </c>
      <c r="AO95" s="207"/>
      <c r="AP95" s="207"/>
      <c r="AQ95" s="77" t="s">
        <v>84</v>
      </c>
      <c r="AR95" s="74"/>
      <c r="AS95" s="78">
        <v>0</v>
      </c>
      <c r="AT95" s="79">
        <f>ROUND(SUM(AV95:AW95),2)</f>
        <v>0</v>
      </c>
      <c r="AU95" s="80">
        <f>'69-22 - Predĺženie pešej ...'!P125</f>
        <v>0</v>
      </c>
      <c r="AV95" s="79">
        <f>'69-22 - Predĺženie pešej ...'!J31</f>
        <v>0</v>
      </c>
      <c r="AW95" s="79">
        <f>'69-22 - Predĺženie pešej ...'!J32</f>
        <v>0</v>
      </c>
      <c r="AX95" s="79">
        <f>'69-22 - Predĺženie pešej ...'!J33</f>
        <v>0</v>
      </c>
      <c r="AY95" s="79">
        <f>'69-22 - Predĺženie pešej ...'!J34</f>
        <v>0</v>
      </c>
      <c r="AZ95" s="79">
        <f>'69-22 - Predĺženie pešej ...'!F31</f>
        <v>0</v>
      </c>
      <c r="BA95" s="79">
        <f>'69-22 - Predĺženie pešej ...'!F32</f>
        <v>0</v>
      </c>
      <c r="BB95" s="79">
        <f>'69-22 - Predĺženie pešej ...'!F33</f>
        <v>0</v>
      </c>
      <c r="BC95" s="79">
        <f>'69-22 - Predĺženie pešej ...'!F34</f>
        <v>0</v>
      </c>
      <c r="BD95" s="81">
        <f>'69-22 - Predĺženie pešej ...'!F35</f>
        <v>0</v>
      </c>
      <c r="BT95" s="82" t="s">
        <v>85</v>
      </c>
      <c r="BU95" s="82" t="s">
        <v>86</v>
      </c>
      <c r="BV95" s="82" t="s">
        <v>81</v>
      </c>
      <c r="BW95" s="82" t="s">
        <v>5</v>
      </c>
      <c r="BX95" s="82" t="s">
        <v>82</v>
      </c>
      <c r="CL95" s="82" t="s">
        <v>1</v>
      </c>
    </row>
    <row r="96" spans="1:90" s="1" customFormat="1" ht="30" customHeight="1">
      <c r="B96" s="31"/>
      <c r="AR96" s="31"/>
    </row>
    <row r="97" spans="2:44" s="1" customFormat="1" ht="6.9" customHeight="1">
      <c r="B97" s="44"/>
      <c r="C97" s="45"/>
      <c r="D97" s="45"/>
      <c r="E97" s="45"/>
      <c r="F97" s="45"/>
      <c r="G97" s="45"/>
      <c r="H97" s="45"/>
      <c r="I97" s="45"/>
      <c r="J97" s="45"/>
      <c r="K97" s="45"/>
      <c r="L97" s="45"/>
      <c r="M97" s="45"/>
      <c r="N97" s="45"/>
      <c r="O97" s="45"/>
      <c r="P97" s="45"/>
      <c r="Q97" s="45"/>
      <c r="R97" s="45"/>
      <c r="S97" s="45"/>
      <c r="T97" s="45"/>
      <c r="U97" s="45"/>
      <c r="V97" s="45"/>
      <c r="W97" s="45"/>
      <c r="X97" s="45"/>
      <c r="Y97" s="45"/>
      <c r="Z97" s="45"/>
      <c r="AA97" s="45"/>
      <c r="AB97" s="45"/>
      <c r="AC97" s="45"/>
      <c r="AD97" s="45"/>
      <c r="AE97" s="45"/>
      <c r="AF97" s="45"/>
      <c r="AG97" s="45"/>
      <c r="AH97" s="45"/>
      <c r="AI97" s="45"/>
      <c r="AJ97" s="45"/>
      <c r="AK97" s="45"/>
      <c r="AL97" s="45"/>
      <c r="AM97" s="45"/>
      <c r="AN97" s="45"/>
      <c r="AO97" s="45"/>
      <c r="AP97" s="45"/>
      <c r="AQ97" s="45"/>
      <c r="AR97" s="31"/>
    </row>
  </sheetData>
  <sheetProtection algorithmName="SHA-512" hashValue="GPB0m74fi3oSHxQFNHevveQQ1D0migAx+kYbX8D09Mo+BzppSHt8PB3oen//ZvYFiH7G1xpwIKPMp5G0uCFRLw==" saltValue="NfCeopvt/N9RUrzvxmoqMiDjMWNE1feW5/VAWRBgdAmimQ7gd896XPqgHivgUIjZcth6kLTinE48FozxWgd+zQ==" spinCount="100000" sheet="1" objects="1" scenarios="1" formatColumns="0" formatRows="0"/>
  <mergeCells count="42">
    <mergeCell ref="AK30:AO30"/>
    <mergeCell ref="L30:P30"/>
    <mergeCell ref="W31:AE31"/>
    <mergeCell ref="L31:P31"/>
    <mergeCell ref="W32:AE32"/>
    <mergeCell ref="AK32:AO32"/>
    <mergeCell ref="L32:P32"/>
    <mergeCell ref="BE5:BE34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N95:AP95"/>
    <mergeCell ref="AG95:AM95"/>
    <mergeCell ref="D95:H95"/>
    <mergeCell ref="J95:AF95"/>
    <mergeCell ref="AG94:AM94"/>
    <mergeCell ref="AN94:AP94"/>
    <mergeCell ref="AR2:BE2"/>
    <mergeCell ref="C92:G92"/>
    <mergeCell ref="I92:AF92"/>
    <mergeCell ref="AG92:AM92"/>
    <mergeCell ref="AN92:AP92"/>
    <mergeCell ref="L85:AO85"/>
    <mergeCell ref="AM87:AN87"/>
    <mergeCell ref="AM89:AP89"/>
    <mergeCell ref="AS89:AT91"/>
    <mergeCell ref="AM90:AP90"/>
    <mergeCell ref="W33:AE33"/>
    <mergeCell ref="AK33:AO33"/>
    <mergeCell ref="L33:P33"/>
    <mergeCell ref="X35:AB35"/>
    <mergeCell ref="AK35:AO35"/>
    <mergeCell ref="AK31:AO31"/>
  </mergeCells>
  <hyperlinks>
    <hyperlink ref="A95" location="'69-22 - Predĺženie pešej ...'!C2" display="/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BM313"/>
  <sheetViews>
    <sheetView showGridLines="0" tabSelected="1" topLeftCell="A218" workbookViewId="0">
      <selection activeCell="F8" sqref="F8"/>
    </sheetView>
  </sheetViews>
  <sheetFormatPr defaultRowHeight="10.199999999999999"/>
  <cols>
    <col min="1" max="1" width="3.42578125" customWidth="1"/>
    <col min="2" max="2" width="1.140625" customWidth="1"/>
    <col min="3" max="3" width="4.140625" customWidth="1"/>
    <col min="4" max="4" width="4.28515625" customWidth="1"/>
    <col min="5" max="5" width="18.5703125" customWidth="1"/>
    <col min="6" max="6" width="50.85546875" customWidth="1"/>
    <col min="7" max="7" width="9.42578125" customWidth="1"/>
    <col min="8" max="8" width="14" customWidth="1"/>
    <col min="9" max="9" width="15.85546875" customWidth="1"/>
    <col min="10" max="10" width="22.28515625" customWidth="1"/>
    <col min="11" max="11" width="22.28515625" hidden="1" customWidth="1"/>
    <col min="12" max="12" width="9.28515625" customWidth="1"/>
    <col min="13" max="13" width="10.85546875" hidden="1" customWidth="1"/>
    <col min="14" max="14" width="9.28515625" hidden="1"/>
    <col min="15" max="20" width="14.140625" hidden="1" customWidth="1"/>
    <col min="21" max="21" width="16.28515625" hidden="1" customWidth="1"/>
    <col min="22" max="22" width="12.28515625" customWidth="1"/>
    <col min="23" max="23" width="16.28515625" customWidth="1"/>
    <col min="24" max="24" width="12.28515625" customWidth="1"/>
    <col min="25" max="25" width="15" customWidth="1"/>
    <col min="26" max="26" width="11" customWidth="1"/>
    <col min="27" max="27" width="15" customWidth="1"/>
    <col min="28" max="28" width="16.28515625" customWidth="1"/>
    <col min="29" max="29" width="11" customWidth="1"/>
    <col min="30" max="30" width="15" customWidth="1"/>
    <col min="31" max="31" width="16.28515625" customWidth="1"/>
    <col min="44" max="65" width="9.28515625" hidden="1"/>
  </cols>
  <sheetData>
    <row r="2" spans="2:46" ht="36.9" customHeight="1">
      <c r="L2" s="184"/>
      <c r="M2" s="184"/>
      <c r="N2" s="184"/>
      <c r="O2" s="184"/>
      <c r="P2" s="184"/>
      <c r="Q2" s="184"/>
      <c r="R2" s="184"/>
      <c r="S2" s="184"/>
      <c r="T2" s="184"/>
      <c r="U2" s="184"/>
      <c r="V2" s="184"/>
      <c r="AT2" s="16" t="s">
        <v>5</v>
      </c>
    </row>
    <row r="3" spans="2:46" ht="6.9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  <c r="AT3" s="16" t="s">
        <v>80</v>
      </c>
    </row>
    <row r="4" spans="2:46" ht="24.9" customHeight="1">
      <c r="B4" s="19"/>
      <c r="D4" s="20" t="s">
        <v>87</v>
      </c>
      <c r="L4" s="19"/>
      <c r="M4" s="83" t="s">
        <v>9</v>
      </c>
      <c r="AT4" s="16" t="s">
        <v>4</v>
      </c>
    </row>
    <row r="5" spans="2:46" ht="6.9" customHeight="1">
      <c r="B5" s="19"/>
      <c r="L5" s="19"/>
    </row>
    <row r="6" spans="2:46" s="1" customFormat="1" ht="12" customHeight="1">
      <c r="B6" s="31"/>
      <c r="D6" s="26" t="s">
        <v>15</v>
      </c>
      <c r="L6" s="31"/>
    </row>
    <row r="7" spans="2:46" s="1" customFormat="1" ht="16.5" customHeight="1">
      <c r="B7" s="31"/>
      <c r="E7" s="190" t="s">
        <v>16</v>
      </c>
      <c r="F7" s="222"/>
      <c r="G7" s="222"/>
      <c r="H7" s="222"/>
      <c r="L7" s="31"/>
    </row>
    <row r="8" spans="2:46" s="1" customFormat="1">
      <c r="B8" s="31"/>
      <c r="L8" s="31"/>
    </row>
    <row r="9" spans="2:46" s="1" customFormat="1" ht="12" customHeight="1">
      <c r="B9" s="31"/>
      <c r="D9" s="26" t="s">
        <v>17</v>
      </c>
      <c r="F9" s="24" t="s">
        <v>1</v>
      </c>
      <c r="I9" s="26" t="s">
        <v>18</v>
      </c>
      <c r="J9" s="24" t="s">
        <v>1</v>
      </c>
      <c r="L9" s="31"/>
    </row>
    <row r="10" spans="2:46" s="1" customFormat="1" ht="12" customHeight="1">
      <c r="B10" s="31"/>
      <c r="D10" s="26" t="s">
        <v>19</v>
      </c>
      <c r="F10" s="24" t="s">
        <v>20</v>
      </c>
      <c r="I10" s="26" t="s">
        <v>21</v>
      </c>
      <c r="J10" s="52" t="str">
        <f>'Rekapitulácia stavby'!AN8</f>
        <v>27. 12. 2022</v>
      </c>
      <c r="L10" s="31"/>
    </row>
    <row r="11" spans="2:46" s="1" customFormat="1" ht="10.8" customHeight="1">
      <c r="B11" s="31"/>
      <c r="L11" s="31"/>
    </row>
    <row r="12" spans="2:46" s="1" customFormat="1" ht="12" customHeight="1">
      <c r="B12" s="31"/>
      <c r="D12" s="26" t="s">
        <v>23</v>
      </c>
      <c r="I12" s="26" t="s">
        <v>24</v>
      </c>
      <c r="J12" s="24" t="s">
        <v>25</v>
      </c>
      <c r="L12" s="31"/>
    </row>
    <row r="13" spans="2:46" s="1" customFormat="1" ht="18" customHeight="1">
      <c r="B13" s="31"/>
      <c r="E13" s="24" t="s">
        <v>20</v>
      </c>
      <c r="I13" s="26" t="s">
        <v>26</v>
      </c>
      <c r="J13" s="24" t="s">
        <v>27</v>
      </c>
      <c r="L13" s="31"/>
    </row>
    <row r="14" spans="2:46" s="1" customFormat="1" ht="6.9" customHeight="1">
      <c r="B14" s="31"/>
      <c r="L14" s="31"/>
    </row>
    <row r="15" spans="2:46" s="1" customFormat="1" ht="12" customHeight="1">
      <c r="B15" s="31"/>
      <c r="D15" s="26" t="s">
        <v>28</v>
      </c>
      <c r="I15" s="26" t="s">
        <v>24</v>
      </c>
      <c r="J15" s="27" t="str">
        <f>'Rekapitulácia stavby'!AN13</f>
        <v>Vyplň údaj</v>
      </c>
      <c r="L15" s="31"/>
    </row>
    <row r="16" spans="2:46" s="1" customFormat="1" ht="18" customHeight="1">
      <c r="B16" s="31"/>
      <c r="E16" s="223" t="str">
        <f>'Rekapitulácia stavby'!E14</f>
        <v>Vyplň údaj</v>
      </c>
      <c r="F16" s="214"/>
      <c r="G16" s="214"/>
      <c r="H16" s="214"/>
      <c r="I16" s="26" t="s">
        <v>26</v>
      </c>
      <c r="J16" s="27" t="str">
        <f>'Rekapitulácia stavby'!AN14</f>
        <v>Vyplň údaj</v>
      </c>
      <c r="L16" s="31"/>
    </row>
    <row r="17" spans="2:52" s="1" customFormat="1" ht="6.9" customHeight="1">
      <c r="B17" s="31"/>
      <c r="L17" s="31"/>
    </row>
    <row r="18" spans="2:52" s="1" customFormat="1" ht="12" customHeight="1">
      <c r="B18" s="31"/>
      <c r="D18" s="26" t="s">
        <v>30</v>
      </c>
      <c r="I18" s="26" t="s">
        <v>24</v>
      </c>
      <c r="J18" s="24" t="s">
        <v>31</v>
      </c>
      <c r="L18" s="31"/>
    </row>
    <row r="19" spans="2:52" s="1" customFormat="1" ht="18" customHeight="1">
      <c r="B19" s="31"/>
      <c r="E19" s="24" t="s">
        <v>32</v>
      </c>
      <c r="I19" s="26" t="s">
        <v>26</v>
      </c>
      <c r="J19" s="24" t="s">
        <v>33</v>
      </c>
      <c r="L19" s="31"/>
    </row>
    <row r="20" spans="2:52" s="1" customFormat="1" ht="6.9" customHeight="1">
      <c r="B20" s="31"/>
      <c r="L20" s="31"/>
    </row>
    <row r="21" spans="2:52" s="1" customFormat="1" ht="12" customHeight="1">
      <c r="B21" s="31"/>
      <c r="D21" s="26" t="s">
        <v>35</v>
      </c>
      <c r="I21" s="26" t="s">
        <v>24</v>
      </c>
      <c r="J21" s="24" t="s">
        <v>36</v>
      </c>
      <c r="L21" s="31"/>
    </row>
    <row r="22" spans="2:52" s="1" customFormat="1" ht="18" customHeight="1">
      <c r="B22" s="31"/>
      <c r="E22" s="24" t="s">
        <v>37</v>
      </c>
      <c r="I22" s="26" t="s">
        <v>26</v>
      </c>
      <c r="J22" s="24" t="s">
        <v>38</v>
      </c>
      <c r="L22" s="31"/>
    </row>
    <row r="23" spans="2:52" s="1" customFormat="1" ht="6.9" customHeight="1">
      <c r="B23" s="31"/>
      <c r="L23" s="31"/>
    </row>
    <row r="24" spans="2:52" s="1" customFormat="1" ht="12" customHeight="1">
      <c r="B24" s="31"/>
      <c r="D24" s="26" t="s">
        <v>39</v>
      </c>
      <c r="L24" s="31"/>
    </row>
    <row r="25" spans="2:52" s="7" customFormat="1" ht="16.5" customHeight="1">
      <c r="B25" s="84"/>
      <c r="E25" s="218" t="s">
        <v>1</v>
      </c>
      <c r="F25" s="218"/>
      <c r="G25" s="218"/>
      <c r="H25" s="218"/>
      <c r="L25" s="84"/>
    </row>
    <row r="26" spans="2:52" s="1" customFormat="1" ht="6.9" customHeight="1">
      <c r="B26" s="31"/>
      <c r="L26" s="31"/>
    </row>
    <row r="27" spans="2:52" s="1" customFormat="1" ht="6.9" customHeight="1">
      <c r="B27" s="31"/>
      <c r="D27" s="53"/>
      <c r="E27" s="53"/>
      <c r="F27" s="53"/>
      <c r="G27" s="53"/>
      <c r="H27" s="53"/>
      <c r="I27" s="53"/>
      <c r="J27" s="53"/>
      <c r="K27" s="53"/>
      <c r="L27" s="31"/>
    </row>
    <row r="28" spans="2:52" s="1" customFormat="1" ht="25.35" customHeight="1">
      <c r="B28" s="31"/>
      <c r="D28" s="85" t="s">
        <v>40</v>
      </c>
      <c r="J28" s="66">
        <f>ROUND(J125, 2)</f>
        <v>0</v>
      </c>
      <c r="L28" s="31"/>
    </row>
    <row r="29" spans="2:52" s="1" customFormat="1" ht="6.9" customHeight="1">
      <c r="B29" s="31"/>
      <c r="D29" s="53"/>
      <c r="E29" s="53"/>
      <c r="F29" s="53"/>
      <c r="G29" s="53"/>
      <c r="H29" s="53"/>
      <c r="I29" s="53"/>
      <c r="J29" s="53"/>
      <c r="K29" s="53"/>
      <c r="L29" s="86"/>
      <c r="M29" s="87"/>
      <c r="N29" s="87"/>
      <c r="O29" s="87"/>
      <c r="P29" s="87"/>
      <c r="Q29" s="87"/>
      <c r="R29" s="87"/>
      <c r="S29" s="87"/>
      <c r="T29" s="87"/>
      <c r="U29" s="87"/>
      <c r="V29" s="87"/>
      <c r="W29" s="87"/>
      <c r="X29" s="87"/>
      <c r="Y29" s="87"/>
      <c r="Z29" s="87"/>
      <c r="AA29" s="87"/>
      <c r="AB29" s="87"/>
      <c r="AC29" s="87"/>
      <c r="AD29" s="87"/>
      <c r="AE29" s="87"/>
      <c r="AF29" s="87"/>
      <c r="AG29" s="87"/>
      <c r="AH29" s="87"/>
      <c r="AI29" s="87"/>
      <c r="AJ29" s="87"/>
      <c r="AK29" s="87"/>
      <c r="AL29" s="87"/>
      <c r="AM29" s="87"/>
      <c r="AN29" s="87"/>
      <c r="AO29" s="87"/>
      <c r="AP29" s="87"/>
      <c r="AQ29" s="87"/>
      <c r="AR29" s="87"/>
      <c r="AS29" s="87"/>
      <c r="AT29" s="87"/>
      <c r="AU29" s="87"/>
      <c r="AV29" s="87"/>
      <c r="AW29" s="87"/>
      <c r="AX29" s="87"/>
      <c r="AY29" s="87"/>
      <c r="AZ29" s="87"/>
    </row>
    <row r="30" spans="2:52" s="1" customFormat="1" ht="14.4" customHeight="1">
      <c r="B30" s="31"/>
      <c r="F30" s="34" t="s">
        <v>42</v>
      </c>
      <c r="I30" s="34" t="s">
        <v>41</v>
      </c>
      <c r="J30" s="34" t="s">
        <v>43</v>
      </c>
      <c r="L30" s="86"/>
      <c r="M30" s="87"/>
      <c r="N30" s="87"/>
      <c r="O30" s="87"/>
      <c r="P30" s="87"/>
      <c r="Q30" s="87"/>
      <c r="R30" s="87"/>
      <c r="S30" s="87"/>
      <c r="T30" s="87"/>
      <c r="U30" s="87"/>
      <c r="V30" s="87"/>
      <c r="W30" s="87"/>
      <c r="X30" s="87"/>
      <c r="Y30" s="87"/>
      <c r="Z30" s="87"/>
      <c r="AA30" s="87"/>
      <c r="AB30" s="87"/>
      <c r="AC30" s="87"/>
      <c r="AD30" s="87"/>
      <c r="AE30" s="87"/>
      <c r="AF30" s="87"/>
      <c r="AG30" s="87"/>
      <c r="AH30" s="87"/>
      <c r="AI30" s="87"/>
      <c r="AJ30" s="87"/>
      <c r="AK30" s="87"/>
      <c r="AL30" s="87"/>
      <c r="AM30" s="87"/>
      <c r="AN30" s="87"/>
      <c r="AO30" s="87"/>
      <c r="AP30" s="87"/>
      <c r="AQ30" s="87"/>
      <c r="AR30" s="87"/>
      <c r="AS30" s="87"/>
      <c r="AT30" s="87"/>
      <c r="AU30" s="87"/>
      <c r="AV30" s="87"/>
      <c r="AW30" s="87"/>
      <c r="AX30" s="87"/>
      <c r="AY30" s="87"/>
      <c r="AZ30" s="87"/>
    </row>
    <row r="31" spans="2:52" s="1" customFormat="1" ht="14.4" customHeight="1">
      <c r="B31" s="31"/>
      <c r="D31" s="55" t="s">
        <v>44</v>
      </c>
      <c r="E31" s="36" t="s">
        <v>45</v>
      </c>
      <c r="F31" s="88">
        <f>ROUND((SUM(BE125:BE312)),  2)</f>
        <v>0</v>
      </c>
      <c r="G31" s="87"/>
      <c r="H31" s="87"/>
      <c r="I31" s="89">
        <v>0.2</v>
      </c>
      <c r="J31" s="88">
        <f>ROUND(((SUM(BE125:BE312))*I31),  2)</f>
        <v>0</v>
      </c>
      <c r="L31" s="31"/>
    </row>
    <row r="32" spans="2:52" s="1" customFormat="1" ht="14.4" customHeight="1">
      <c r="B32" s="31"/>
      <c r="E32" s="36" t="s">
        <v>46</v>
      </c>
      <c r="F32" s="88">
        <f>ROUND((SUM(BF125:BF312)),  2)</f>
        <v>0</v>
      </c>
      <c r="G32" s="87"/>
      <c r="H32" s="87"/>
      <c r="I32" s="89">
        <v>0.2</v>
      </c>
      <c r="J32" s="88">
        <f>ROUND(((SUM(BF125:BF312))*I32),  2)</f>
        <v>0</v>
      </c>
      <c r="L32" s="31"/>
    </row>
    <row r="33" spans="2:52" s="1" customFormat="1" ht="14.4" hidden="1" customHeight="1">
      <c r="B33" s="31"/>
      <c r="E33" s="26" t="s">
        <v>47</v>
      </c>
      <c r="F33" s="90">
        <f>ROUND((SUM(BG125:BG312)),  2)</f>
        <v>0</v>
      </c>
      <c r="I33" s="91">
        <v>0.2</v>
      </c>
      <c r="J33" s="90">
        <f>0</f>
        <v>0</v>
      </c>
      <c r="L33" s="86"/>
      <c r="M33" s="87"/>
      <c r="N33" s="87"/>
      <c r="O33" s="87"/>
      <c r="P33" s="87"/>
      <c r="Q33" s="87"/>
      <c r="R33" s="87"/>
      <c r="S33" s="87"/>
      <c r="T33" s="87"/>
      <c r="U33" s="87"/>
      <c r="V33" s="87"/>
      <c r="W33" s="87"/>
      <c r="X33" s="87"/>
      <c r="Y33" s="87"/>
      <c r="Z33" s="87"/>
      <c r="AA33" s="87"/>
      <c r="AB33" s="87"/>
      <c r="AC33" s="87"/>
      <c r="AD33" s="87"/>
      <c r="AE33" s="87"/>
      <c r="AF33" s="87"/>
      <c r="AG33" s="87"/>
      <c r="AH33" s="87"/>
      <c r="AI33" s="87"/>
      <c r="AJ33" s="87"/>
      <c r="AK33" s="87"/>
      <c r="AL33" s="87"/>
      <c r="AM33" s="87"/>
      <c r="AN33" s="87"/>
      <c r="AO33" s="87"/>
      <c r="AP33" s="87"/>
      <c r="AQ33" s="87"/>
      <c r="AR33" s="87"/>
      <c r="AS33" s="87"/>
      <c r="AT33" s="87"/>
      <c r="AU33" s="87"/>
      <c r="AV33" s="87"/>
      <c r="AW33" s="87"/>
      <c r="AX33" s="87"/>
      <c r="AY33" s="87"/>
      <c r="AZ33" s="87"/>
    </row>
    <row r="34" spans="2:52" s="1" customFormat="1" ht="14.4" hidden="1" customHeight="1">
      <c r="B34" s="31"/>
      <c r="E34" s="26" t="s">
        <v>48</v>
      </c>
      <c r="F34" s="90">
        <f>ROUND((SUM(BH125:BH312)),  2)</f>
        <v>0</v>
      </c>
      <c r="I34" s="91">
        <v>0.2</v>
      </c>
      <c r="J34" s="90">
        <f>0</f>
        <v>0</v>
      </c>
      <c r="L34" s="31"/>
    </row>
    <row r="35" spans="2:52" s="1" customFormat="1" ht="14.4" hidden="1" customHeight="1">
      <c r="B35" s="31"/>
      <c r="E35" s="36" t="s">
        <v>49</v>
      </c>
      <c r="F35" s="88">
        <f>ROUND((SUM(BI125:BI312)),  2)</f>
        <v>0</v>
      </c>
      <c r="G35" s="87"/>
      <c r="H35" s="87"/>
      <c r="I35" s="89">
        <v>0</v>
      </c>
      <c r="J35" s="88">
        <f>0</f>
        <v>0</v>
      </c>
      <c r="L35" s="31"/>
    </row>
    <row r="36" spans="2:52" s="1" customFormat="1" ht="6.9" customHeight="1">
      <c r="B36" s="31"/>
      <c r="L36" s="31"/>
    </row>
    <row r="37" spans="2:52" s="1" customFormat="1" ht="25.35" customHeight="1">
      <c r="B37" s="31"/>
      <c r="C37" s="92"/>
      <c r="D37" s="93" t="s">
        <v>50</v>
      </c>
      <c r="E37" s="57"/>
      <c r="F37" s="57"/>
      <c r="G37" s="94" t="s">
        <v>51</v>
      </c>
      <c r="H37" s="95" t="s">
        <v>52</v>
      </c>
      <c r="I37" s="57"/>
      <c r="J37" s="96">
        <f>SUM(J28:J35)</f>
        <v>0</v>
      </c>
      <c r="K37" s="97"/>
      <c r="L37" s="31"/>
    </row>
    <row r="38" spans="2:52" s="1" customFormat="1" ht="14.4" customHeight="1">
      <c r="B38" s="31"/>
      <c r="L38" s="31"/>
    </row>
    <row r="39" spans="2:52" ht="14.4" customHeight="1">
      <c r="B39" s="19"/>
      <c r="L39" s="19"/>
    </row>
    <row r="40" spans="2:52" ht="14.4" customHeight="1">
      <c r="B40" s="19"/>
      <c r="L40" s="19"/>
    </row>
    <row r="41" spans="2:52" ht="14.4" customHeight="1">
      <c r="B41" s="19"/>
      <c r="L41" s="19"/>
    </row>
    <row r="42" spans="2:52" ht="14.4" customHeight="1">
      <c r="B42" s="19"/>
      <c r="L42" s="19"/>
    </row>
    <row r="43" spans="2:52" ht="14.4" customHeight="1">
      <c r="B43" s="19"/>
      <c r="L43" s="19"/>
    </row>
    <row r="44" spans="2:52" ht="14.4" customHeight="1">
      <c r="B44" s="19"/>
      <c r="L44" s="19"/>
    </row>
    <row r="45" spans="2:52" ht="14.4" customHeight="1">
      <c r="B45" s="19"/>
      <c r="L45" s="19"/>
    </row>
    <row r="46" spans="2:52" ht="14.4" customHeight="1">
      <c r="B46" s="19"/>
      <c r="L46" s="19"/>
    </row>
    <row r="47" spans="2:52" ht="14.4" customHeight="1">
      <c r="B47" s="19"/>
      <c r="L47" s="19"/>
    </row>
    <row r="48" spans="2:52" ht="14.4" customHeight="1">
      <c r="B48" s="19"/>
      <c r="L48" s="19"/>
    </row>
    <row r="49" spans="2:12" ht="14.4" customHeight="1">
      <c r="B49" s="19"/>
      <c r="L49" s="19"/>
    </row>
    <row r="50" spans="2:12" s="1" customFormat="1" ht="14.4" customHeight="1">
      <c r="B50" s="31"/>
      <c r="D50" s="41" t="s">
        <v>53</v>
      </c>
      <c r="E50" s="42"/>
      <c r="F50" s="42"/>
      <c r="G50" s="41" t="s">
        <v>54</v>
      </c>
      <c r="H50" s="42"/>
      <c r="I50" s="42"/>
      <c r="J50" s="42"/>
      <c r="K50" s="42"/>
      <c r="L50" s="31"/>
    </row>
    <row r="51" spans="2:12">
      <c r="B51" s="19"/>
      <c r="L51" s="19"/>
    </row>
    <row r="52" spans="2:12">
      <c r="B52" s="19"/>
      <c r="L52" s="19"/>
    </row>
    <row r="53" spans="2:12">
      <c r="B53" s="19"/>
      <c r="L53" s="19"/>
    </row>
    <row r="54" spans="2:12">
      <c r="B54" s="19"/>
      <c r="L54" s="19"/>
    </row>
    <row r="55" spans="2:12">
      <c r="B55" s="19"/>
      <c r="L55" s="19"/>
    </row>
    <row r="56" spans="2:12">
      <c r="B56" s="19"/>
      <c r="L56" s="19"/>
    </row>
    <row r="57" spans="2:12">
      <c r="B57" s="19"/>
      <c r="L57" s="19"/>
    </row>
    <row r="58" spans="2:12">
      <c r="B58" s="19"/>
      <c r="L58" s="19"/>
    </row>
    <row r="59" spans="2:12">
      <c r="B59" s="19"/>
      <c r="L59" s="19"/>
    </row>
    <row r="60" spans="2:12">
      <c r="B60" s="19"/>
      <c r="L60" s="19"/>
    </row>
    <row r="61" spans="2:12" s="1" customFormat="1" ht="13.2">
      <c r="B61" s="31"/>
      <c r="D61" s="43" t="s">
        <v>55</v>
      </c>
      <c r="E61" s="33"/>
      <c r="F61" s="98" t="s">
        <v>56</v>
      </c>
      <c r="G61" s="43" t="s">
        <v>55</v>
      </c>
      <c r="H61" s="33"/>
      <c r="I61" s="33"/>
      <c r="J61" s="99" t="s">
        <v>56</v>
      </c>
      <c r="K61" s="33"/>
      <c r="L61" s="31"/>
    </row>
    <row r="62" spans="2:12">
      <c r="B62" s="19"/>
      <c r="L62" s="19"/>
    </row>
    <row r="63" spans="2:12">
      <c r="B63" s="19"/>
      <c r="L63" s="19"/>
    </row>
    <row r="64" spans="2:12">
      <c r="B64" s="19"/>
      <c r="L64" s="19"/>
    </row>
    <row r="65" spans="2:12" s="1" customFormat="1" ht="13.2">
      <c r="B65" s="31"/>
      <c r="D65" s="41" t="s">
        <v>57</v>
      </c>
      <c r="E65" s="42"/>
      <c r="F65" s="42"/>
      <c r="G65" s="41" t="s">
        <v>58</v>
      </c>
      <c r="H65" s="42"/>
      <c r="I65" s="42"/>
      <c r="J65" s="42"/>
      <c r="K65" s="42"/>
      <c r="L65" s="31"/>
    </row>
    <row r="66" spans="2:12">
      <c r="B66" s="19"/>
      <c r="L66" s="19"/>
    </row>
    <row r="67" spans="2:12">
      <c r="B67" s="19"/>
      <c r="L67" s="19"/>
    </row>
    <row r="68" spans="2:12">
      <c r="B68" s="19"/>
      <c r="L68" s="19"/>
    </row>
    <row r="69" spans="2:12">
      <c r="B69" s="19"/>
      <c r="L69" s="19"/>
    </row>
    <row r="70" spans="2:12">
      <c r="B70" s="19"/>
      <c r="L70" s="19"/>
    </row>
    <row r="71" spans="2:12">
      <c r="B71" s="19"/>
      <c r="L71" s="19"/>
    </row>
    <row r="72" spans="2:12">
      <c r="B72" s="19"/>
      <c r="L72" s="19"/>
    </row>
    <row r="73" spans="2:12">
      <c r="B73" s="19"/>
      <c r="L73" s="19"/>
    </row>
    <row r="74" spans="2:12">
      <c r="B74" s="19"/>
      <c r="L74" s="19"/>
    </row>
    <row r="75" spans="2:12">
      <c r="B75" s="19"/>
      <c r="L75" s="19"/>
    </row>
    <row r="76" spans="2:12" s="1" customFormat="1" ht="13.2">
      <c r="B76" s="31"/>
      <c r="D76" s="43" t="s">
        <v>55</v>
      </c>
      <c r="E76" s="33"/>
      <c r="F76" s="98" t="s">
        <v>56</v>
      </c>
      <c r="G76" s="43" t="s">
        <v>55</v>
      </c>
      <c r="H76" s="33"/>
      <c r="I76" s="33"/>
      <c r="J76" s="99" t="s">
        <v>56</v>
      </c>
      <c r="K76" s="33"/>
      <c r="L76" s="31"/>
    </row>
    <row r="77" spans="2:12" s="1" customFormat="1" ht="14.4" customHeight="1"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31"/>
    </row>
    <row r="81" spans="2:47" s="1" customFormat="1" ht="6.9" hidden="1" customHeight="1">
      <c r="B81" s="46"/>
      <c r="C81" s="47"/>
      <c r="D81" s="47"/>
      <c r="E81" s="47"/>
      <c r="F81" s="47"/>
      <c r="G81" s="47"/>
      <c r="H81" s="47"/>
      <c r="I81" s="47"/>
      <c r="J81" s="47"/>
      <c r="K81" s="47"/>
      <c r="L81" s="31"/>
    </row>
    <row r="82" spans="2:47" s="1" customFormat="1" ht="24.9" hidden="1" customHeight="1">
      <c r="B82" s="31"/>
      <c r="C82" s="20" t="s">
        <v>88</v>
      </c>
      <c r="L82" s="31"/>
    </row>
    <row r="83" spans="2:47" s="1" customFormat="1" ht="6.9" hidden="1" customHeight="1">
      <c r="B83" s="31"/>
      <c r="L83" s="31"/>
    </row>
    <row r="84" spans="2:47" s="1" customFormat="1" ht="12" hidden="1" customHeight="1">
      <c r="B84" s="31"/>
      <c r="C84" s="26" t="s">
        <v>15</v>
      </c>
      <c r="L84" s="31"/>
    </row>
    <row r="85" spans="2:47" s="1" customFormat="1" ht="16.5" hidden="1" customHeight="1">
      <c r="B85" s="31"/>
      <c r="E85" s="190" t="str">
        <f>E7</f>
        <v>Predĺženie pešej zóny Štefánikova trieda Nitra</v>
      </c>
      <c r="F85" s="222"/>
      <c r="G85" s="222"/>
      <c r="H85" s="222"/>
      <c r="L85" s="31"/>
    </row>
    <row r="86" spans="2:47" s="1" customFormat="1" ht="6.9" hidden="1" customHeight="1">
      <c r="B86" s="31"/>
      <c r="L86" s="31"/>
    </row>
    <row r="87" spans="2:47" s="1" customFormat="1" ht="12" hidden="1" customHeight="1">
      <c r="B87" s="31"/>
      <c r="C87" s="26" t="s">
        <v>19</v>
      </c>
      <c r="F87" s="24" t="str">
        <f>F10</f>
        <v>Mesto Nitra</v>
      </c>
      <c r="I87" s="26" t="s">
        <v>21</v>
      </c>
      <c r="J87" s="52" t="str">
        <f>IF(J10="","",J10)</f>
        <v>27. 12. 2022</v>
      </c>
      <c r="L87" s="31"/>
    </row>
    <row r="88" spans="2:47" s="1" customFormat="1" ht="6.9" hidden="1" customHeight="1">
      <c r="B88" s="31"/>
      <c r="L88" s="31"/>
    </row>
    <row r="89" spans="2:47" s="1" customFormat="1" ht="15.15" hidden="1" customHeight="1">
      <c r="B89" s="31"/>
      <c r="C89" s="26" t="s">
        <v>23</v>
      </c>
      <c r="F89" s="24" t="str">
        <f>E13</f>
        <v>Mesto Nitra</v>
      </c>
      <c r="I89" s="26" t="s">
        <v>30</v>
      </c>
      <c r="J89" s="29" t="str">
        <f>E19</f>
        <v>scale studio a.s.</v>
      </c>
      <c r="L89" s="31"/>
    </row>
    <row r="90" spans="2:47" s="1" customFormat="1" ht="15.15" hidden="1" customHeight="1">
      <c r="B90" s="31"/>
      <c r="C90" s="26" t="s">
        <v>28</v>
      </c>
      <c r="F90" s="24" t="str">
        <f>IF(E16="","",E16)</f>
        <v>Vyplň údaj</v>
      </c>
      <c r="I90" s="26" t="s">
        <v>35</v>
      </c>
      <c r="J90" s="29" t="str">
        <f>E22</f>
        <v>FIRSTA spol. s r.o.</v>
      </c>
      <c r="L90" s="31"/>
    </row>
    <row r="91" spans="2:47" s="1" customFormat="1" ht="10.35" hidden="1" customHeight="1">
      <c r="B91" s="31"/>
      <c r="L91" s="31"/>
    </row>
    <row r="92" spans="2:47" s="1" customFormat="1" ht="29.25" hidden="1" customHeight="1">
      <c r="B92" s="31"/>
      <c r="C92" s="100" t="s">
        <v>89</v>
      </c>
      <c r="D92" s="92"/>
      <c r="E92" s="92"/>
      <c r="F92" s="92"/>
      <c r="G92" s="92"/>
      <c r="H92" s="92"/>
      <c r="I92" s="92"/>
      <c r="J92" s="101" t="s">
        <v>90</v>
      </c>
      <c r="K92" s="92"/>
      <c r="L92" s="31"/>
    </row>
    <row r="93" spans="2:47" s="1" customFormat="1" ht="10.35" hidden="1" customHeight="1">
      <c r="B93" s="31"/>
      <c r="L93" s="31"/>
    </row>
    <row r="94" spans="2:47" s="1" customFormat="1" ht="22.8" hidden="1" customHeight="1">
      <c r="B94" s="31"/>
      <c r="C94" s="102" t="s">
        <v>91</v>
      </c>
      <c r="J94" s="66">
        <f>J125</f>
        <v>0</v>
      </c>
      <c r="L94" s="31"/>
      <c r="AU94" s="16" t="s">
        <v>92</v>
      </c>
    </row>
    <row r="95" spans="2:47" s="8" customFormat="1" ht="24.9" hidden="1" customHeight="1">
      <c r="B95" s="103"/>
      <c r="D95" s="104" t="s">
        <v>93</v>
      </c>
      <c r="E95" s="105"/>
      <c r="F95" s="105"/>
      <c r="G95" s="105"/>
      <c r="H95" s="105"/>
      <c r="I95" s="105"/>
      <c r="J95" s="106">
        <f>J126</f>
        <v>0</v>
      </c>
      <c r="L95" s="103"/>
    </row>
    <row r="96" spans="2:47" s="9" customFormat="1" ht="19.95" hidden="1" customHeight="1">
      <c r="B96" s="107"/>
      <c r="D96" s="108" t="s">
        <v>94</v>
      </c>
      <c r="E96" s="109"/>
      <c r="F96" s="109"/>
      <c r="G96" s="109"/>
      <c r="H96" s="109"/>
      <c r="I96" s="109"/>
      <c r="J96" s="110">
        <f>J127</f>
        <v>0</v>
      </c>
      <c r="L96" s="107"/>
    </row>
    <row r="97" spans="2:12" s="9" customFormat="1" ht="19.95" hidden="1" customHeight="1">
      <c r="B97" s="107"/>
      <c r="D97" s="108" t="s">
        <v>95</v>
      </c>
      <c r="E97" s="109"/>
      <c r="F97" s="109"/>
      <c r="G97" s="109"/>
      <c r="H97" s="109"/>
      <c r="I97" s="109"/>
      <c r="J97" s="110">
        <f>J159</f>
        <v>0</v>
      </c>
      <c r="L97" s="107"/>
    </row>
    <row r="98" spans="2:12" s="9" customFormat="1" ht="19.95" hidden="1" customHeight="1">
      <c r="B98" s="107"/>
      <c r="D98" s="108" t="s">
        <v>96</v>
      </c>
      <c r="E98" s="109"/>
      <c r="F98" s="109"/>
      <c r="G98" s="109"/>
      <c r="H98" s="109"/>
      <c r="I98" s="109"/>
      <c r="J98" s="110">
        <f>J165</f>
        <v>0</v>
      </c>
      <c r="L98" s="107"/>
    </row>
    <row r="99" spans="2:12" s="9" customFormat="1" ht="19.95" hidden="1" customHeight="1">
      <c r="B99" s="107"/>
      <c r="D99" s="108" t="s">
        <v>97</v>
      </c>
      <c r="E99" s="109"/>
      <c r="F99" s="109"/>
      <c r="G99" s="109"/>
      <c r="H99" s="109"/>
      <c r="I99" s="109"/>
      <c r="J99" s="110">
        <f>J179</f>
        <v>0</v>
      </c>
      <c r="L99" s="107"/>
    </row>
    <row r="100" spans="2:12" s="9" customFormat="1" ht="19.95" hidden="1" customHeight="1">
      <c r="B100" s="107"/>
      <c r="D100" s="108" t="s">
        <v>98</v>
      </c>
      <c r="E100" s="109"/>
      <c r="F100" s="109"/>
      <c r="G100" s="109"/>
      <c r="H100" s="109"/>
      <c r="I100" s="109"/>
      <c r="J100" s="110">
        <f>J238</f>
        <v>0</v>
      </c>
      <c r="L100" s="107"/>
    </row>
    <row r="101" spans="2:12" s="9" customFormat="1" ht="19.95" hidden="1" customHeight="1">
      <c r="B101" s="107"/>
      <c r="D101" s="108" t="s">
        <v>99</v>
      </c>
      <c r="E101" s="109"/>
      <c r="F101" s="109"/>
      <c r="G101" s="109"/>
      <c r="H101" s="109"/>
      <c r="I101" s="109"/>
      <c r="J101" s="110">
        <f>J242</f>
        <v>0</v>
      </c>
      <c r="L101" s="107"/>
    </row>
    <row r="102" spans="2:12" s="9" customFormat="1" ht="19.95" hidden="1" customHeight="1">
      <c r="B102" s="107"/>
      <c r="D102" s="108" t="s">
        <v>100</v>
      </c>
      <c r="E102" s="109"/>
      <c r="F102" s="109"/>
      <c r="G102" s="109"/>
      <c r="H102" s="109"/>
      <c r="I102" s="109"/>
      <c r="J102" s="110">
        <f>J254</f>
        <v>0</v>
      </c>
      <c r="L102" s="107"/>
    </row>
    <row r="103" spans="2:12" s="8" customFormat="1" ht="24.9" hidden="1" customHeight="1">
      <c r="B103" s="103"/>
      <c r="D103" s="104" t="s">
        <v>101</v>
      </c>
      <c r="E103" s="105"/>
      <c r="F103" s="105"/>
      <c r="G103" s="105"/>
      <c r="H103" s="105"/>
      <c r="I103" s="105"/>
      <c r="J103" s="106">
        <f>J296</f>
        <v>0</v>
      </c>
      <c r="L103" s="103"/>
    </row>
    <row r="104" spans="2:12" s="9" customFormat="1" ht="19.95" hidden="1" customHeight="1">
      <c r="B104" s="107"/>
      <c r="D104" s="108" t="s">
        <v>102</v>
      </c>
      <c r="E104" s="109"/>
      <c r="F104" s="109"/>
      <c r="G104" s="109"/>
      <c r="H104" s="109"/>
      <c r="I104" s="109"/>
      <c r="J104" s="110">
        <f>J297</f>
        <v>0</v>
      </c>
      <c r="L104" s="107"/>
    </row>
    <row r="105" spans="2:12" s="9" customFormat="1" ht="19.95" hidden="1" customHeight="1">
      <c r="B105" s="107"/>
      <c r="D105" s="108" t="s">
        <v>103</v>
      </c>
      <c r="E105" s="109"/>
      <c r="F105" s="109"/>
      <c r="G105" s="109"/>
      <c r="H105" s="109"/>
      <c r="I105" s="109"/>
      <c r="J105" s="110">
        <f>J303</f>
        <v>0</v>
      </c>
      <c r="L105" s="107"/>
    </row>
    <row r="106" spans="2:12" s="9" customFormat="1" ht="19.95" hidden="1" customHeight="1">
      <c r="B106" s="107"/>
      <c r="D106" s="108" t="s">
        <v>104</v>
      </c>
      <c r="E106" s="109"/>
      <c r="F106" s="109"/>
      <c r="G106" s="109"/>
      <c r="H106" s="109"/>
      <c r="I106" s="109"/>
      <c r="J106" s="110">
        <f>J304</f>
        <v>0</v>
      </c>
      <c r="L106" s="107"/>
    </row>
    <row r="107" spans="2:12" s="8" customFormat="1" ht="24.9" hidden="1" customHeight="1">
      <c r="B107" s="103"/>
      <c r="D107" s="104" t="s">
        <v>105</v>
      </c>
      <c r="E107" s="105"/>
      <c r="F107" s="105"/>
      <c r="G107" s="105"/>
      <c r="H107" s="105"/>
      <c r="I107" s="105"/>
      <c r="J107" s="106">
        <f>J308</f>
        <v>0</v>
      </c>
      <c r="L107" s="103"/>
    </row>
    <row r="108" spans="2:12" s="1" customFormat="1" ht="21.75" hidden="1" customHeight="1">
      <c r="B108" s="31"/>
      <c r="L108" s="31"/>
    </row>
    <row r="109" spans="2:12" s="1" customFormat="1" ht="6.9" hidden="1" customHeight="1">
      <c r="B109" s="44"/>
      <c r="C109" s="45"/>
      <c r="D109" s="45"/>
      <c r="E109" s="45"/>
      <c r="F109" s="45"/>
      <c r="G109" s="45"/>
      <c r="H109" s="45"/>
      <c r="I109" s="45"/>
      <c r="J109" s="45"/>
      <c r="K109" s="45"/>
      <c r="L109" s="31"/>
    </row>
    <row r="110" spans="2:12" hidden="1"/>
    <row r="111" spans="2:12" hidden="1"/>
    <row r="112" spans="2:12" hidden="1"/>
    <row r="113" spans="2:65" s="1" customFormat="1" ht="6.9" customHeight="1">
      <c r="B113" s="46"/>
      <c r="C113" s="47"/>
      <c r="D113" s="47"/>
      <c r="E113" s="47"/>
      <c r="F113" s="47"/>
      <c r="G113" s="47"/>
      <c r="H113" s="47"/>
      <c r="I113" s="47"/>
      <c r="J113" s="47"/>
      <c r="K113" s="47"/>
      <c r="L113" s="31"/>
    </row>
    <row r="114" spans="2:65" s="1" customFormat="1" ht="24.9" customHeight="1">
      <c r="B114" s="31"/>
      <c r="C114" s="20" t="s">
        <v>106</v>
      </c>
      <c r="L114" s="31"/>
    </row>
    <row r="115" spans="2:65" s="1" customFormat="1" ht="6.9" customHeight="1">
      <c r="B115" s="31"/>
      <c r="L115" s="31"/>
    </row>
    <row r="116" spans="2:65" s="1" customFormat="1" ht="12" customHeight="1">
      <c r="B116" s="31"/>
      <c r="C116" s="26" t="s">
        <v>15</v>
      </c>
      <c r="L116" s="31"/>
    </row>
    <row r="117" spans="2:65" s="1" customFormat="1" ht="16.5" customHeight="1">
      <c r="B117" s="31"/>
      <c r="E117" s="190" t="str">
        <f>E7</f>
        <v>Predĺženie pešej zóny Štefánikova trieda Nitra</v>
      </c>
      <c r="F117" s="222"/>
      <c r="G117" s="222"/>
      <c r="H117" s="222"/>
      <c r="L117" s="31"/>
    </row>
    <row r="118" spans="2:65" s="1" customFormat="1" ht="6.9" customHeight="1">
      <c r="B118" s="31"/>
      <c r="L118" s="31"/>
    </row>
    <row r="119" spans="2:65" s="1" customFormat="1" ht="12" customHeight="1">
      <c r="B119" s="31"/>
      <c r="C119" s="26" t="s">
        <v>19</v>
      </c>
      <c r="F119" s="24" t="str">
        <f>F10</f>
        <v>Mesto Nitra</v>
      </c>
      <c r="I119" s="26" t="s">
        <v>21</v>
      </c>
      <c r="J119" s="52" t="str">
        <f>IF(J10="","",J10)</f>
        <v>27. 12. 2022</v>
      </c>
      <c r="L119" s="31"/>
    </row>
    <row r="120" spans="2:65" s="1" customFormat="1" ht="6.9" customHeight="1">
      <c r="B120" s="31"/>
      <c r="L120" s="31"/>
    </row>
    <row r="121" spans="2:65" s="1" customFormat="1" ht="15.15" customHeight="1">
      <c r="B121" s="31"/>
      <c r="C121" s="26" t="s">
        <v>23</v>
      </c>
      <c r="F121" s="24" t="str">
        <f>E13</f>
        <v>Mesto Nitra</v>
      </c>
      <c r="I121" s="26" t="s">
        <v>30</v>
      </c>
      <c r="J121" s="29" t="str">
        <f>E19</f>
        <v>scale studio a.s.</v>
      </c>
      <c r="L121" s="31"/>
    </row>
    <row r="122" spans="2:65" s="1" customFormat="1" ht="15.15" customHeight="1">
      <c r="B122" s="31"/>
      <c r="C122" s="26" t="s">
        <v>28</v>
      </c>
      <c r="F122" s="24" t="str">
        <f>IF(E16="","",E16)</f>
        <v>Vyplň údaj</v>
      </c>
      <c r="I122" s="26" t="s">
        <v>35</v>
      </c>
      <c r="J122" s="29" t="str">
        <f>E22</f>
        <v>FIRSTA spol. s r.o.</v>
      </c>
      <c r="L122" s="31"/>
    </row>
    <row r="123" spans="2:65" s="1" customFormat="1" ht="10.35" customHeight="1">
      <c r="B123" s="31"/>
      <c r="L123" s="31"/>
    </row>
    <row r="124" spans="2:65" s="10" customFormat="1" ht="29.25" customHeight="1">
      <c r="B124" s="111"/>
      <c r="C124" s="112" t="s">
        <v>107</v>
      </c>
      <c r="D124" s="113" t="s">
        <v>65</v>
      </c>
      <c r="E124" s="113" t="s">
        <v>61</v>
      </c>
      <c r="F124" s="113" t="s">
        <v>62</v>
      </c>
      <c r="G124" s="113" t="s">
        <v>108</v>
      </c>
      <c r="H124" s="113" t="s">
        <v>109</v>
      </c>
      <c r="I124" s="113" t="s">
        <v>110</v>
      </c>
      <c r="J124" s="114" t="s">
        <v>90</v>
      </c>
      <c r="K124" s="115" t="s">
        <v>111</v>
      </c>
      <c r="L124" s="111"/>
      <c r="M124" s="59" t="s">
        <v>1</v>
      </c>
      <c r="N124" s="60" t="s">
        <v>44</v>
      </c>
      <c r="O124" s="60" t="s">
        <v>112</v>
      </c>
      <c r="P124" s="60" t="s">
        <v>113</v>
      </c>
      <c r="Q124" s="60" t="s">
        <v>114</v>
      </c>
      <c r="R124" s="60" t="s">
        <v>115</v>
      </c>
      <c r="S124" s="60" t="s">
        <v>116</v>
      </c>
      <c r="T124" s="61" t="s">
        <v>117</v>
      </c>
    </row>
    <row r="125" spans="2:65" s="1" customFormat="1" ht="22.8" customHeight="1">
      <c r="B125" s="31"/>
      <c r="C125" s="64" t="s">
        <v>91</v>
      </c>
      <c r="J125" s="116">
        <f>BK125</f>
        <v>0</v>
      </c>
      <c r="L125" s="31"/>
      <c r="M125" s="62"/>
      <c r="N125" s="53"/>
      <c r="O125" s="53"/>
      <c r="P125" s="117">
        <f>P126+P296+P308</f>
        <v>0</v>
      </c>
      <c r="Q125" s="53"/>
      <c r="R125" s="117">
        <f>R126+R296+R308</f>
        <v>1667.51587268</v>
      </c>
      <c r="S125" s="53"/>
      <c r="T125" s="118">
        <f>T126+T296+T308</f>
        <v>999.22024999999996</v>
      </c>
      <c r="AT125" s="16" t="s">
        <v>79</v>
      </c>
      <c r="AU125" s="16" t="s">
        <v>92</v>
      </c>
      <c r="BK125" s="119">
        <f>BK126+BK296+BK308</f>
        <v>0</v>
      </c>
    </row>
    <row r="126" spans="2:65" s="11" customFormat="1" ht="25.95" customHeight="1">
      <c r="B126" s="120"/>
      <c r="D126" s="121" t="s">
        <v>79</v>
      </c>
      <c r="E126" s="122" t="s">
        <v>118</v>
      </c>
      <c r="F126" s="122" t="s">
        <v>119</v>
      </c>
      <c r="I126" s="123"/>
      <c r="J126" s="124">
        <f>BK126</f>
        <v>0</v>
      </c>
      <c r="L126" s="120"/>
      <c r="M126" s="125"/>
      <c r="P126" s="126">
        <f>P127+P159+P165+P179+P238+P242+P254</f>
        <v>0</v>
      </c>
      <c r="R126" s="126">
        <f>R127+R159+R165+R179+R238+R242+R254</f>
        <v>1666.4620726800001</v>
      </c>
      <c r="T126" s="127">
        <f>T127+T159+T165+T179+T238+T242+T254</f>
        <v>999.22024999999996</v>
      </c>
      <c r="AR126" s="121" t="s">
        <v>85</v>
      </c>
      <c r="AT126" s="128" t="s">
        <v>79</v>
      </c>
      <c r="AU126" s="128" t="s">
        <v>80</v>
      </c>
      <c r="AY126" s="121" t="s">
        <v>120</v>
      </c>
      <c r="BK126" s="129">
        <f>BK127+BK159+BK165+BK179+BK238+BK242+BK254</f>
        <v>0</v>
      </c>
    </row>
    <row r="127" spans="2:65" s="11" customFormat="1" ht="22.8" customHeight="1">
      <c r="B127" s="120"/>
      <c r="D127" s="121" t="s">
        <v>79</v>
      </c>
      <c r="E127" s="130" t="s">
        <v>85</v>
      </c>
      <c r="F127" s="130" t="s">
        <v>121</v>
      </c>
      <c r="I127" s="123"/>
      <c r="J127" s="131">
        <f>BK127</f>
        <v>0</v>
      </c>
      <c r="L127" s="120"/>
      <c r="M127" s="125"/>
      <c r="P127" s="126">
        <f>SUM(P128:P158)</f>
        <v>0</v>
      </c>
      <c r="R127" s="126">
        <f>SUM(R128:R158)</f>
        <v>0.01</v>
      </c>
      <c r="T127" s="127">
        <f>SUM(T128:T158)</f>
        <v>998.95624999999995</v>
      </c>
      <c r="AR127" s="121" t="s">
        <v>85</v>
      </c>
      <c r="AT127" s="128" t="s">
        <v>79</v>
      </c>
      <c r="AU127" s="128" t="s">
        <v>85</v>
      </c>
      <c r="AY127" s="121" t="s">
        <v>120</v>
      </c>
      <c r="BK127" s="129">
        <f>SUM(BK128:BK158)</f>
        <v>0</v>
      </c>
    </row>
    <row r="128" spans="2:65" s="1" customFormat="1" ht="33" customHeight="1">
      <c r="B128" s="31"/>
      <c r="C128" s="132" t="s">
        <v>85</v>
      </c>
      <c r="D128" s="132" t="s">
        <v>122</v>
      </c>
      <c r="E128" s="133" t="s">
        <v>123</v>
      </c>
      <c r="F128" s="134" t="s">
        <v>124</v>
      </c>
      <c r="G128" s="135" t="s">
        <v>125</v>
      </c>
      <c r="H128" s="136">
        <v>1285</v>
      </c>
      <c r="I128" s="137"/>
      <c r="J128" s="138">
        <f>ROUND(I128*H128,2)</f>
        <v>0</v>
      </c>
      <c r="K128" s="139"/>
      <c r="L128" s="31"/>
      <c r="M128" s="140" t="s">
        <v>1</v>
      </c>
      <c r="N128" s="141" t="s">
        <v>46</v>
      </c>
      <c r="P128" s="142">
        <f>O128*H128</f>
        <v>0</v>
      </c>
      <c r="Q128" s="142">
        <v>0</v>
      </c>
      <c r="R128" s="142">
        <f>Q128*H128</f>
        <v>0</v>
      </c>
      <c r="S128" s="142">
        <v>0.13</v>
      </c>
      <c r="T128" s="143">
        <f>S128*H128</f>
        <v>167.05</v>
      </c>
      <c r="AR128" s="144" t="s">
        <v>126</v>
      </c>
      <c r="AT128" s="144" t="s">
        <v>122</v>
      </c>
      <c r="AU128" s="144" t="s">
        <v>127</v>
      </c>
      <c r="AY128" s="16" t="s">
        <v>120</v>
      </c>
      <c r="BE128" s="145">
        <f>IF(N128="základná",J128,0)</f>
        <v>0</v>
      </c>
      <c r="BF128" s="145">
        <f>IF(N128="znížená",J128,0)</f>
        <v>0</v>
      </c>
      <c r="BG128" s="145">
        <f>IF(N128="zákl. prenesená",J128,0)</f>
        <v>0</v>
      </c>
      <c r="BH128" s="145">
        <f>IF(N128="zníž. prenesená",J128,0)</f>
        <v>0</v>
      </c>
      <c r="BI128" s="145">
        <f>IF(N128="nulová",J128,0)</f>
        <v>0</v>
      </c>
      <c r="BJ128" s="16" t="s">
        <v>127</v>
      </c>
      <c r="BK128" s="145">
        <f>ROUND(I128*H128,2)</f>
        <v>0</v>
      </c>
      <c r="BL128" s="16" t="s">
        <v>126</v>
      </c>
      <c r="BM128" s="144" t="s">
        <v>128</v>
      </c>
    </row>
    <row r="129" spans="2:65" s="12" customFormat="1">
      <c r="B129" s="146"/>
      <c r="D129" s="147" t="s">
        <v>129</v>
      </c>
      <c r="E129" s="148" t="s">
        <v>1</v>
      </c>
      <c r="F129" s="149" t="s">
        <v>130</v>
      </c>
      <c r="H129" s="150">
        <v>1285</v>
      </c>
      <c r="I129" s="151"/>
      <c r="L129" s="146"/>
      <c r="M129" s="152"/>
      <c r="T129" s="153"/>
      <c r="AT129" s="148" t="s">
        <v>129</v>
      </c>
      <c r="AU129" s="148" t="s">
        <v>127</v>
      </c>
      <c r="AV129" s="12" t="s">
        <v>127</v>
      </c>
      <c r="AW129" s="12" t="s">
        <v>34</v>
      </c>
      <c r="AX129" s="12" t="s">
        <v>85</v>
      </c>
      <c r="AY129" s="148" t="s">
        <v>120</v>
      </c>
    </row>
    <row r="130" spans="2:65" s="1" customFormat="1" ht="33" customHeight="1">
      <c r="B130" s="31"/>
      <c r="C130" s="132" t="s">
        <v>127</v>
      </c>
      <c r="D130" s="132" t="s">
        <v>122</v>
      </c>
      <c r="E130" s="133" t="s">
        <v>131</v>
      </c>
      <c r="F130" s="134" t="s">
        <v>132</v>
      </c>
      <c r="G130" s="135" t="s">
        <v>125</v>
      </c>
      <c r="H130" s="136">
        <v>1285</v>
      </c>
      <c r="I130" s="137"/>
      <c r="J130" s="138">
        <f>ROUND(I130*H130,2)</f>
        <v>0</v>
      </c>
      <c r="K130" s="139"/>
      <c r="L130" s="31"/>
      <c r="M130" s="140" t="s">
        <v>1</v>
      </c>
      <c r="N130" s="141" t="s">
        <v>46</v>
      </c>
      <c r="P130" s="142">
        <f>O130*H130</f>
        <v>0</v>
      </c>
      <c r="Q130" s="142">
        <v>0</v>
      </c>
      <c r="R130" s="142">
        <f>Q130*H130</f>
        <v>0</v>
      </c>
      <c r="S130" s="142">
        <v>0.5</v>
      </c>
      <c r="T130" s="143">
        <f>S130*H130</f>
        <v>642.5</v>
      </c>
      <c r="AR130" s="144" t="s">
        <v>126</v>
      </c>
      <c r="AT130" s="144" t="s">
        <v>122</v>
      </c>
      <c r="AU130" s="144" t="s">
        <v>127</v>
      </c>
      <c r="AY130" s="16" t="s">
        <v>120</v>
      </c>
      <c r="BE130" s="145">
        <f>IF(N130="základná",J130,0)</f>
        <v>0</v>
      </c>
      <c r="BF130" s="145">
        <f>IF(N130="znížená",J130,0)</f>
        <v>0</v>
      </c>
      <c r="BG130" s="145">
        <f>IF(N130="zákl. prenesená",J130,0)</f>
        <v>0</v>
      </c>
      <c r="BH130" s="145">
        <f>IF(N130="zníž. prenesená",J130,0)</f>
        <v>0</v>
      </c>
      <c r="BI130" s="145">
        <f>IF(N130="nulová",J130,0)</f>
        <v>0</v>
      </c>
      <c r="BJ130" s="16" t="s">
        <v>127</v>
      </c>
      <c r="BK130" s="145">
        <f>ROUND(I130*H130,2)</f>
        <v>0</v>
      </c>
      <c r="BL130" s="16" t="s">
        <v>126</v>
      </c>
      <c r="BM130" s="144" t="s">
        <v>133</v>
      </c>
    </row>
    <row r="131" spans="2:65" s="12" customFormat="1">
      <c r="B131" s="146"/>
      <c r="D131" s="147" t="s">
        <v>129</v>
      </c>
      <c r="E131" s="148" t="s">
        <v>1</v>
      </c>
      <c r="F131" s="149" t="s">
        <v>130</v>
      </c>
      <c r="H131" s="150">
        <v>1285</v>
      </c>
      <c r="I131" s="151"/>
      <c r="L131" s="146"/>
      <c r="M131" s="152"/>
      <c r="T131" s="153"/>
      <c r="AT131" s="148" t="s">
        <v>129</v>
      </c>
      <c r="AU131" s="148" t="s">
        <v>127</v>
      </c>
      <c r="AV131" s="12" t="s">
        <v>127</v>
      </c>
      <c r="AW131" s="12" t="s">
        <v>34</v>
      </c>
      <c r="AX131" s="12" t="s">
        <v>85</v>
      </c>
      <c r="AY131" s="148" t="s">
        <v>120</v>
      </c>
    </row>
    <row r="132" spans="2:65" s="1" customFormat="1" ht="24.15" customHeight="1">
      <c r="B132" s="31"/>
      <c r="C132" s="132" t="s">
        <v>134</v>
      </c>
      <c r="D132" s="132" t="s">
        <v>122</v>
      </c>
      <c r="E132" s="133" t="s">
        <v>135</v>
      </c>
      <c r="F132" s="134" t="s">
        <v>136</v>
      </c>
      <c r="G132" s="135" t="s">
        <v>125</v>
      </c>
      <c r="H132" s="136">
        <v>1285</v>
      </c>
      <c r="I132" s="137"/>
      <c r="J132" s="138">
        <f>ROUND(I132*H132,2)</f>
        <v>0</v>
      </c>
      <c r="K132" s="139"/>
      <c r="L132" s="31"/>
      <c r="M132" s="140" t="s">
        <v>1</v>
      </c>
      <c r="N132" s="141" t="s">
        <v>46</v>
      </c>
      <c r="P132" s="142">
        <f>O132*H132</f>
        <v>0</v>
      </c>
      <c r="Q132" s="142">
        <v>0</v>
      </c>
      <c r="R132" s="142">
        <f>Q132*H132</f>
        <v>0</v>
      </c>
      <c r="S132" s="142">
        <v>0.125</v>
      </c>
      <c r="T132" s="143">
        <f>S132*H132</f>
        <v>160.625</v>
      </c>
      <c r="AR132" s="144" t="s">
        <v>126</v>
      </c>
      <c r="AT132" s="144" t="s">
        <v>122</v>
      </c>
      <c r="AU132" s="144" t="s">
        <v>127</v>
      </c>
      <c r="AY132" s="16" t="s">
        <v>120</v>
      </c>
      <c r="BE132" s="145">
        <f>IF(N132="základná",J132,0)</f>
        <v>0</v>
      </c>
      <c r="BF132" s="145">
        <f>IF(N132="znížená",J132,0)</f>
        <v>0</v>
      </c>
      <c r="BG132" s="145">
        <f>IF(N132="zákl. prenesená",J132,0)</f>
        <v>0</v>
      </c>
      <c r="BH132" s="145">
        <f>IF(N132="zníž. prenesená",J132,0)</f>
        <v>0</v>
      </c>
      <c r="BI132" s="145">
        <f>IF(N132="nulová",J132,0)</f>
        <v>0</v>
      </c>
      <c r="BJ132" s="16" t="s">
        <v>127</v>
      </c>
      <c r="BK132" s="145">
        <f>ROUND(I132*H132,2)</f>
        <v>0</v>
      </c>
      <c r="BL132" s="16" t="s">
        <v>126</v>
      </c>
      <c r="BM132" s="144" t="s">
        <v>137</v>
      </c>
    </row>
    <row r="133" spans="2:65" s="12" customFormat="1">
      <c r="B133" s="146"/>
      <c r="D133" s="147" t="s">
        <v>129</v>
      </c>
      <c r="E133" s="148" t="s">
        <v>1</v>
      </c>
      <c r="F133" s="149" t="s">
        <v>130</v>
      </c>
      <c r="H133" s="150">
        <v>1285</v>
      </c>
      <c r="I133" s="151"/>
      <c r="L133" s="146"/>
      <c r="M133" s="152"/>
      <c r="T133" s="153"/>
      <c r="AT133" s="148" t="s">
        <v>129</v>
      </c>
      <c r="AU133" s="148" t="s">
        <v>127</v>
      </c>
      <c r="AV133" s="12" t="s">
        <v>127</v>
      </c>
      <c r="AW133" s="12" t="s">
        <v>34</v>
      </c>
      <c r="AX133" s="12" t="s">
        <v>85</v>
      </c>
      <c r="AY133" s="148" t="s">
        <v>120</v>
      </c>
    </row>
    <row r="134" spans="2:65" s="1" customFormat="1" ht="24.15" customHeight="1">
      <c r="B134" s="31"/>
      <c r="C134" s="132" t="s">
        <v>126</v>
      </c>
      <c r="D134" s="132" t="s">
        <v>122</v>
      </c>
      <c r="E134" s="133" t="s">
        <v>138</v>
      </c>
      <c r="F134" s="134" t="s">
        <v>139</v>
      </c>
      <c r="G134" s="135" t="s">
        <v>125</v>
      </c>
      <c r="H134" s="136">
        <v>18.75</v>
      </c>
      <c r="I134" s="137"/>
      <c r="J134" s="138">
        <f>ROUND(I134*H134,2)</f>
        <v>0</v>
      </c>
      <c r="K134" s="139"/>
      <c r="L134" s="31"/>
      <c r="M134" s="140" t="s">
        <v>1</v>
      </c>
      <c r="N134" s="141" t="s">
        <v>46</v>
      </c>
      <c r="P134" s="142">
        <f>O134*H134</f>
        <v>0</v>
      </c>
      <c r="Q134" s="142">
        <v>0</v>
      </c>
      <c r="R134" s="142">
        <f>Q134*H134</f>
        <v>0</v>
      </c>
      <c r="S134" s="142">
        <v>0.375</v>
      </c>
      <c r="T134" s="143">
        <f>S134*H134</f>
        <v>7.03125</v>
      </c>
      <c r="AR134" s="144" t="s">
        <v>126</v>
      </c>
      <c r="AT134" s="144" t="s">
        <v>122</v>
      </c>
      <c r="AU134" s="144" t="s">
        <v>127</v>
      </c>
      <c r="AY134" s="16" t="s">
        <v>120</v>
      </c>
      <c r="BE134" s="145">
        <f>IF(N134="základná",J134,0)</f>
        <v>0</v>
      </c>
      <c r="BF134" s="145">
        <f>IF(N134="znížená",J134,0)</f>
        <v>0</v>
      </c>
      <c r="BG134" s="145">
        <f>IF(N134="zákl. prenesená",J134,0)</f>
        <v>0</v>
      </c>
      <c r="BH134" s="145">
        <f>IF(N134="zníž. prenesená",J134,0)</f>
        <v>0</v>
      </c>
      <c r="BI134" s="145">
        <f>IF(N134="nulová",J134,0)</f>
        <v>0</v>
      </c>
      <c r="BJ134" s="16" t="s">
        <v>127</v>
      </c>
      <c r="BK134" s="145">
        <f>ROUND(I134*H134,2)</f>
        <v>0</v>
      </c>
      <c r="BL134" s="16" t="s">
        <v>126</v>
      </c>
      <c r="BM134" s="144" t="s">
        <v>140</v>
      </c>
    </row>
    <row r="135" spans="2:65" s="12" customFormat="1">
      <c r="B135" s="146"/>
      <c r="D135" s="147" t="s">
        <v>129</v>
      </c>
      <c r="E135" s="148" t="s">
        <v>1</v>
      </c>
      <c r="F135" s="149" t="s">
        <v>141</v>
      </c>
      <c r="H135" s="150">
        <v>18.75</v>
      </c>
      <c r="I135" s="151"/>
      <c r="L135" s="146"/>
      <c r="M135" s="152"/>
      <c r="T135" s="153"/>
      <c r="AT135" s="148" t="s">
        <v>129</v>
      </c>
      <c r="AU135" s="148" t="s">
        <v>127</v>
      </c>
      <c r="AV135" s="12" t="s">
        <v>127</v>
      </c>
      <c r="AW135" s="12" t="s">
        <v>34</v>
      </c>
      <c r="AX135" s="12" t="s">
        <v>85</v>
      </c>
      <c r="AY135" s="148" t="s">
        <v>120</v>
      </c>
    </row>
    <row r="136" spans="2:65" s="1" customFormat="1" ht="24.15" customHeight="1">
      <c r="B136" s="31"/>
      <c r="C136" s="132" t="s">
        <v>142</v>
      </c>
      <c r="D136" s="132" t="s">
        <v>122</v>
      </c>
      <c r="E136" s="133" t="s">
        <v>143</v>
      </c>
      <c r="F136" s="134" t="s">
        <v>144</v>
      </c>
      <c r="G136" s="135" t="s">
        <v>145</v>
      </c>
      <c r="H136" s="136">
        <v>75</v>
      </c>
      <c r="I136" s="137"/>
      <c r="J136" s="138">
        <f>ROUND(I136*H136,2)</f>
        <v>0</v>
      </c>
      <c r="K136" s="139"/>
      <c r="L136" s="31"/>
      <c r="M136" s="140" t="s">
        <v>1</v>
      </c>
      <c r="N136" s="141" t="s">
        <v>46</v>
      </c>
      <c r="P136" s="142">
        <f>O136*H136</f>
        <v>0</v>
      </c>
      <c r="Q136" s="142">
        <v>0</v>
      </c>
      <c r="R136" s="142">
        <f>Q136*H136</f>
        <v>0</v>
      </c>
      <c r="S136" s="142">
        <v>0.28999999999999998</v>
      </c>
      <c r="T136" s="143">
        <f>S136*H136</f>
        <v>21.75</v>
      </c>
      <c r="AR136" s="144" t="s">
        <v>126</v>
      </c>
      <c r="AT136" s="144" t="s">
        <v>122</v>
      </c>
      <c r="AU136" s="144" t="s">
        <v>127</v>
      </c>
      <c r="AY136" s="16" t="s">
        <v>120</v>
      </c>
      <c r="BE136" s="145">
        <f>IF(N136="základná",J136,0)</f>
        <v>0</v>
      </c>
      <c r="BF136" s="145">
        <f>IF(N136="znížená",J136,0)</f>
        <v>0</v>
      </c>
      <c r="BG136" s="145">
        <f>IF(N136="zákl. prenesená",J136,0)</f>
        <v>0</v>
      </c>
      <c r="BH136" s="145">
        <f>IF(N136="zníž. prenesená",J136,0)</f>
        <v>0</v>
      </c>
      <c r="BI136" s="145">
        <f>IF(N136="nulová",J136,0)</f>
        <v>0</v>
      </c>
      <c r="BJ136" s="16" t="s">
        <v>127</v>
      </c>
      <c r="BK136" s="145">
        <f>ROUND(I136*H136,2)</f>
        <v>0</v>
      </c>
      <c r="BL136" s="16" t="s">
        <v>126</v>
      </c>
      <c r="BM136" s="144" t="s">
        <v>146</v>
      </c>
    </row>
    <row r="137" spans="2:65" s="12" customFormat="1">
      <c r="B137" s="146"/>
      <c r="D137" s="147" t="s">
        <v>129</v>
      </c>
      <c r="E137" s="148" t="s">
        <v>1</v>
      </c>
      <c r="F137" s="149" t="s">
        <v>147</v>
      </c>
      <c r="H137" s="150">
        <v>75</v>
      </c>
      <c r="I137" s="151"/>
      <c r="L137" s="146"/>
      <c r="M137" s="152"/>
      <c r="T137" s="153"/>
      <c r="AT137" s="148" t="s">
        <v>129</v>
      </c>
      <c r="AU137" s="148" t="s">
        <v>127</v>
      </c>
      <c r="AV137" s="12" t="s">
        <v>127</v>
      </c>
      <c r="AW137" s="12" t="s">
        <v>34</v>
      </c>
      <c r="AX137" s="12" t="s">
        <v>85</v>
      </c>
      <c r="AY137" s="148" t="s">
        <v>120</v>
      </c>
    </row>
    <row r="138" spans="2:65" s="1" customFormat="1" ht="24.15" customHeight="1">
      <c r="B138" s="31"/>
      <c r="C138" s="132" t="s">
        <v>148</v>
      </c>
      <c r="D138" s="132" t="s">
        <v>122</v>
      </c>
      <c r="E138" s="133" t="s">
        <v>149</v>
      </c>
      <c r="F138" s="134" t="s">
        <v>150</v>
      </c>
      <c r="G138" s="135" t="s">
        <v>151</v>
      </c>
      <c r="H138" s="136">
        <v>464.87099999999998</v>
      </c>
      <c r="I138" s="137"/>
      <c r="J138" s="138">
        <f>ROUND(I138*H138,2)</f>
        <v>0</v>
      </c>
      <c r="K138" s="139"/>
      <c r="L138" s="31"/>
      <c r="M138" s="140" t="s">
        <v>1</v>
      </c>
      <c r="N138" s="141" t="s">
        <v>46</v>
      </c>
      <c r="P138" s="142">
        <f>O138*H138</f>
        <v>0</v>
      </c>
      <c r="Q138" s="142">
        <v>0</v>
      </c>
      <c r="R138" s="142">
        <f>Q138*H138</f>
        <v>0</v>
      </c>
      <c r="S138" s="142">
        <v>0</v>
      </c>
      <c r="T138" s="143">
        <f>S138*H138</f>
        <v>0</v>
      </c>
      <c r="AR138" s="144" t="s">
        <v>126</v>
      </c>
      <c r="AT138" s="144" t="s">
        <v>122</v>
      </c>
      <c r="AU138" s="144" t="s">
        <v>127</v>
      </c>
      <c r="AY138" s="16" t="s">
        <v>120</v>
      </c>
      <c r="BE138" s="145">
        <f>IF(N138="základná",J138,0)</f>
        <v>0</v>
      </c>
      <c r="BF138" s="145">
        <f>IF(N138="znížená",J138,0)</f>
        <v>0</v>
      </c>
      <c r="BG138" s="145">
        <f>IF(N138="zákl. prenesená",J138,0)</f>
        <v>0</v>
      </c>
      <c r="BH138" s="145">
        <f>IF(N138="zníž. prenesená",J138,0)</f>
        <v>0</v>
      </c>
      <c r="BI138" s="145">
        <f>IF(N138="nulová",J138,0)</f>
        <v>0</v>
      </c>
      <c r="BJ138" s="16" t="s">
        <v>127</v>
      </c>
      <c r="BK138" s="145">
        <f>ROUND(I138*H138,2)</f>
        <v>0</v>
      </c>
      <c r="BL138" s="16" t="s">
        <v>126</v>
      </c>
      <c r="BM138" s="144" t="s">
        <v>152</v>
      </c>
    </row>
    <row r="139" spans="2:65" s="12" customFormat="1" ht="20.399999999999999">
      <c r="B139" s="146"/>
      <c r="D139" s="147" t="s">
        <v>129</v>
      </c>
      <c r="E139" s="148" t="s">
        <v>1</v>
      </c>
      <c r="F139" s="149" t="s">
        <v>153</v>
      </c>
      <c r="H139" s="150">
        <v>207.1</v>
      </c>
      <c r="I139" s="151"/>
      <c r="L139" s="146"/>
      <c r="M139" s="152"/>
      <c r="T139" s="153"/>
      <c r="AT139" s="148" t="s">
        <v>129</v>
      </c>
      <c r="AU139" s="148" t="s">
        <v>127</v>
      </c>
      <c r="AV139" s="12" t="s">
        <v>127</v>
      </c>
      <c r="AW139" s="12" t="s">
        <v>34</v>
      </c>
      <c r="AX139" s="12" t="s">
        <v>80</v>
      </c>
      <c r="AY139" s="148" t="s">
        <v>120</v>
      </c>
    </row>
    <row r="140" spans="2:65" s="12" customFormat="1">
      <c r="B140" s="146"/>
      <c r="D140" s="147" t="s">
        <v>129</v>
      </c>
      <c r="E140" s="148" t="s">
        <v>1</v>
      </c>
      <c r="F140" s="149" t="s">
        <v>154</v>
      </c>
      <c r="H140" s="150">
        <v>89.7</v>
      </c>
      <c r="I140" s="151"/>
      <c r="L140" s="146"/>
      <c r="M140" s="152"/>
      <c r="T140" s="153"/>
      <c r="AT140" s="148" t="s">
        <v>129</v>
      </c>
      <c r="AU140" s="148" t="s">
        <v>127</v>
      </c>
      <c r="AV140" s="12" t="s">
        <v>127</v>
      </c>
      <c r="AW140" s="12" t="s">
        <v>34</v>
      </c>
      <c r="AX140" s="12" t="s">
        <v>80</v>
      </c>
      <c r="AY140" s="148" t="s">
        <v>120</v>
      </c>
    </row>
    <row r="141" spans="2:65" s="12" customFormat="1">
      <c r="B141" s="146"/>
      <c r="D141" s="147" t="s">
        <v>129</v>
      </c>
      <c r="E141" s="148" t="s">
        <v>1</v>
      </c>
      <c r="F141" s="149" t="s">
        <v>155</v>
      </c>
      <c r="H141" s="150">
        <v>168.071</v>
      </c>
      <c r="I141" s="151"/>
      <c r="L141" s="146"/>
      <c r="M141" s="152"/>
      <c r="T141" s="153"/>
      <c r="AT141" s="148" t="s">
        <v>129</v>
      </c>
      <c r="AU141" s="148" t="s">
        <v>127</v>
      </c>
      <c r="AV141" s="12" t="s">
        <v>127</v>
      </c>
      <c r="AW141" s="12" t="s">
        <v>34</v>
      </c>
      <c r="AX141" s="12" t="s">
        <v>80</v>
      </c>
      <c r="AY141" s="148" t="s">
        <v>120</v>
      </c>
    </row>
    <row r="142" spans="2:65" s="13" customFormat="1">
      <c r="B142" s="154"/>
      <c r="D142" s="147" t="s">
        <v>129</v>
      </c>
      <c r="E142" s="155" t="s">
        <v>1</v>
      </c>
      <c r="F142" s="156" t="s">
        <v>156</v>
      </c>
      <c r="H142" s="157">
        <v>464.87099999999998</v>
      </c>
      <c r="I142" s="158"/>
      <c r="L142" s="154"/>
      <c r="M142" s="159"/>
      <c r="T142" s="160"/>
      <c r="AT142" s="155" t="s">
        <v>129</v>
      </c>
      <c r="AU142" s="155" t="s">
        <v>127</v>
      </c>
      <c r="AV142" s="13" t="s">
        <v>126</v>
      </c>
      <c r="AW142" s="13" t="s">
        <v>34</v>
      </c>
      <c r="AX142" s="13" t="s">
        <v>85</v>
      </c>
      <c r="AY142" s="155" t="s">
        <v>120</v>
      </c>
    </row>
    <row r="143" spans="2:65" s="1" customFormat="1" ht="24.15" customHeight="1">
      <c r="B143" s="31"/>
      <c r="C143" s="132" t="s">
        <v>157</v>
      </c>
      <c r="D143" s="132" t="s">
        <v>122</v>
      </c>
      <c r="E143" s="133" t="s">
        <v>158</v>
      </c>
      <c r="F143" s="134" t="s">
        <v>159</v>
      </c>
      <c r="G143" s="135" t="s">
        <v>151</v>
      </c>
      <c r="H143" s="136">
        <v>139.46100000000001</v>
      </c>
      <c r="I143" s="137"/>
      <c r="J143" s="138">
        <f>ROUND(I143*H143,2)</f>
        <v>0</v>
      </c>
      <c r="K143" s="139"/>
      <c r="L143" s="31"/>
      <c r="M143" s="140" t="s">
        <v>1</v>
      </c>
      <c r="N143" s="141" t="s">
        <v>46</v>
      </c>
      <c r="P143" s="142">
        <f>O143*H143</f>
        <v>0</v>
      </c>
      <c r="Q143" s="142">
        <v>0</v>
      </c>
      <c r="R143" s="142">
        <f>Q143*H143</f>
        <v>0</v>
      </c>
      <c r="S143" s="142">
        <v>0</v>
      </c>
      <c r="T143" s="143">
        <f>S143*H143</f>
        <v>0</v>
      </c>
      <c r="AR143" s="144" t="s">
        <v>126</v>
      </c>
      <c r="AT143" s="144" t="s">
        <v>122</v>
      </c>
      <c r="AU143" s="144" t="s">
        <v>127</v>
      </c>
      <c r="AY143" s="16" t="s">
        <v>120</v>
      </c>
      <c r="BE143" s="145">
        <f>IF(N143="základná",J143,0)</f>
        <v>0</v>
      </c>
      <c r="BF143" s="145">
        <f>IF(N143="znížená",J143,0)</f>
        <v>0</v>
      </c>
      <c r="BG143" s="145">
        <f>IF(N143="zákl. prenesená",J143,0)</f>
        <v>0</v>
      </c>
      <c r="BH143" s="145">
        <f>IF(N143="zníž. prenesená",J143,0)</f>
        <v>0</v>
      </c>
      <c r="BI143" s="145">
        <f>IF(N143="nulová",J143,0)</f>
        <v>0</v>
      </c>
      <c r="BJ143" s="16" t="s">
        <v>127</v>
      </c>
      <c r="BK143" s="145">
        <f>ROUND(I143*H143,2)</f>
        <v>0</v>
      </c>
      <c r="BL143" s="16" t="s">
        <v>126</v>
      </c>
      <c r="BM143" s="144" t="s">
        <v>160</v>
      </c>
    </row>
    <row r="144" spans="2:65" s="12" customFormat="1">
      <c r="B144" s="146"/>
      <c r="D144" s="147" t="s">
        <v>129</v>
      </c>
      <c r="E144" s="148" t="s">
        <v>1</v>
      </c>
      <c r="F144" s="149" t="s">
        <v>161</v>
      </c>
      <c r="H144" s="150">
        <v>139.46100000000001</v>
      </c>
      <c r="I144" s="151"/>
      <c r="L144" s="146"/>
      <c r="M144" s="152"/>
      <c r="T144" s="153"/>
      <c r="AT144" s="148" t="s">
        <v>129</v>
      </c>
      <c r="AU144" s="148" t="s">
        <v>127</v>
      </c>
      <c r="AV144" s="12" t="s">
        <v>127</v>
      </c>
      <c r="AW144" s="12" t="s">
        <v>34</v>
      </c>
      <c r="AX144" s="12" t="s">
        <v>85</v>
      </c>
      <c r="AY144" s="148" t="s">
        <v>120</v>
      </c>
    </row>
    <row r="145" spans="2:65" s="1" customFormat="1" ht="33" customHeight="1">
      <c r="B145" s="31"/>
      <c r="C145" s="132" t="s">
        <v>162</v>
      </c>
      <c r="D145" s="132" t="s">
        <v>122</v>
      </c>
      <c r="E145" s="133" t="s">
        <v>163</v>
      </c>
      <c r="F145" s="134" t="s">
        <v>164</v>
      </c>
      <c r="G145" s="135" t="s">
        <v>151</v>
      </c>
      <c r="H145" s="136">
        <v>464.87099999999998</v>
      </c>
      <c r="I145" s="137"/>
      <c r="J145" s="138">
        <f>ROUND(I145*H145,2)</f>
        <v>0</v>
      </c>
      <c r="K145" s="139"/>
      <c r="L145" s="31"/>
      <c r="M145" s="140" t="s">
        <v>1</v>
      </c>
      <c r="N145" s="141" t="s">
        <v>46</v>
      </c>
      <c r="P145" s="142">
        <f>O145*H145</f>
        <v>0</v>
      </c>
      <c r="Q145" s="142">
        <v>0</v>
      </c>
      <c r="R145" s="142">
        <f>Q145*H145</f>
        <v>0</v>
      </c>
      <c r="S145" s="142">
        <v>0</v>
      </c>
      <c r="T145" s="143">
        <f>S145*H145</f>
        <v>0</v>
      </c>
      <c r="AR145" s="144" t="s">
        <v>126</v>
      </c>
      <c r="AT145" s="144" t="s">
        <v>122</v>
      </c>
      <c r="AU145" s="144" t="s">
        <v>127</v>
      </c>
      <c r="AY145" s="16" t="s">
        <v>120</v>
      </c>
      <c r="BE145" s="145">
        <f>IF(N145="základná",J145,0)</f>
        <v>0</v>
      </c>
      <c r="BF145" s="145">
        <f>IF(N145="znížená",J145,0)</f>
        <v>0</v>
      </c>
      <c r="BG145" s="145">
        <f>IF(N145="zákl. prenesená",J145,0)</f>
        <v>0</v>
      </c>
      <c r="BH145" s="145">
        <f>IF(N145="zníž. prenesená",J145,0)</f>
        <v>0</v>
      </c>
      <c r="BI145" s="145">
        <f>IF(N145="nulová",J145,0)</f>
        <v>0</v>
      </c>
      <c r="BJ145" s="16" t="s">
        <v>127</v>
      </c>
      <c r="BK145" s="145">
        <f>ROUND(I145*H145,2)</f>
        <v>0</v>
      </c>
      <c r="BL145" s="16" t="s">
        <v>126</v>
      </c>
      <c r="BM145" s="144" t="s">
        <v>165</v>
      </c>
    </row>
    <row r="146" spans="2:65" s="1" customFormat="1" ht="37.799999999999997" customHeight="1">
      <c r="B146" s="31"/>
      <c r="C146" s="132" t="s">
        <v>166</v>
      </c>
      <c r="D146" s="132" t="s">
        <v>122</v>
      </c>
      <c r="E146" s="133" t="s">
        <v>167</v>
      </c>
      <c r="F146" s="134" t="s">
        <v>168</v>
      </c>
      <c r="G146" s="135" t="s">
        <v>151</v>
      </c>
      <c r="H146" s="136">
        <v>4183.8389999999999</v>
      </c>
      <c r="I146" s="137"/>
      <c r="J146" s="138">
        <f>ROUND(I146*H146,2)</f>
        <v>0</v>
      </c>
      <c r="K146" s="139"/>
      <c r="L146" s="31"/>
      <c r="M146" s="140" t="s">
        <v>1</v>
      </c>
      <c r="N146" s="141" t="s">
        <v>46</v>
      </c>
      <c r="P146" s="142">
        <f>O146*H146</f>
        <v>0</v>
      </c>
      <c r="Q146" s="142">
        <v>0</v>
      </c>
      <c r="R146" s="142">
        <f>Q146*H146</f>
        <v>0</v>
      </c>
      <c r="S146" s="142">
        <v>0</v>
      </c>
      <c r="T146" s="143">
        <f>S146*H146</f>
        <v>0</v>
      </c>
      <c r="AR146" s="144" t="s">
        <v>126</v>
      </c>
      <c r="AT146" s="144" t="s">
        <v>122</v>
      </c>
      <c r="AU146" s="144" t="s">
        <v>127</v>
      </c>
      <c r="AY146" s="16" t="s">
        <v>120</v>
      </c>
      <c r="BE146" s="145">
        <f>IF(N146="základná",J146,0)</f>
        <v>0</v>
      </c>
      <c r="BF146" s="145">
        <f>IF(N146="znížená",J146,0)</f>
        <v>0</v>
      </c>
      <c r="BG146" s="145">
        <f>IF(N146="zákl. prenesená",J146,0)</f>
        <v>0</v>
      </c>
      <c r="BH146" s="145">
        <f>IF(N146="zníž. prenesená",J146,0)</f>
        <v>0</v>
      </c>
      <c r="BI146" s="145">
        <f>IF(N146="nulová",J146,0)</f>
        <v>0</v>
      </c>
      <c r="BJ146" s="16" t="s">
        <v>127</v>
      </c>
      <c r="BK146" s="145">
        <f>ROUND(I146*H146,2)</f>
        <v>0</v>
      </c>
      <c r="BL146" s="16" t="s">
        <v>126</v>
      </c>
      <c r="BM146" s="144" t="s">
        <v>169</v>
      </c>
    </row>
    <row r="147" spans="2:65" s="12" customFormat="1">
      <c r="B147" s="146"/>
      <c r="D147" s="147" t="s">
        <v>129</v>
      </c>
      <c r="E147" s="148" t="s">
        <v>1</v>
      </c>
      <c r="F147" s="149" t="s">
        <v>170</v>
      </c>
      <c r="H147" s="150">
        <v>4183.8389999999999</v>
      </c>
      <c r="I147" s="151"/>
      <c r="L147" s="146"/>
      <c r="M147" s="152"/>
      <c r="T147" s="153"/>
      <c r="AT147" s="148" t="s">
        <v>129</v>
      </c>
      <c r="AU147" s="148" t="s">
        <v>127</v>
      </c>
      <c r="AV147" s="12" t="s">
        <v>127</v>
      </c>
      <c r="AW147" s="12" t="s">
        <v>34</v>
      </c>
      <c r="AX147" s="12" t="s">
        <v>85</v>
      </c>
      <c r="AY147" s="148" t="s">
        <v>120</v>
      </c>
    </row>
    <row r="148" spans="2:65" s="1" customFormat="1" ht="24.15" customHeight="1">
      <c r="B148" s="31"/>
      <c r="C148" s="132" t="s">
        <v>171</v>
      </c>
      <c r="D148" s="132" t="s">
        <v>122</v>
      </c>
      <c r="E148" s="133" t="s">
        <v>172</v>
      </c>
      <c r="F148" s="134" t="s">
        <v>173</v>
      </c>
      <c r="G148" s="135" t="s">
        <v>151</v>
      </c>
      <c r="H148" s="136">
        <v>464.87099999999998</v>
      </c>
      <c r="I148" s="137"/>
      <c r="J148" s="138">
        <f>ROUND(I148*H148,2)</f>
        <v>0</v>
      </c>
      <c r="K148" s="139"/>
      <c r="L148" s="31"/>
      <c r="M148" s="140" t="s">
        <v>1</v>
      </c>
      <c r="N148" s="141" t="s">
        <v>46</v>
      </c>
      <c r="P148" s="142">
        <f>O148*H148</f>
        <v>0</v>
      </c>
      <c r="Q148" s="142">
        <v>0</v>
      </c>
      <c r="R148" s="142">
        <f>Q148*H148</f>
        <v>0</v>
      </c>
      <c r="S148" s="142">
        <v>0</v>
      </c>
      <c r="T148" s="143">
        <f>S148*H148</f>
        <v>0</v>
      </c>
      <c r="AR148" s="144" t="s">
        <v>126</v>
      </c>
      <c r="AT148" s="144" t="s">
        <v>122</v>
      </c>
      <c r="AU148" s="144" t="s">
        <v>127</v>
      </c>
      <c r="AY148" s="16" t="s">
        <v>120</v>
      </c>
      <c r="BE148" s="145">
        <f>IF(N148="základná",J148,0)</f>
        <v>0</v>
      </c>
      <c r="BF148" s="145">
        <f>IF(N148="znížená",J148,0)</f>
        <v>0</v>
      </c>
      <c r="BG148" s="145">
        <f>IF(N148="zákl. prenesená",J148,0)</f>
        <v>0</v>
      </c>
      <c r="BH148" s="145">
        <f>IF(N148="zníž. prenesená",J148,0)</f>
        <v>0</v>
      </c>
      <c r="BI148" s="145">
        <f>IF(N148="nulová",J148,0)</f>
        <v>0</v>
      </c>
      <c r="BJ148" s="16" t="s">
        <v>127</v>
      </c>
      <c r="BK148" s="145">
        <f>ROUND(I148*H148,2)</f>
        <v>0</v>
      </c>
      <c r="BL148" s="16" t="s">
        <v>126</v>
      </c>
      <c r="BM148" s="144" t="s">
        <v>174</v>
      </c>
    </row>
    <row r="149" spans="2:65" s="1" customFormat="1" ht="33" customHeight="1">
      <c r="B149" s="31"/>
      <c r="C149" s="132" t="s">
        <v>175</v>
      </c>
      <c r="D149" s="132" t="s">
        <v>122</v>
      </c>
      <c r="E149" s="133" t="s">
        <v>176</v>
      </c>
      <c r="F149" s="134" t="s">
        <v>177</v>
      </c>
      <c r="G149" s="135" t="s">
        <v>151</v>
      </c>
      <c r="H149" s="136">
        <v>464.87099999999998</v>
      </c>
      <c r="I149" s="137"/>
      <c r="J149" s="138">
        <f>ROUND(I149*H149,2)</f>
        <v>0</v>
      </c>
      <c r="K149" s="139"/>
      <c r="L149" s="31"/>
      <c r="M149" s="140" t="s">
        <v>1</v>
      </c>
      <c r="N149" s="141" t="s">
        <v>46</v>
      </c>
      <c r="P149" s="142">
        <f>O149*H149</f>
        <v>0</v>
      </c>
      <c r="Q149" s="142">
        <v>0</v>
      </c>
      <c r="R149" s="142">
        <f>Q149*H149</f>
        <v>0</v>
      </c>
      <c r="S149" s="142">
        <v>0</v>
      </c>
      <c r="T149" s="143">
        <f>S149*H149</f>
        <v>0</v>
      </c>
      <c r="AR149" s="144" t="s">
        <v>126</v>
      </c>
      <c r="AT149" s="144" t="s">
        <v>122</v>
      </c>
      <c r="AU149" s="144" t="s">
        <v>127</v>
      </c>
      <c r="AY149" s="16" t="s">
        <v>120</v>
      </c>
      <c r="BE149" s="145">
        <f>IF(N149="základná",J149,0)</f>
        <v>0</v>
      </c>
      <c r="BF149" s="145">
        <f>IF(N149="znížená",J149,0)</f>
        <v>0</v>
      </c>
      <c r="BG149" s="145">
        <f>IF(N149="zákl. prenesená",J149,0)</f>
        <v>0</v>
      </c>
      <c r="BH149" s="145">
        <f>IF(N149="zníž. prenesená",J149,0)</f>
        <v>0</v>
      </c>
      <c r="BI149" s="145">
        <f>IF(N149="nulová",J149,0)</f>
        <v>0</v>
      </c>
      <c r="BJ149" s="16" t="s">
        <v>127</v>
      </c>
      <c r="BK149" s="145">
        <f>ROUND(I149*H149,2)</f>
        <v>0</v>
      </c>
      <c r="BL149" s="16" t="s">
        <v>126</v>
      </c>
      <c r="BM149" s="144" t="s">
        <v>178</v>
      </c>
    </row>
    <row r="150" spans="2:65" s="1" customFormat="1" ht="24.15" customHeight="1">
      <c r="B150" s="31"/>
      <c r="C150" s="132" t="s">
        <v>179</v>
      </c>
      <c r="D150" s="132" t="s">
        <v>122</v>
      </c>
      <c r="E150" s="133" t="s">
        <v>180</v>
      </c>
      <c r="F150" s="134" t="s">
        <v>181</v>
      </c>
      <c r="G150" s="135" t="s">
        <v>151</v>
      </c>
      <c r="H150" s="136">
        <v>464.87099999999998</v>
      </c>
      <c r="I150" s="137"/>
      <c r="J150" s="138">
        <f>ROUND(I150*H150,2)</f>
        <v>0</v>
      </c>
      <c r="K150" s="139"/>
      <c r="L150" s="31"/>
      <c r="M150" s="140" t="s">
        <v>1</v>
      </c>
      <c r="N150" s="141" t="s">
        <v>46</v>
      </c>
      <c r="P150" s="142">
        <f>O150*H150</f>
        <v>0</v>
      </c>
      <c r="Q150" s="142">
        <v>0</v>
      </c>
      <c r="R150" s="142">
        <f>Q150*H150</f>
        <v>0</v>
      </c>
      <c r="S150" s="142">
        <v>0</v>
      </c>
      <c r="T150" s="143">
        <f>S150*H150</f>
        <v>0</v>
      </c>
      <c r="AR150" s="144" t="s">
        <v>126</v>
      </c>
      <c r="AT150" s="144" t="s">
        <v>122</v>
      </c>
      <c r="AU150" s="144" t="s">
        <v>127</v>
      </c>
      <c r="AY150" s="16" t="s">
        <v>120</v>
      </c>
      <c r="BE150" s="145">
        <f>IF(N150="základná",J150,0)</f>
        <v>0</v>
      </c>
      <c r="BF150" s="145">
        <f>IF(N150="znížená",J150,0)</f>
        <v>0</v>
      </c>
      <c r="BG150" s="145">
        <f>IF(N150="zákl. prenesená",J150,0)</f>
        <v>0</v>
      </c>
      <c r="BH150" s="145">
        <f>IF(N150="zníž. prenesená",J150,0)</f>
        <v>0</v>
      </c>
      <c r="BI150" s="145">
        <f>IF(N150="nulová",J150,0)</f>
        <v>0</v>
      </c>
      <c r="BJ150" s="16" t="s">
        <v>127</v>
      </c>
      <c r="BK150" s="145">
        <f>ROUND(I150*H150,2)</f>
        <v>0</v>
      </c>
      <c r="BL150" s="16" t="s">
        <v>126</v>
      </c>
      <c r="BM150" s="144" t="s">
        <v>182</v>
      </c>
    </row>
    <row r="151" spans="2:65" s="1" customFormat="1" ht="21.75" customHeight="1">
      <c r="B151" s="31"/>
      <c r="C151" s="132" t="s">
        <v>183</v>
      </c>
      <c r="D151" s="132" t="s">
        <v>122</v>
      </c>
      <c r="E151" s="133" t="s">
        <v>184</v>
      </c>
      <c r="F151" s="134" t="s">
        <v>185</v>
      </c>
      <c r="G151" s="135" t="s">
        <v>125</v>
      </c>
      <c r="H151" s="136">
        <v>1414.2850000000001</v>
      </c>
      <c r="I151" s="137"/>
      <c r="J151" s="138">
        <f>ROUND(I151*H151,2)</f>
        <v>0</v>
      </c>
      <c r="K151" s="139"/>
      <c r="L151" s="31"/>
      <c r="M151" s="140" t="s">
        <v>1</v>
      </c>
      <c r="N151" s="141" t="s">
        <v>46</v>
      </c>
      <c r="P151" s="142">
        <f>O151*H151</f>
        <v>0</v>
      </c>
      <c r="Q151" s="142">
        <v>0</v>
      </c>
      <c r="R151" s="142">
        <f>Q151*H151</f>
        <v>0</v>
      </c>
      <c r="S151" s="142">
        <v>0</v>
      </c>
      <c r="T151" s="143">
        <f>S151*H151</f>
        <v>0</v>
      </c>
      <c r="AR151" s="144" t="s">
        <v>126</v>
      </c>
      <c r="AT151" s="144" t="s">
        <v>122</v>
      </c>
      <c r="AU151" s="144" t="s">
        <v>127</v>
      </c>
      <c r="AY151" s="16" t="s">
        <v>120</v>
      </c>
      <c r="BE151" s="145">
        <f>IF(N151="základná",J151,0)</f>
        <v>0</v>
      </c>
      <c r="BF151" s="145">
        <f>IF(N151="znížená",J151,0)</f>
        <v>0</v>
      </c>
      <c r="BG151" s="145">
        <f>IF(N151="zákl. prenesená",J151,0)</f>
        <v>0</v>
      </c>
      <c r="BH151" s="145">
        <f>IF(N151="zníž. prenesená",J151,0)</f>
        <v>0</v>
      </c>
      <c r="BI151" s="145">
        <f>IF(N151="nulová",J151,0)</f>
        <v>0</v>
      </c>
      <c r="BJ151" s="16" t="s">
        <v>127</v>
      </c>
      <c r="BK151" s="145">
        <f>ROUND(I151*H151,2)</f>
        <v>0</v>
      </c>
      <c r="BL151" s="16" t="s">
        <v>126</v>
      </c>
      <c r="BM151" s="144" t="s">
        <v>186</v>
      </c>
    </row>
    <row r="152" spans="2:65" s="12" customFormat="1">
      <c r="B152" s="146"/>
      <c r="D152" s="147" t="s">
        <v>129</v>
      </c>
      <c r="E152" s="148" t="s">
        <v>1</v>
      </c>
      <c r="F152" s="149" t="s">
        <v>130</v>
      </c>
      <c r="H152" s="150">
        <v>1285</v>
      </c>
      <c r="I152" s="151"/>
      <c r="L152" s="146"/>
      <c r="M152" s="152"/>
      <c r="T152" s="153"/>
      <c r="AT152" s="148" t="s">
        <v>129</v>
      </c>
      <c r="AU152" s="148" t="s">
        <v>127</v>
      </c>
      <c r="AV152" s="12" t="s">
        <v>127</v>
      </c>
      <c r="AW152" s="12" t="s">
        <v>34</v>
      </c>
      <c r="AX152" s="12" t="s">
        <v>80</v>
      </c>
      <c r="AY152" s="148" t="s">
        <v>120</v>
      </c>
    </row>
    <row r="153" spans="2:65" s="12" customFormat="1">
      <c r="B153" s="146"/>
      <c r="D153" s="147" t="s">
        <v>129</v>
      </c>
      <c r="E153" s="148" t="s">
        <v>1</v>
      </c>
      <c r="F153" s="149" t="s">
        <v>187</v>
      </c>
      <c r="H153" s="150">
        <v>129.285</v>
      </c>
      <c r="I153" s="151"/>
      <c r="L153" s="146"/>
      <c r="M153" s="152"/>
      <c r="T153" s="153"/>
      <c r="AT153" s="148" t="s">
        <v>129</v>
      </c>
      <c r="AU153" s="148" t="s">
        <v>127</v>
      </c>
      <c r="AV153" s="12" t="s">
        <v>127</v>
      </c>
      <c r="AW153" s="12" t="s">
        <v>34</v>
      </c>
      <c r="AX153" s="12" t="s">
        <v>80</v>
      </c>
      <c r="AY153" s="148" t="s">
        <v>120</v>
      </c>
    </row>
    <row r="154" spans="2:65" s="13" customFormat="1">
      <c r="B154" s="154"/>
      <c r="D154" s="147" t="s">
        <v>129</v>
      </c>
      <c r="E154" s="155" t="s">
        <v>1</v>
      </c>
      <c r="F154" s="156" t="s">
        <v>156</v>
      </c>
      <c r="H154" s="157">
        <v>1414.2850000000001</v>
      </c>
      <c r="I154" s="158"/>
      <c r="L154" s="154"/>
      <c r="M154" s="159"/>
      <c r="T154" s="160"/>
      <c r="AT154" s="155" t="s">
        <v>129</v>
      </c>
      <c r="AU154" s="155" t="s">
        <v>127</v>
      </c>
      <c r="AV154" s="13" t="s">
        <v>126</v>
      </c>
      <c r="AW154" s="13" t="s">
        <v>34</v>
      </c>
      <c r="AX154" s="13" t="s">
        <v>85</v>
      </c>
      <c r="AY154" s="155" t="s">
        <v>120</v>
      </c>
    </row>
    <row r="155" spans="2:65" s="1" customFormat="1" ht="16.5" customHeight="1">
      <c r="B155" s="31"/>
      <c r="C155" s="132" t="s">
        <v>188</v>
      </c>
      <c r="D155" s="132" t="s">
        <v>122</v>
      </c>
      <c r="E155" s="133" t="s">
        <v>189</v>
      </c>
      <c r="F155" s="134" t="s">
        <v>190</v>
      </c>
      <c r="G155" s="135" t="s">
        <v>191</v>
      </c>
      <c r="H155" s="136">
        <v>10</v>
      </c>
      <c r="I155" s="137"/>
      <c r="J155" s="138">
        <f>ROUND(I155*H155,2)</f>
        <v>0</v>
      </c>
      <c r="K155" s="139"/>
      <c r="L155" s="31"/>
      <c r="M155" s="140" t="s">
        <v>1</v>
      </c>
      <c r="N155" s="141" t="s">
        <v>46</v>
      </c>
      <c r="P155" s="142">
        <f>O155*H155</f>
        <v>0</v>
      </c>
      <c r="Q155" s="142">
        <v>0</v>
      </c>
      <c r="R155" s="142">
        <f>Q155*H155</f>
        <v>0</v>
      </c>
      <c r="S155" s="142">
        <v>0</v>
      </c>
      <c r="T155" s="143">
        <f>S155*H155</f>
        <v>0</v>
      </c>
      <c r="AR155" s="144" t="s">
        <v>126</v>
      </c>
      <c r="AT155" s="144" t="s">
        <v>122</v>
      </c>
      <c r="AU155" s="144" t="s">
        <v>127</v>
      </c>
      <c r="AY155" s="16" t="s">
        <v>120</v>
      </c>
      <c r="BE155" s="145">
        <f>IF(N155="základná",J155,0)</f>
        <v>0</v>
      </c>
      <c r="BF155" s="145">
        <f>IF(N155="znížená",J155,0)</f>
        <v>0</v>
      </c>
      <c r="BG155" s="145">
        <f>IF(N155="zákl. prenesená",J155,0)</f>
        <v>0</v>
      </c>
      <c r="BH155" s="145">
        <f>IF(N155="zníž. prenesená",J155,0)</f>
        <v>0</v>
      </c>
      <c r="BI155" s="145">
        <f>IF(N155="nulová",J155,0)</f>
        <v>0</v>
      </c>
      <c r="BJ155" s="16" t="s">
        <v>127</v>
      </c>
      <c r="BK155" s="145">
        <f>ROUND(I155*H155,2)</f>
        <v>0</v>
      </c>
      <c r="BL155" s="16" t="s">
        <v>126</v>
      </c>
      <c r="BM155" s="144" t="s">
        <v>192</v>
      </c>
    </row>
    <row r="156" spans="2:65" s="1" customFormat="1" ht="24.15" customHeight="1">
      <c r="B156" s="31"/>
      <c r="C156" s="161" t="s">
        <v>193</v>
      </c>
      <c r="D156" s="161" t="s">
        <v>194</v>
      </c>
      <c r="E156" s="162" t="s">
        <v>195</v>
      </c>
      <c r="F156" s="163" t="s">
        <v>196</v>
      </c>
      <c r="G156" s="164" t="s">
        <v>197</v>
      </c>
      <c r="H156" s="165">
        <v>10</v>
      </c>
      <c r="I156" s="166"/>
      <c r="J156" s="167">
        <f>ROUND(I156*H156,2)</f>
        <v>0</v>
      </c>
      <c r="K156" s="168"/>
      <c r="L156" s="169"/>
      <c r="M156" s="170" t="s">
        <v>1</v>
      </c>
      <c r="N156" s="171" t="s">
        <v>46</v>
      </c>
      <c r="P156" s="142">
        <f>O156*H156</f>
        <v>0</v>
      </c>
      <c r="Q156" s="142">
        <v>0</v>
      </c>
      <c r="R156" s="142">
        <f>Q156*H156</f>
        <v>0</v>
      </c>
      <c r="S156" s="142">
        <v>0</v>
      </c>
      <c r="T156" s="143">
        <f>S156*H156</f>
        <v>0</v>
      </c>
      <c r="AR156" s="144" t="s">
        <v>198</v>
      </c>
      <c r="AT156" s="144" t="s">
        <v>194</v>
      </c>
      <c r="AU156" s="144" t="s">
        <v>127</v>
      </c>
      <c r="AY156" s="16" t="s">
        <v>120</v>
      </c>
      <c r="BE156" s="145">
        <f>IF(N156="základná",J156,0)</f>
        <v>0</v>
      </c>
      <c r="BF156" s="145">
        <f>IF(N156="znížená",J156,0)</f>
        <v>0</v>
      </c>
      <c r="BG156" s="145">
        <f>IF(N156="zákl. prenesená",J156,0)</f>
        <v>0</v>
      </c>
      <c r="BH156" s="145">
        <f>IF(N156="zníž. prenesená",J156,0)</f>
        <v>0</v>
      </c>
      <c r="BI156" s="145">
        <f>IF(N156="nulová",J156,0)</f>
        <v>0</v>
      </c>
      <c r="BJ156" s="16" t="s">
        <v>127</v>
      </c>
      <c r="BK156" s="145">
        <f>ROUND(I156*H156,2)</f>
        <v>0</v>
      </c>
      <c r="BL156" s="16" t="s">
        <v>198</v>
      </c>
      <c r="BM156" s="144" t="s">
        <v>199</v>
      </c>
    </row>
    <row r="157" spans="2:65" s="1" customFormat="1" ht="24.15" customHeight="1">
      <c r="B157" s="31"/>
      <c r="C157" s="132" t="s">
        <v>200</v>
      </c>
      <c r="D157" s="132" t="s">
        <v>122</v>
      </c>
      <c r="E157" s="133" t="s">
        <v>201</v>
      </c>
      <c r="F157" s="134" t="s">
        <v>202</v>
      </c>
      <c r="G157" s="135" t="s">
        <v>191</v>
      </c>
      <c r="H157" s="136">
        <v>10</v>
      </c>
      <c r="I157" s="137"/>
      <c r="J157" s="138">
        <f>ROUND(I157*H157,2)</f>
        <v>0</v>
      </c>
      <c r="K157" s="139"/>
      <c r="L157" s="31"/>
      <c r="M157" s="140" t="s">
        <v>1</v>
      </c>
      <c r="N157" s="141" t="s">
        <v>46</v>
      </c>
      <c r="P157" s="142">
        <f>O157*H157</f>
        <v>0</v>
      </c>
      <c r="Q157" s="142">
        <v>0</v>
      </c>
      <c r="R157" s="142">
        <f>Q157*H157</f>
        <v>0</v>
      </c>
      <c r="S157" s="142">
        <v>0</v>
      </c>
      <c r="T157" s="143">
        <f>S157*H157</f>
        <v>0</v>
      </c>
      <c r="AR157" s="144" t="s">
        <v>126</v>
      </c>
      <c r="AT157" s="144" t="s">
        <v>122</v>
      </c>
      <c r="AU157" s="144" t="s">
        <v>127</v>
      </c>
      <c r="AY157" s="16" t="s">
        <v>120</v>
      </c>
      <c r="BE157" s="145">
        <f>IF(N157="základná",J157,0)</f>
        <v>0</v>
      </c>
      <c r="BF157" s="145">
        <f>IF(N157="znížená",J157,0)</f>
        <v>0</v>
      </c>
      <c r="BG157" s="145">
        <f>IF(N157="zákl. prenesená",J157,0)</f>
        <v>0</v>
      </c>
      <c r="BH157" s="145">
        <f>IF(N157="zníž. prenesená",J157,0)</f>
        <v>0</v>
      </c>
      <c r="BI157" s="145">
        <f>IF(N157="nulová",J157,0)</f>
        <v>0</v>
      </c>
      <c r="BJ157" s="16" t="s">
        <v>127</v>
      </c>
      <c r="BK157" s="145">
        <f>ROUND(I157*H157,2)</f>
        <v>0</v>
      </c>
      <c r="BL157" s="16" t="s">
        <v>126</v>
      </c>
      <c r="BM157" s="144" t="s">
        <v>203</v>
      </c>
    </row>
    <row r="158" spans="2:65" s="1" customFormat="1" ht="24.15" customHeight="1">
      <c r="B158" s="31"/>
      <c r="C158" s="161" t="s">
        <v>204</v>
      </c>
      <c r="D158" s="161" t="s">
        <v>194</v>
      </c>
      <c r="E158" s="162" t="s">
        <v>205</v>
      </c>
      <c r="F158" s="163" t="s">
        <v>206</v>
      </c>
      <c r="G158" s="164" t="s">
        <v>191</v>
      </c>
      <c r="H158" s="165">
        <v>10</v>
      </c>
      <c r="I158" s="166"/>
      <c r="J158" s="167">
        <f>ROUND(I158*H158,2)</f>
        <v>0</v>
      </c>
      <c r="K158" s="168"/>
      <c r="L158" s="169"/>
      <c r="M158" s="170" t="s">
        <v>1</v>
      </c>
      <c r="N158" s="171" t="s">
        <v>46</v>
      </c>
      <c r="P158" s="142">
        <f>O158*H158</f>
        <v>0</v>
      </c>
      <c r="Q158" s="142">
        <v>1E-3</v>
      </c>
      <c r="R158" s="142">
        <f>Q158*H158</f>
        <v>0.01</v>
      </c>
      <c r="S158" s="142">
        <v>0</v>
      </c>
      <c r="T158" s="143">
        <f>S158*H158</f>
        <v>0</v>
      </c>
      <c r="AR158" s="144" t="s">
        <v>198</v>
      </c>
      <c r="AT158" s="144" t="s">
        <v>194</v>
      </c>
      <c r="AU158" s="144" t="s">
        <v>127</v>
      </c>
      <c r="AY158" s="16" t="s">
        <v>120</v>
      </c>
      <c r="BE158" s="145">
        <f>IF(N158="základná",J158,0)</f>
        <v>0</v>
      </c>
      <c r="BF158" s="145">
        <f>IF(N158="znížená",J158,0)</f>
        <v>0</v>
      </c>
      <c r="BG158" s="145">
        <f>IF(N158="zákl. prenesená",J158,0)</f>
        <v>0</v>
      </c>
      <c r="BH158" s="145">
        <f>IF(N158="zníž. prenesená",J158,0)</f>
        <v>0</v>
      </c>
      <c r="BI158" s="145">
        <f>IF(N158="nulová",J158,0)</f>
        <v>0</v>
      </c>
      <c r="BJ158" s="16" t="s">
        <v>127</v>
      </c>
      <c r="BK158" s="145">
        <f>ROUND(I158*H158,2)</f>
        <v>0</v>
      </c>
      <c r="BL158" s="16" t="s">
        <v>198</v>
      </c>
      <c r="BM158" s="144" t="s">
        <v>207</v>
      </c>
    </row>
    <row r="159" spans="2:65" s="11" customFormat="1" ht="22.8" customHeight="1">
      <c r="B159" s="120"/>
      <c r="D159" s="121" t="s">
        <v>79</v>
      </c>
      <c r="E159" s="130" t="s">
        <v>127</v>
      </c>
      <c r="F159" s="130" t="s">
        <v>208</v>
      </c>
      <c r="I159" s="123"/>
      <c r="J159" s="131">
        <f>BK159</f>
        <v>0</v>
      </c>
      <c r="L159" s="120"/>
      <c r="M159" s="125"/>
      <c r="P159" s="126">
        <f>SUM(P160:P164)</f>
        <v>0</v>
      </c>
      <c r="R159" s="126">
        <f>SUM(R160:R164)</f>
        <v>9.0106051000000011</v>
      </c>
      <c r="T159" s="127">
        <f>SUM(T160:T164)</f>
        <v>0</v>
      </c>
      <c r="AR159" s="121" t="s">
        <v>85</v>
      </c>
      <c r="AT159" s="128" t="s">
        <v>79</v>
      </c>
      <c r="AU159" s="128" t="s">
        <v>85</v>
      </c>
      <c r="AY159" s="121" t="s">
        <v>120</v>
      </c>
      <c r="BK159" s="129">
        <f>SUM(BK160:BK164)</f>
        <v>0</v>
      </c>
    </row>
    <row r="160" spans="2:65" s="1" customFormat="1" ht="21.75" customHeight="1">
      <c r="B160" s="31"/>
      <c r="C160" s="132" t="s">
        <v>209</v>
      </c>
      <c r="D160" s="132" t="s">
        <v>122</v>
      </c>
      <c r="E160" s="133" t="s">
        <v>210</v>
      </c>
      <c r="F160" s="134" t="s">
        <v>211</v>
      </c>
      <c r="G160" s="135" t="s">
        <v>151</v>
      </c>
      <c r="H160" s="136">
        <v>5.12</v>
      </c>
      <c r="I160" s="137"/>
      <c r="J160" s="138">
        <f>ROUND(I160*H160,2)</f>
        <v>0</v>
      </c>
      <c r="K160" s="139"/>
      <c r="L160" s="31"/>
      <c r="M160" s="140" t="s">
        <v>1</v>
      </c>
      <c r="N160" s="141" t="s">
        <v>46</v>
      </c>
      <c r="P160" s="142">
        <f>O160*H160</f>
        <v>0</v>
      </c>
      <c r="Q160" s="142">
        <v>1.5948500000000001</v>
      </c>
      <c r="R160" s="142">
        <f>Q160*H160</f>
        <v>8.1656320000000004</v>
      </c>
      <c r="S160" s="142">
        <v>0</v>
      </c>
      <c r="T160" s="143">
        <f>S160*H160</f>
        <v>0</v>
      </c>
      <c r="AR160" s="144" t="s">
        <v>126</v>
      </c>
      <c r="AT160" s="144" t="s">
        <v>122</v>
      </c>
      <c r="AU160" s="144" t="s">
        <v>127</v>
      </c>
      <c r="AY160" s="16" t="s">
        <v>120</v>
      </c>
      <c r="BE160" s="145">
        <f>IF(N160="základná",J160,0)</f>
        <v>0</v>
      </c>
      <c r="BF160" s="145">
        <f>IF(N160="znížená",J160,0)</f>
        <v>0</v>
      </c>
      <c r="BG160" s="145">
        <f>IF(N160="zákl. prenesená",J160,0)</f>
        <v>0</v>
      </c>
      <c r="BH160" s="145">
        <f>IF(N160="zníž. prenesená",J160,0)</f>
        <v>0</v>
      </c>
      <c r="BI160" s="145">
        <f>IF(N160="nulová",J160,0)</f>
        <v>0</v>
      </c>
      <c r="BJ160" s="16" t="s">
        <v>127</v>
      </c>
      <c r="BK160" s="145">
        <f>ROUND(I160*H160,2)</f>
        <v>0</v>
      </c>
      <c r="BL160" s="16" t="s">
        <v>126</v>
      </c>
      <c r="BM160" s="144" t="s">
        <v>212</v>
      </c>
    </row>
    <row r="161" spans="2:65" s="12" customFormat="1">
      <c r="B161" s="146"/>
      <c r="D161" s="147" t="s">
        <v>129</v>
      </c>
      <c r="E161" s="148" t="s">
        <v>1</v>
      </c>
      <c r="F161" s="149" t="s">
        <v>213</v>
      </c>
      <c r="H161" s="150">
        <v>5.12</v>
      </c>
      <c r="I161" s="151"/>
      <c r="L161" s="146"/>
      <c r="M161" s="152"/>
      <c r="T161" s="153"/>
      <c r="AT161" s="148" t="s">
        <v>129</v>
      </c>
      <c r="AU161" s="148" t="s">
        <v>127</v>
      </c>
      <c r="AV161" s="12" t="s">
        <v>127</v>
      </c>
      <c r="AW161" s="12" t="s">
        <v>34</v>
      </c>
      <c r="AX161" s="12" t="s">
        <v>85</v>
      </c>
      <c r="AY161" s="148" t="s">
        <v>120</v>
      </c>
    </row>
    <row r="162" spans="2:65" s="1" customFormat="1" ht="33" customHeight="1">
      <c r="B162" s="31"/>
      <c r="C162" s="132" t="s">
        <v>214</v>
      </c>
      <c r="D162" s="132" t="s">
        <v>122</v>
      </c>
      <c r="E162" s="133" t="s">
        <v>215</v>
      </c>
      <c r="F162" s="134" t="s">
        <v>216</v>
      </c>
      <c r="G162" s="135" t="s">
        <v>125</v>
      </c>
      <c r="H162" s="136">
        <v>1414.2850000000001</v>
      </c>
      <c r="I162" s="137"/>
      <c r="J162" s="138">
        <f>ROUND(I162*H162,2)</f>
        <v>0</v>
      </c>
      <c r="K162" s="139"/>
      <c r="L162" s="31"/>
      <c r="M162" s="140" t="s">
        <v>1</v>
      </c>
      <c r="N162" s="141" t="s">
        <v>46</v>
      </c>
      <c r="P162" s="142">
        <f>O162*H162</f>
        <v>0</v>
      </c>
      <c r="Q162" s="142">
        <v>0</v>
      </c>
      <c r="R162" s="142">
        <f>Q162*H162</f>
        <v>0</v>
      </c>
      <c r="S162" s="142">
        <v>0</v>
      </c>
      <c r="T162" s="143">
        <f>S162*H162</f>
        <v>0</v>
      </c>
      <c r="AR162" s="144" t="s">
        <v>126</v>
      </c>
      <c r="AT162" s="144" t="s">
        <v>122</v>
      </c>
      <c r="AU162" s="144" t="s">
        <v>127</v>
      </c>
      <c r="AY162" s="16" t="s">
        <v>120</v>
      </c>
      <c r="BE162" s="145">
        <f>IF(N162="základná",J162,0)</f>
        <v>0</v>
      </c>
      <c r="BF162" s="145">
        <f>IF(N162="znížená",J162,0)</f>
        <v>0</v>
      </c>
      <c r="BG162" s="145">
        <f>IF(N162="zákl. prenesená",J162,0)</f>
        <v>0</v>
      </c>
      <c r="BH162" s="145">
        <f>IF(N162="zníž. prenesená",J162,0)</f>
        <v>0</v>
      </c>
      <c r="BI162" s="145">
        <f>IF(N162="nulová",J162,0)</f>
        <v>0</v>
      </c>
      <c r="BJ162" s="16" t="s">
        <v>127</v>
      </c>
      <c r="BK162" s="145">
        <f>ROUND(I162*H162,2)</f>
        <v>0</v>
      </c>
      <c r="BL162" s="16" t="s">
        <v>126</v>
      </c>
      <c r="BM162" s="144" t="s">
        <v>217</v>
      </c>
    </row>
    <row r="163" spans="2:65" s="1" customFormat="1" ht="16.5" customHeight="1">
      <c r="B163" s="31"/>
      <c r="C163" s="132" t="s">
        <v>7</v>
      </c>
      <c r="D163" s="132" t="s">
        <v>122</v>
      </c>
      <c r="E163" s="133" t="s">
        <v>218</v>
      </c>
      <c r="F163" s="134" t="s">
        <v>219</v>
      </c>
      <c r="G163" s="135" t="s">
        <v>125</v>
      </c>
      <c r="H163" s="136">
        <v>343.48500000000001</v>
      </c>
      <c r="I163" s="137"/>
      <c r="J163" s="138">
        <f>ROUND(I163*H163,2)</f>
        <v>0</v>
      </c>
      <c r="K163" s="139"/>
      <c r="L163" s="31"/>
      <c r="M163" s="140" t="s">
        <v>1</v>
      </c>
      <c r="N163" s="141" t="s">
        <v>46</v>
      </c>
      <c r="P163" s="142">
        <f>O163*H163</f>
        <v>0</v>
      </c>
      <c r="Q163" s="142">
        <v>2.4599999999999999E-3</v>
      </c>
      <c r="R163" s="142">
        <f>Q163*H163</f>
        <v>0.84497310000000003</v>
      </c>
      <c r="S163" s="142">
        <v>0</v>
      </c>
      <c r="T163" s="143">
        <f>S163*H163</f>
        <v>0</v>
      </c>
      <c r="AR163" s="144" t="s">
        <v>126</v>
      </c>
      <c r="AT163" s="144" t="s">
        <v>122</v>
      </c>
      <c r="AU163" s="144" t="s">
        <v>127</v>
      </c>
      <c r="AY163" s="16" t="s">
        <v>120</v>
      </c>
      <c r="BE163" s="145">
        <f>IF(N163="základná",J163,0)</f>
        <v>0</v>
      </c>
      <c r="BF163" s="145">
        <f>IF(N163="znížená",J163,0)</f>
        <v>0</v>
      </c>
      <c r="BG163" s="145">
        <f>IF(N163="zákl. prenesená",J163,0)</f>
        <v>0</v>
      </c>
      <c r="BH163" s="145">
        <f>IF(N163="zníž. prenesená",J163,0)</f>
        <v>0</v>
      </c>
      <c r="BI163" s="145">
        <f>IF(N163="nulová",J163,0)</f>
        <v>0</v>
      </c>
      <c r="BJ163" s="16" t="s">
        <v>127</v>
      </c>
      <c r="BK163" s="145">
        <f>ROUND(I163*H163,2)</f>
        <v>0</v>
      </c>
      <c r="BL163" s="16" t="s">
        <v>126</v>
      </c>
      <c r="BM163" s="144" t="s">
        <v>220</v>
      </c>
    </row>
    <row r="164" spans="2:65" s="12" customFormat="1">
      <c r="B164" s="146"/>
      <c r="D164" s="147" t="s">
        <v>129</v>
      </c>
      <c r="E164" s="148" t="s">
        <v>1</v>
      </c>
      <c r="F164" s="149" t="s">
        <v>221</v>
      </c>
      <c r="H164" s="150">
        <v>343.48500000000001</v>
      </c>
      <c r="I164" s="151"/>
      <c r="L164" s="146"/>
      <c r="M164" s="152"/>
      <c r="T164" s="153"/>
      <c r="AT164" s="148" t="s">
        <v>129</v>
      </c>
      <c r="AU164" s="148" t="s">
        <v>127</v>
      </c>
      <c r="AV164" s="12" t="s">
        <v>127</v>
      </c>
      <c r="AW164" s="12" t="s">
        <v>34</v>
      </c>
      <c r="AX164" s="12" t="s">
        <v>85</v>
      </c>
      <c r="AY164" s="148" t="s">
        <v>120</v>
      </c>
    </row>
    <row r="165" spans="2:65" s="11" customFormat="1" ht="22.8" customHeight="1">
      <c r="B165" s="120"/>
      <c r="D165" s="121" t="s">
        <v>79</v>
      </c>
      <c r="E165" s="130" t="s">
        <v>126</v>
      </c>
      <c r="F165" s="130" t="s">
        <v>222</v>
      </c>
      <c r="I165" s="123"/>
      <c r="J165" s="131">
        <f>BK165</f>
        <v>0</v>
      </c>
      <c r="L165" s="120"/>
      <c r="M165" s="125"/>
      <c r="P165" s="126">
        <f>SUM(P166:P178)</f>
        <v>0</v>
      </c>
      <c r="R165" s="126">
        <f>SUM(R166:R178)</f>
        <v>1.1837352999999999</v>
      </c>
      <c r="T165" s="127">
        <f>SUM(T166:T178)</f>
        <v>0</v>
      </c>
      <c r="AR165" s="121" t="s">
        <v>85</v>
      </c>
      <c r="AT165" s="128" t="s">
        <v>79</v>
      </c>
      <c r="AU165" s="128" t="s">
        <v>85</v>
      </c>
      <c r="AY165" s="121" t="s">
        <v>120</v>
      </c>
      <c r="BK165" s="129">
        <f>SUM(BK166:BK178)</f>
        <v>0</v>
      </c>
    </row>
    <row r="166" spans="2:65" s="1" customFormat="1" ht="33" customHeight="1">
      <c r="B166" s="31"/>
      <c r="C166" s="132" t="s">
        <v>223</v>
      </c>
      <c r="D166" s="132" t="s">
        <v>122</v>
      </c>
      <c r="E166" s="133" t="s">
        <v>224</v>
      </c>
      <c r="F166" s="134" t="s">
        <v>225</v>
      </c>
      <c r="G166" s="135" t="s">
        <v>125</v>
      </c>
      <c r="H166" s="136">
        <v>418.29</v>
      </c>
      <c r="I166" s="137"/>
      <c r="J166" s="138">
        <f>ROUND(I166*H166,2)</f>
        <v>0</v>
      </c>
      <c r="K166" s="139"/>
      <c r="L166" s="31"/>
      <c r="M166" s="140" t="s">
        <v>1</v>
      </c>
      <c r="N166" s="141" t="s">
        <v>46</v>
      </c>
      <c r="P166" s="142">
        <f>O166*H166</f>
        <v>0</v>
      </c>
      <c r="Q166" s="142">
        <v>2.2499999999999998E-3</v>
      </c>
      <c r="R166" s="142">
        <f>Q166*H166</f>
        <v>0.94115249999999995</v>
      </c>
      <c r="S166" s="142">
        <v>0</v>
      </c>
      <c r="T166" s="143">
        <f>S166*H166</f>
        <v>0</v>
      </c>
      <c r="AR166" s="144" t="s">
        <v>126</v>
      </c>
      <c r="AT166" s="144" t="s">
        <v>122</v>
      </c>
      <c r="AU166" s="144" t="s">
        <v>127</v>
      </c>
      <c r="AY166" s="16" t="s">
        <v>120</v>
      </c>
      <c r="BE166" s="145">
        <f>IF(N166="základná",J166,0)</f>
        <v>0</v>
      </c>
      <c r="BF166" s="145">
        <f>IF(N166="znížená",J166,0)</f>
        <v>0</v>
      </c>
      <c r="BG166" s="145">
        <f>IF(N166="zákl. prenesená",J166,0)</f>
        <v>0</v>
      </c>
      <c r="BH166" s="145">
        <f>IF(N166="zníž. prenesená",J166,0)</f>
        <v>0</v>
      </c>
      <c r="BI166" s="145">
        <f>IF(N166="nulová",J166,0)</f>
        <v>0</v>
      </c>
      <c r="BJ166" s="16" t="s">
        <v>127</v>
      </c>
      <c r="BK166" s="145">
        <f>ROUND(I166*H166,2)</f>
        <v>0</v>
      </c>
      <c r="BL166" s="16" t="s">
        <v>126</v>
      </c>
      <c r="BM166" s="144" t="s">
        <v>226</v>
      </c>
    </row>
    <row r="167" spans="2:65" s="12" customFormat="1">
      <c r="B167" s="146"/>
      <c r="D167" s="147" t="s">
        <v>129</v>
      </c>
      <c r="E167" s="148" t="s">
        <v>1</v>
      </c>
      <c r="F167" s="149" t="s">
        <v>227</v>
      </c>
      <c r="H167" s="150">
        <v>129.285</v>
      </c>
      <c r="I167" s="151"/>
      <c r="L167" s="146"/>
      <c r="M167" s="152"/>
      <c r="T167" s="153"/>
      <c r="AT167" s="148" t="s">
        <v>129</v>
      </c>
      <c r="AU167" s="148" t="s">
        <v>127</v>
      </c>
      <c r="AV167" s="12" t="s">
        <v>127</v>
      </c>
      <c r="AW167" s="12" t="s">
        <v>34</v>
      </c>
      <c r="AX167" s="12" t="s">
        <v>80</v>
      </c>
      <c r="AY167" s="148" t="s">
        <v>120</v>
      </c>
    </row>
    <row r="168" spans="2:65" s="12" customFormat="1">
      <c r="B168" s="146"/>
      <c r="D168" s="147" t="s">
        <v>129</v>
      </c>
      <c r="E168" s="148" t="s">
        <v>1</v>
      </c>
      <c r="F168" s="149" t="s">
        <v>228</v>
      </c>
      <c r="H168" s="150">
        <v>159.72</v>
      </c>
      <c r="I168" s="151"/>
      <c r="L168" s="146"/>
      <c r="M168" s="152"/>
      <c r="T168" s="153"/>
      <c r="AT168" s="148" t="s">
        <v>129</v>
      </c>
      <c r="AU168" s="148" t="s">
        <v>127</v>
      </c>
      <c r="AV168" s="12" t="s">
        <v>127</v>
      </c>
      <c r="AW168" s="12" t="s">
        <v>34</v>
      </c>
      <c r="AX168" s="12" t="s">
        <v>80</v>
      </c>
      <c r="AY168" s="148" t="s">
        <v>120</v>
      </c>
    </row>
    <row r="169" spans="2:65" s="12" customFormat="1">
      <c r="B169" s="146"/>
      <c r="D169" s="147" t="s">
        <v>129</v>
      </c>
      <c r="E169" s="148" t="s">
        <v>1</v>
      </c>
      <c r="F169" s="149" t="s">
        <v>229</v>
      </c>
      <c r="H169" s="150">
        <v>47.685000000000002</v>
      </c>
      <c r="I169" s="151"/>
      <c r="L169" s="146"/>
      <c r="M169" s="152"/>
      <c r="T169" s="153"/>
      <c r="AT169" s="148" t="s">
        <v>129</v>
      </c>
      <c r="AU169" s="148" t="s">
        <v>127</v>
      </c>
      <c r="AV169" s="12" t="s">
        <v>127</v>
      </c>
      <c r="AW169" s="12" t="s">
        <v>34</v>
      </c>
      <c r="AX169" s="12" t="s">
        <v>80</v>
      </c>
      <c r="AY169" s="148" t="s">
        <v>120</v>
      </c>
    </row>
    <row r="170" spans="2:65" s="12" customFormat="1">
      <c r="B170" s="146"/>
      <c r="D170" s="147" t="s">
        <v>129</v>
      </c>
      <c r="E170" s="148" t="s">
        <v>1</v>
      </c>
      <c r="F170" s="149" t="s">
        <v>230</v>
      </c>
      <c r="H170" s="150">
        <v>81.599999999999994</v>
      </c>
      <c r="I170" s="151"/>
      <c r="L170" s="146"/>
      <c r="M170" s="152"/>
      <c r="T170" s="153"/>
      <c r="AT170" s="148" t="s">
        <v>129</v>
      </c>
      <c r="AU170" s="148" t="s">
        <v>127</v>
      </c>
      <c r="AV170" s="12" t="s">
        <v>127</v>
      </c>
      <c r="AW170" s="12" t="s">
        <v>34</v>
      </c>
      <c r="AX170" s="12" t="s">
        <v>80</v>
      </c>
      <c r="AY170" s="148" t="s">
        <v>120</v>
      </c>
    </row>
    <row r="171" spans="2:65" s="13" customFormat="1">
      <c r="B171" s="154"/>
      <c r="D171" s="147" t="s">
        <v>129</v>
      </c>
      <c r="E171" s="155" t="s">
        <v>1</v>
      </c>
      <c r="F171" s="156" t="s">
        <v>156</v>
      </c>
      <c r="H171" s="157">
        <v>418.29</v>
      </c>
      <c r="I171" s="158"/>
      <c r="L171" s="154"/>
      <c r="M171" s="159"/>
      <c r="T171" s="160"/>
      <c r="AT171" s="155" t="s">
        <v>129</v>
      </c>
      <c r="AU171" s="155" t="s">
        <v>127</v>
      </c>
      <c r="AV171" s="13" t="s">
        <v>126</v>
      </c>
      <c r="AW171" s="13" t="s">
        <v>34</v>
      </c>
      <c r="AX171" s="13" t="s">
        <v>85</v>
      </c>
      <c r="AY171" s="155" t="s">
        <v>120</v>
      </c>
    </row>
    <row r="172" spans="2:65" s="1" customFormat="1" ht="16.5" customHeight="1">
      <c r="B172" s="31"/>
      <c r="C172" s="161" t="s">
        <v>231</v>
      </c>
      <c r="D172" s="161" t="s">
        <v>194</v>
      </c>
      <c r="E172" s="162" t="s">
        <v>232</v>
      </c>
      <c r="F172" s="163" t="s">
        <v>233</v>
      </c>
      <c r="G172" s="164" t="s">
        <v>125</v>
      </c>
      <c r="H172" s="165">
        <v>426.65600000000001</v>
      </c>
      <c r="I172" s="166"/>
      <c r="J172" s="167">
        <f>ROUND(I172*H172,2)</f>
        <v>0</v>
      </c>
      <c r="K172" s="168"/>
      <c r="L172" s="169"/>
      <c r="M172" s="170" t="s">
        <v>1</v>
      </c>
      <c r="N172" s="171" t="s">
        <v>46</v>
      </c>
      <c r="P172" s="142">
        <f>O172*H172</f>
        <v>0</v>
      </c>
      <c r="Q172" s="142">
        <v>2.9999999999999997E-4</v>
      </c>
      <c r="R172" s="142">
        <f>Q172*H172</f>
        <v>0.12799679999999999</v>
      </c>
      <c r="S172" s="142">
        <v>0</v>
      </c>
      <c r="T172" s="143">
        <f>S172*H172</f>
        <v>0</v>
      </c>
      <c r="AR172" s="144" t="s">
        <v>162</v>
      </c>
      <c r="AT172" s="144" t="s">
        <v>194</v>
      </c>
      <c r="AU172" s="144" t="s">
        <v>127</v>
      </c>
      <c r="AY172" s="16" t="s">
        <v>120</v>
      </c>
      <c r="BE172" s="145">
        <f>IF(N172="základná",J172,0)</f>
        <v>0</v>
      </c>
      <c r="BF172" s="145">
        <f>IF(N172="znížená",J172,0)</f>
        <v>0</v>
      </c>
      <c r="BG172" s="145">
        <f>IF(N172="zákl. prenesená",J172,0)</f>
        <v>0</v>
      </c>
      <c r="BH172" s="145">
        <f>IF(N172="zníž. prenesená",J172,0)</f>
        <v>0</v>
      </c>
      <c r="BI172" s="145">
        <f>IF(N172="nulová",J172,0)</f>
        <v>0</v>
      </c>
      <c r="BJ172" s="16" t="s">
        <v>127</v>
      </c>
      <c r="BK172" s="145">
        <f>ROUND(I172*H172,2)</f>
        <v>0</v>
      </c>
      <c r="BL172" s="16" t="s">
        <v>126</v>
      </c>
      <c r="BM172" s="144" t="s">
        <v>234</v>
      </c>
    </row>
    <row r="173" spans="2:65" s="12" customFormat="1">
      <c r="B173" s="146"/>
      <c r="D173" s="147" t="s">
        <v>129</v>
      </c>
      <c r="F173" s="149" t="s">
        <v>235</v>
      </c>
      <c r="H173" s="150">
        <v>426.65600000000001</v>
      </c>
      <c r="I173" s="151"/>
      <c r="L173" s="146"/>
      <c r="M173" s="152"/>
      <c r="T173" s="153"/>
      <c r="AT173" s="148" t="s">
        <v>129</v>
      </c>
      <c r="AU173" s="148" t="s">
        <v>127</v>
      </c>
      <c r="AV173" s="12" t="s">
        <v>127</v>
      </c>
      <c r="AW173" s="12" t="s">
        <v>4</v>
      </c>
      <c r="AX173" s="12" t="s">
        <v>85</v>
      </c>
      <c r="AY173" s="148" t="s">
        <v>120</v>
      </c>
    </row>
    <row r="174" spans="2:65" s="1" customFormat="1" ht="24.15" customHeight="1">
      <c r="B174" s="31"/>
      <c r="C174" s="132" t="s">
        <v>236</v>
      </c>
      <c r="D174" s="132" t="s">
        <v>122</v>
      </c>
      <c r="E174" s="133" t="s">
        <v>237</v>
      </c>
      <c r="F174" s="134" t="s">
        <v>238</v>
      </c>
      <c r="G174" s="135" t="s">
        <v>125</v>
      </c>
      <c r="H174" s="136">
        <v>212</v>
      </c>
      <c r="I174" s="137"/>
      <c r="J174" s="138">
        <f>ROUND(I174*H174,2)</f>
        <v>0</v>
      </c>
      <c r="K174" s="139"/>
      <c r="L174" s="31"/>
      <c r="M174" s="140" t="s">
        <v>1</v>
      </c>
      <c r="N174" s="141" t="s">
        <v>46</v>
      </c>
      <c r="P174" s="142">
        <f>O174*H174</f>
        <v>0</v>
      </c>
      <c r="Q174" s="142">
        <v>0</v>
      </c>
      <c r="R174" s="142">
        <f>Q174*H174</f>
        <v>0</v>
      </c>
      <c r="S174" s="142">
        <v>0</v>
      </c>
      <c r="T174" s="143">
        <f>S174*H174</f>
        <v>0</v>
      </c>
      <c r="AR174" s="144" t="s">
        <v>200</v>
      </c>
      <c r="AT174" s="144" t="s">
        <v>122</v>
      </c>
      <c r="AU174" s="144" t="s">
        <v>127</v>
      </c>
      <c r="AY174" s="16" t="s">
        <v>120</v>
      </c>
      <c r="BE174" s="145">
        <f>IF(N174="základná",J174,0)</f>
        <v>0</v>
      </c>
      <c r="BF174" s="145">
        <f>IF(N174="znížená",J174,0)</f>
        <v>0</v>
      </c>
      <c r="BG174" s="145">
        <f>IF(N174="zákl. prenesená",J174,0)</f>
        <v>0</v>
      </c>
      <c r="BH174" s="145">
        <f>IF(N174="zníž. prenesená",J174,0)</f>
        <v>0</v>
      </c>
      <c r="BI174" s="145">
        <f>IF(N174="nulová",J174,0)</f>
        <v>0</v>
      </c>
      <c r="BJ174" s="16" t="s">
        <v>127</v>
      </c>
      <c r="BK174" s="145">
        <f>ROUND(I174*H174,2)</f>
        <v>0</v>
      </c>
      <c r="BL174" s="16" t="s">
        <v>200</v>
      </c>
      <c r="BM174" s="144" t="s">
        <v>239</v>
      </c>
    </row>
    <row r="175" spans="2:65" s="14" customFormat="1" ht="20.399999999999999">
      <c r="B175" s="172"/>
      <c r="D175" s="147" t="s">
        <v>129</v>
      </c>
      <c r="E175" s="173" t="s">
        <v>1</v>
      </c>
      <c r="F175" s="174" t="s">
        <v>240</v>
      </c>
      <c r="H175" s="173" t="s">
        <v>1</v>
      </c>
      <c r="I175" s="175"/>
      <c r="L175" s="172"/>
      <c r="M175" s="176"/>
      <c r="T175" s="177"/>
      <c r="AT175" s="173" t="s">
        <v>129</v>
      </c>
      <c r="AU175" s="173" t="s">
        <v>127</v>
      </c>
      <c r="AV175" s="14" t="s">
        <v>85</v>
      </c>
      <c r="AW175" s="14" t="s">
        <v>34</v>
      </c>
      <c r="AX175" s="14" t="s">
        <v>80</v>
      </c>
      <c r="AY175" s="173" t="s">
        <v>120</v>
      </c>
    </row>
    <row r="176" spans="2:65" s="12" customFormat="1">
      <c r="B176" s="146"/>
      <c r="D176" s="147" t="s">
        <v>129</v>
      </c>
      <c r="E176" s="148" t="s">
        <v>1</v>
      </c>
      <c r="F176" s="149" t="s">
        <v>241</v>
      </c>
      <c r="H176" s="150">
        <v>212</v>
      </c>
      <c r="I176" s="151"/>
      <c r="L176" s="146"/>
      <c r="M176" s="152"/>
      <c r="T176" s="153"/>
      <c r="AT176" s="148" t="s">
        <v>129</v>
      </c>
      <c r="AU176" s="148" t="s">
        <v>127</v>
      </c>
      <c r="AV176" s="12" t="s">
        <v>127</v>
      </c>
      <c r="AW176" s="12" t="s">
        <v>34</v>
      </c>
      <c r="AX176" s="12" t="s">
        <v>85</v>
      </c>
      <c r="AY176" s="148" t="s">
        <v>120</v>
      </c>
    </row>
    <row r="177" spans="2:65" s="1" customFormat="1" ht="16.5" customHeight="1">
      <c r="B177" s="31"/>
      <c r="C177" s="161" t="s">
        <v>242</v>
      </c>
      <c r="D177" s="161" t="s">
        <v>194</v>
      </c>
      <c r="E177" s="162" t="s">
        <v>243</v>
      </c>
      <c r="F177" s="163" t="s">
        <v>244</v>
      </c>
      <c r="G177" s="164" t="s">
        <v>125</v>
      </c>
      <c r="H177" s="165">
        <v>243.8</v>
      </c>
      <c r="I177" s="166"/>
      <c r="J177" s="167">
        <f>ROUND(I177*H177,2)</f>
        <v>0</v>
      </c>
      <c r="K177" s="168"/>
      <c r="L177" s="169"/>
      <c r="M177" s="170" t="s">
        <v>1</v>
      </c>
      <c r="N177" s="171" t="s">
        <v>46</v>
      </c>
      <c r="P177" s="142">
        <f>O177*H177</f>
        <v>0</v>
      </c>
      <c r="Q177" s="142">
        <v>4.6999999999999999E-4</v>
      </c>
      <c r="R177" s="142">
        <f>Q177*H177</f>
        <v>0.11458600000000001</v>
      </c>
      <c r="S177" s="142">
        <v>0</v>
      </c>
      <c r="T177" s="143">
        <f>S177*H177</f>
        <v>0</v>
      </c>
      <c r="AR177" s="144" t="s">
        <v>245</v>
      </c>
      <c r="AT177" s="144" t="s">
        <v>194</v>
      </c>
      <c r="AU177" s="144" t="s">
        <v>127</v>
      </c>
      <c r="AY177" s="16" t="s">
        <v>120</v>
      </c>
      <c r="BE177" s="145">
        <f>IF(N177="základná",J177,0)</f>
        <v>0</v>
      </c>
      <c r="BF177" s="145">
        <f>IF(N177="znížená",J177,0)</f>
        <v>0</v>
      </c>
      <c r="BG177" s="145">
        <f>IF(N177="zákl. prenesená",J177,0)</f>
        <v>0</v>
      </c>
      <c r="BH177" s="145">
        <f>IF(N177="zníž. prenesená",J177,0)</f>
        <v>0</v>
      </c>
      <c r="BI177" s="145">
        <f>IF(N177="nulová",J177,0)</f>
        <v>0</v>
      </c>
      <c r="BJ177" s="16" t="s">
        <v>127</v>
      </c>
      <c r="BK177" s="145">
        <f>ROUND(I177*H177,2)</f>
        <v>0</v>
      </c>
      <c r="BL177" s="16" t="s">
        <v>200</v>
      </c>
      <c r="BM177" s="144" t="s">
        <v>246</v>
      </c>
    </row>
    <row r="178" spans="2:65" s="12" customFormat="1">
      <c r="B178" s="146"/>
      <c r="D178" s="147" t="s">
        <v>129</v>
      </c>
      <c r="F178" s="149" t="s">
        <v>247</v>
      </c>
      <c r="H178" s="150">
        <v>243.8</v>
      </c>
      <c r="I178" s="151"/>
      <c r="L178" s="146"/>
      <c r="M178" s="152"/>
      <c r="T178" s="153"/>
      <c r="AT178" s="148" t="s">
        <v>129</v>
      </c>
      <c r="AU178" s="148" t="s">
        <v>127</v>
      </c>
      <c r="AV178" s="12" t="s">
        <v>127</v>
      </c>
      <c r="AW178" s="12" t="s">
        <v>4</v>
      </c>
      <c r="AX178" s="12" t="s">
        <v>85</v>
      </c>
      <c r="AY178" s="148" t="s">
        <v>120</v>
      </c>
    </row>
    <row r="179" spans="2:65" s="11" customFormat="1" ht="22.8" customHeight="1">
      <c r="B179" s="120"/>
      <c r="D179" s="121" t="s">
        <v>79</v>
      </c>
      <c r="E179" s="130" t="s">
        <v>142</v>
      </c>
      <c r="F179" s="130" t="s">
        <v>248</v>
      </c>
      <c r="I179" s="123"/>
      <c r="J179" s="131">
        <f>BK179</f>
        <v>0</v>
      </c>
      <c r="L179" s="120"/>
      <c r="M179" s="125"/>
      <c r="P179" s="126">
        <f>SUM(P180:P237)</f>
        <v>0</v>
      </c>
      <c r="R179" s="126">
        <f>SUM(R180:R237)</f>
        <v>1482.4955723800001</v>
      </c>
      <c r="T179" s="127">
        <f>SUM(T180:T237)</f>
        <v>0</v>
      </c>
      <c r="AR179" s="121" t="s">
        <v>85</v>
      </c>
      <c r="AT179" s="128" t="s">
        <v>79</v>
      </c>
      <c r="AU179" s="128" t="s">
        <v>85</v>
      </c>
      <c r="AY179" s="121" t="s">
        <v>120</v>
      </c>
      <c r="BK179" s="129">
        <f>SUM(BK180:BK237)</f>
        <v>0</v>
      </c>
    </row>
    <row r="180" spans="2:65" s="1" customFormat="1" ht="24.15" customHeight="1">
      <c r="B180" s="31"/>
      <c r="C180" s="132" t="s">
        <v>249</v>
      </c>
      <c r="D180" s="132" t="s">
        <v>122</v>
      </c>
      <c r="E180" s="133" t="s">
        <v>250</v>
      </c>
      <c r="F180" s="134" t="s">
        <v>251</v>
      </c>
      <c r="G180" s="135" t="s">
        <v>125</v>
      </c>
      <c r="H180" s="136">
        <v>103</v>
      </c>
      <c r="I180" s="137"/>
      <c r="J180" s="138">
        <f>ROUND(I180*H180,2)</f>
        <v>0</v>
      </c>
      <c r="K180" s="139"/>
      <c r="L180" s="31"/>
      <c r="M180" s="140" t="s">
        <v>1</v>
      </c>
      <c r="N180" s="141" t="s">
        <v>46</v>
      </c>
      <c r="P180" s="142">
        <f>O180*H180</f>
        <v>0</v>
      </c>
      <c r="Q180" s="142">
        <v>0.39800000000000002</v>
      </c>
      <c r="R180" s="142">
        <f>Q180*H180</f>
        <v>40.994</v>
      </c>
      <c r="S180" s="142">
        <v>0</v>
      </c>
      <c r="T180" s="143">
        <f>S180*H180</f>
        <v>0</v>
      </c>
      <c r="AR180" s="144" t="s">
        <v>126</v>
      </c>
      <c r="AT180" s="144" t="s">
        <v>122</v>
      </c>
      <c r="AU180" s="144" t="s">
        <v>127</v>
      </c>
      <c r="AY180" s="16" t="s">
        <v>120</v>
      </c>
      <c r="BE180" s="145">
        <f>IF(N180="základná",J180,0)</f>
        <v>0</v>
      </c>
      <c r="BF180" s="145">
        <f>IF(N180="znížená",J180,0)</f>
        <v>0</v>
      </c>
      <c r="BG180" s="145">
        <f>IF(N180="zákl. prenesená",J180,0)</f>
        <v>0</v>
      </c>
      <c r="BH180" s="145">
        <f>IF(N180="zníž. prenesená",J180,0)</f>
        <v>0</v>
      </c>
      <c r="BI180" s="145">
        <f>IF(N180="nulová",J180,0)</f>
        <v>0</v>
      </c>
      <c r="BJ180" s="16" t="s">
        <v>127</v>
      </c>
      <c r="BK180" s="145">
        <f>ROUND(I180*H180,2)</f>
        <v>0</v>
      </c>
      <c r="BL180" s="16" t="s">
        <v>126</v>
      </c>
      <c r="BM180" s="144" t="s">
        <v>252</v>
      </c>
    </row>
    <row r="181" spans="2:65" s="12" customFormat="1">
      <c r="B181" s="146"/>
      <c r="D181" s="147" t="s">
        <v>129</v>
      </c>
      <c r="E181" s="148" t="s">
        <v>1</v>
      </c>
      <c r="F181" s="149" t="s">
        <v>253</v>
      </c>
      <c r="H181" s="150">
        <v>103</v>
      </c>
      <c r="I181" s="151"/>
      <c r="L181" s="146"/>
      <c r="M181" s="152"/>
      <c r="T181" s="153"/>
      <c r="AT181" s="148" t="s">
        <v>129</v>
      </c>
      <c r="AU181" s="148" t="s">
        <v>127</v>
      </c>
      <c r="AV181" s="12" t="s">
        <v>127</v>
      </c>
      <c r="AW181" s="12" t="s">
        <v>34</v>
      </c>
      <c r="AX181" s="12" t="s">
        <v>85</v>
      </c>
      <c r="AY181" s="148" t="s">
        <v>120</v>
      </c>
    </row>
    <row r="182" spans="2:65" s="1" customFormat="1" ht="24.15" customHeight="1">
      <c r="B182" s="31"/>
      <c r="C182" s="132" t="s">
        <v>254</v>
      </c>
      <c r="D182" s="132" t="s">
        <v>122</v>
      </c>
      <c r="E182" s="133" t="s">
        <v>255</v>
      </c>
      <c r="F182" s="134" t="s">
        <v>256</v>
      </c>
      <c r="G182" s="135" t="s">
        <v>125</v>
      </c>
      <c r="H182" s="136">
        <v>64.262</v>
      </c>
      <c r="I182" s="137"/>
      <c r="J182" s="138">
        <f>ROUND(I182*H182,2)</f>
        <v>0</v>
      </c>
      <c r="K182" s="139"/>
      <c r="L182" s="31"/>
      <c r="M182" s="140" t="s">
        <v>1</v>
      </c>
      <c r="N182" s="141" t="s">
        <v>46</v>
      </c>
      <c r="P182" s="142">
        <f>O182*H182</f>
        <v>0</v>
      </c>
      <c r="Q182" s="142">
        <v>0.15271999999999999</v>
      </c>
      <c r="R182" s="142">
        <f>Q182*H182</f>
        <v>9.8140926400000001</v>
      </c>
      <c r="S182" s="142">
        <v>0</v>
      </c>
      <c r="T182" s="143">
        <f>S182*H182</f>
        <v>0</v>
      </c>
      <c r="AR182" s="144" t="s">
        <v>126</v>
      </c>
      <c r="AT182" s="144" t="s">
        <v>122</v>
      </c>
      <c r="AU182" s="144" t="s">
        <v>127</v>
      </c>
      <c r="AY182" s="16" t="s">
        <v>120</v>
      </c>
      <c r="BE182" s="145">
        <f>IF(N182="základná",J182,0)</f>
        <v>0</v>
      </c>
      <c r="BF182" s="145">
        <f>IF(N182="znížená",J182,0)</f>
        <v>0</v>
      </c>
      <c r="BG182" s="145">
        <f>IF(N182="zákl. prenesená",J182,0)</f>
        <v>0</v>
      </c>
      <c r="BH182" s="145">
        <f>IF(N182="zníž. prenesená",J182,0)</f>
        <v>0</v>
      </c>
      <c r="BI182" s="145">
        <f>IF(N182="nulová",J182,0)</f>
        <v>0</v>
      </c>
      <c r="BJ182" s="16" t="s">
        <v>127</v>
      </c>
      <c r="BK182" s="145">
        <f>ROUND(I182*H182,2)</f>
        <v>0</v>
      </c>
      <c r="BL182" s="16" t="s">
        <v>126</v>
      </c>
      <c r="BM182" s="144" t="s">
        <v>257</v>
      </c>
    </row>
    <row r="183" spans="2:65" s="12" customFormat="1">
      <c r="B183" s="146"/>
      <c r="D183" s="147" t="s">
        <v>129</v>
      </c>
      <c r="E183" s="148" t="s">
        <v>1</v>
      </c>
      <c r="F183" s="149" t="s">
        <v>258</v>
      </c>
      <c r="H183" s="150">
        <v>64.262</v>
      </c>
      <c r="I183" s="151"/>
      <c r="L183" s="146"/>
      <c r="M183" s="152"/>
      <c r="T183" s="153"/>
      <c r="AT183" s="148" t="s">
        <v>129</v>
      </c>
      <c r="AU183" s="148" t="s">
        <v>127</v>
      </c>
      <c r="AV183" s="12" t="s">
        <v>127</v>
      </c>
      <c r="AW183" s="12" t="s">
        <v>34</v>
      </c>
      <c r="AX183" s="12" t="s">
        <v>85</v>
      </c>
      <c r="AY183" s="148" t="s">
        <v>120</v>
      </c>
    </row>
    <row r="184" spans="2:65" s="1" customFormat="1" ht="24.15" customHeight="1">
      <c r="B184" s="31"/>
      <c r="C184" s="132" t="s">
        <v>259</v>
      </c>
      <c r="D184" s="132" t="s">
        <v>122</v>
      </c>
      <c r="E184" s="133" t="s">
        <v>260</v>
      </c>
      <c r="F184" s="134" t="s">
        <v>261</v>
      </c>
      <c r="G184" s="135" t="s">
        <v>125</v>
      </c>
      <c r="H184" s="136">
        <v>1083</v>
      </c>
      <c r="I184" s="137"/>
      <c r="J184" s="138">
        <f>ROUND(I184*H184,2)</f>
        <v>0</v>
      </c>
      <c r="K184" s="139"/>
      <c r="L184" s="31"/>
      <c r="M184" s="140" t="s">
        <v>1</v>
      </c>
      <c r="N184" s="141" t="s">
        <v>46</v>
      </c>
      <c r="P184" s="142">
        <f>O184*H184</f>
        <v>0</v>
      </c>
      <c r="Q184" s="142">
        <v>0.27994000000000002</v>
      </c>
      <c r="R184" s="142">
        <f>Q184*H184</f>
        <v>303.17502000000002</v>
      </c>
      <c r="S184" s="142">
        <v>0</v>
      </c>
      <c r="T184" s="143">
        <f>S184*H184</f>
        <v>0</v>
      </c>
      <c r="AR184" s="144" t="s">
        <v>126</v>
      </c>
      <c r="AT184" s="144" t="s">
        <v>122</v>
      </c>
      <c r="AU184" s="144" t="s">
        <v>127</v>
      </c>
      <c r="AY184" s="16" t="s">
        <v>120</v>
      </c>
      <c r="BE184" s="145">
        <f>IF(N184="základná",J184,0)</f>
        <v>0</v>
      </c>
      <c r="BF184" s="145">
        <f>IF(N184="znížená",J184,0)</f>
        <v>0</v>
      </c>
      <c r="BG184" s="145">
        <f>IF(N184="zákl. prenesená",J184,0)</f>
        <v>0</v>
      </c>
      <c r="BH184" s="145">
        <f>IF(N184="zníž. prenesená",J184,0)</f>
        <v>0</v>
      </c>
      <c r="BI184" s="145">
        <f>IF(N184="nulová",J184,0)</f>
        <v>0</v>
      </c>
      <c r="BJ184" s="16" t="s">
        <v>127</v>
      </c>
      <c r="BK184" s="145">
        <f>ROUND(I184*H184,2)</f>
        <v>0</v>
      </c>
      <c r="BL184" s="16" t="s">
        <v>126</v>
      </c>
      <c r="BM184" s="144" t="s">
        <v>262</v>
      </c>
    </row>
    <row r="185" spans="2:65" s="12" customFormat="1">
      <c r="B185" s="146"/>
      <c r="D185" s="147" t="s">
        <v>129</v>
      </c>
      <c r="E185" s="148" t="s">
        <v>1</v>
      </c>
      <c r="F185" s="149" t="s">
        <v>263</v>
      </c>
      <c r="H185" s="150">
        <v>1083</v>
      </c>
      <c r="I185" s="151"/>
      <c r="L185" s="146"/>
      <c r="M185" s="152"/>
      <c r="T185" s="153"/>
      <c r="AT185" s="148" t="s">
        <v>129</v>
      </c>
      <c r="AU185" s="148" t="s">
        <v>127</v>
      </c>
      <c r="AV185" s="12" t="s">
        <v>127</v>
      </c>
      <c r="AW185" s="12" t="s">
        <v>34</v>
      </c>
      <c r="AX185" s="12" t="s">
        <v>85</v>
      </c>
      <c r="AY185" s="148" t="s">
        <v>120</v>
      </c>
    </row>
    <row r="186" spans="2:65" s="1" customFormat="1" ht="24.15" customHeight="1">
      <c r="B186" s="31"/>
      <c r="C186" s="132" t="s">
        <v>264</v>
      </c>
      <c r="D186" s="132" t="s">
        <v>122</v>
      </c>
      <c r="E186" s="133" t="s">
        <v>265</v>
      </c>
      <c r="F186" s="134" t="s">
        <v>266</v>
      </c>
      <c r="G186" s="135" t="s">
        <v>125</v>
      </c>
      <c r="H186" s="136">
        <v>64.262</v>
      </c>
      <c r="I186" s="137"/>
      <c r="J186" s="138">
        <f>ROUND(I186*H186,2)</f>
        <v>0</v>
      </c>
      <c r="K186" s="139"/>
      <c r="L186" s="31"/>
      <c r="M186" s="140" t="s">
        <v>1</v>
      </c>
      <c r="N186" s="141" t="s">
        <v>46</v>
      </c>
      <c r="P186" s="142">
        <f>O186*H186</f>
        <v>0</v>
      </c>
      <c r="Q186" s="142">
        <v>0.37080000000000002</v>
      </c>
      <c r="R186" s="142">
        <f>Q186*H186</f>
        <v>23.828349600000003</v>
      </c>
      <c r="S186" s="142">
        <v>0</v>
      </c>
      <c r="T186" s="143">
        <f>S186*H186</f>
        <v>0</v>
      </c>
      <c r="AR186" s="144" t="s">
        <v>126</v>
      </c>
      <c r="AT186" s="144" t="s">
        <v>122</v>
      </c>
      <c r="AU186" s="144" t="s">
        <v>127</v>
      </c>
      <c r="AY186" s="16" t="s">
        <v>120</v>
      </c>
      <c r="BE186" s="145">
        <f>IF(N186="základná",J186,0)</f>
        <v>0</v>
      </c>
      <c r="BF186" s="145">
        <f>IF(N186="znížená",J186,0)</f>
        <v>0</v>
      </c>
      <c r="BG186" s="145">
        <f>IF(N186="zákl. prenesená",J186,0)</f>
        <v>0</v>
      </c>
      <c r="BH186" s="145">
        <f>IF(N186="zníž. prenesená",J186,0)</f>
        <v>0</v>
      </c>
      <c r="BI186" s="145">
        <f>IF(N186="nulová",J186,0)</f>
        <v>0</v>
      </c>
      <c r="BJ186" s="16" t="s">
        <v>127</v>
      </c>
      <c r="BK186" s="145">
        <f>ROUND(I186*H186,2)</f>
        <v>0</v>
      </c>
      <c r="BL186" s="16" t="s">
        <v>126</v>
      </c>
      <c r="BM186" s="144" t="s">
        <v>267</v>
      </c>
    </row>
    <row r="187" spans="2:65" s="12" customFormat="1">
      <c r="B187" s="146"/>
      <c r="D187" s="147" t="s">
        <v>129</v>
      </c>
      <c r="E187" s="148" t="s">
        <v>1</v>
      </c>
      <c r="F187" s="149" t="s">
        <v>258</v>
      </c>
      <c r="H187" s="150">
        <v>64.262</v>
      </c>
      <c r="I187" s="151"/>
      <c r="L187" s="146"/>
      <c r="M187" s="152"/>
      <c r="T187" s="153"/>
      <c r="AT187" s="148" t="s">
        <v>129</v>
      </c>
      <c r="AU187" s="148" t="s">
        <v>127</v>
      </c>
      <c r="AV187" s="12" t="s">
        <v>127</v>
      </c>
      <c r="AW187" s="12" t="s">
        <v>34</v>
      </c>
      <c r="AX187" s="12" t="s">
        <v>85</v>
      </c>
      <c r="AY187" s="148" t="s">
        <v>120</v>
      </c>
    </row>
    <row r="188" spans="2:65" s="1" customFormat="1" ht="24.15" customHeight="1">
      <c r="B188" s="31"/>
      <c r="C188" s="132" t="s">
        <v>268</v>
      </c>
      <c r="D188" s="132" t="s">
        <v>122</v>
      </c>
      <c r="E188" s="133" t="s">
        <v>269</v>
      </c>
      <c r="F188" s="134" t="s">
        <v>270</v>
      </c>
      <c r="G188" s="135" t="s">
        <v>125</v>
      </c>
      <c r="H188" s="136">
        <v>195</v>
      </c>
      <c r="I188" s="137"/>
      <c r="J188" s="138">
        <f>ROUND(I188*H188,2)</f>
        <v>0</v>
      </c>
      <c r="K188" s="139"/>
      <c r="L188" s="31"/>
      <c r="M188" s="140" t="s">
        <v>1</v>
      </c>
      <c r="N188" s="141" t="s">
        <v>46</v>
      </c>
      <c r="P188" s="142">
        <f>O188*H188</f>
        <v>0</v>
      </c>
      <c r="Q188" s="142">
        <v>0.37080000000000002</v>
      </c>
      <c r="R188" s="142">
        <f>Q188*H188</f>
        <v>72.305999999999997</v>
      </c>
      <c r="S188" s="142">
        <v>0</v>
      </c>
      <c r="T188" s="143">
        <f>S188*H188</f>
        <v>0</v>
      </c>
      <c r="AR188" s="144" t="s">
        <v>126</v>
      </c>
      <c r="AT188" s="144" t="s">
        <v>122</v>
      </c>
      <c r="AU188" s="144" t="s">
        <v>127</v>
      </c>
      <c r="AY188" s="16" t="s">
        <v>120</v>
      </c>
      <c r="BE188" s="145">
        <f>IF(N188="základná",J188,0)</f>
        <v>0</v>
      </c>
      <c r="BF188" s="145">
        <f>IF(N188="znížená",J188,0)</f>
        <v>0</v>
      </c>
      <c r="BG188" s="145">
        <f>IF(N188="zákl. prenesená",J188,0)</f>
        <v>0</v>
      </c>
      <c r="BH188" s="145">
        <f>IF(N188="zníž. prenesená",J188,0)</f>
        <v>0</v>
      </c>
      <c r="BI188" s="145">
        <f>IF(N188="nulová",J188,0)</f>
        <v>0</v>
      </c>
      <c r="BJ188" s="16" t="s">
        <v>127</v>
      </c>
      <c r="BK188" s="145">
        <f>ROUND(I188*H188,2)</f>
        <v>0</v>
      </c>
      <c r="BL188" s="16" t="s">
        <v>126</v>
      </c>
      <c r="BM188" s="144" t="s">
        <v>271</v>
      </c>
    </row>
    <row r="189" spans="2:65" s="12" customFormat="1">
      <c r="B189" s="146"/>
      <c r="D189" s="147" t="s">
        <v>129</v>
      </c>
      <c r="E189" s="148" t="s">
        <v>1</v>
      </c>
      <c r="F189" s="149" t="s">
        <v>272</v>
      </c>
      <c r="H189" s="150">
        <v>195</v>
      </c>
      <c r="I189" s="151"/>
      <c r="L189" s="146"/>
      <c r="M189" s="152"/>
      <c r="T189" s="153"/>
      <c r="AT189" s="148" t="s">
        <v>129</v>
      </c>
      <c r="AU189" s="148" t="s">
        <v>127</v>
      </c>
      <c r="AV189" s="12" t="s">
        <v>127</v>
      </c>
      <c r="AW189" s="12" t="s">
        <v>34</v>
      </c>
      <c r="AX189" s="12" t="s">
        <v>85</v>
      </c>
      <c r="AY189" s="148" t="s">
        <v>120</v>
      </c>
    </row>
    <row r="190" spans="2:65" s="1" customFormat="1" ht="37.799999999999997" customHeight="1">
      <c r="B190" s="31"/>
      <c r="C190" s="132" t="s">
        <v>273</v>
      </c>
      <c r="D190" s="132" t="s">
        <v>122</v>
      </c>
      <c r="E190" s="133" t="s">
        <v>274</v>
      </c>
      <c r="F190" s="134" t="s">
        <v>275</v>
      </c>
      <c r="G190" s="135" t="s">
        <v>125</v>
      </c>
      <c r="H190" s="136">
        <v>195</v>
      </c>
      <c r="I190" s="137"/>
      <c r="J190" s="138">
        <f>ROUND(I190*H190,2)</f>
        <v>0</v>
      </c>
      <c r="K190" s="139"/>
      <c r="L190" s="31"/>
      <c r="M190" s="140" t="s">
        <v>1</v>
      </c>
      <c r="N190" s="141" t="s">
        <v>46</v>
      </c>
      <c r="P190" s="142">
        <f>O190*H190</f>
        <v>0</v>
      </c>
      <c r="Q190" s="142">
        <v>0.13188</v>
      </c>
      <c r="R190" s="142">
        <f>Q190*H190</f>
        <v>25.7166</v>
      </c>
      <c r="S190" s="142">
        <v>0</v>
      </c>
      <c r="T190" s="143">
        <f>S190*H190</f>
        <v>0</v>
      </c>
      <c r="AR190" s="144" t="s">
        <v>126</v>
      </c>
      <c r="AT190" s="144" t="s">
        <v>122</v>
      </c>
      <c r="AU190" s="144" t="s">
        <v>127</v>
      </c>
      <c r="AY190" s="16" t="s">
        <v>120</v>
      </c>
      <c r="BE190" s="145">
        <f>IF(N190="základná",J190,0)</f>
        <v>0</v>
      </c>
      <c r="BF190" s="145">
        <f>IF(N190="znížená",J190,0)</f>
        <v>0</v>
      </c>
      <c r="BG190" s="145">
        <f>IF(N190="zákl. prenesená",J190,0)</f>
        <v>0</v>
      </c>
      <c r="BH190" s="145">
        <f>IF(N190="zníž. prenesená",J190,0)</f>
        <v>0</v>
      </c>
      <c r="BI190" s="145">
        <f>IF(N190="nulová",J190,0)</f>
        <v>0</v>
      </c>
      <c r="BJ190" s="16" t="s">
        <v>127</v>
      </c>
      <c r="BK190" s="145">
        <f>ROUND(I190*H190,2)</f>
        <v>0</v>
      </c>
      <c r="BL190" s="16" t="s">
        <v>126</v>
      </c>
      <c r="BM190" s="144" t="s">
        <v>276</v>
      </c>
    </row>
    <row r="191" spans="2:65" s="12" customFormat="1">
      <c r="B191" s="146"/>
      <c r="D191" s="147" t="s">
        <v>129</v>
      </c>
      <c r="E191" s="148" t="s">
        <v>1</v>
      </c>
      <c r="F191" s="149" t="s">
        <v>272</v>
      </c>
      <c r="H191" s="150">
        <v>195</v>
      </c>
      <c r="I191" s="151"/>
      <c r="L191" s="146"/>
      <c r="M191" s="152"/>
      <c r="T191" s="153"/>
      <c r="AT191" s="148" t="s">
        <v>129</v>
      </c>
      <c r="AU191" s="148" t="s">
        <v>127</v>
      </c>
      <c r="AV191" s="12" t="s">
        <v>127</v>
      </c>
      <c r="AW191" s="12" t="s">
        <v>34</v>
      </c>
      <c r="AX191" s="12" t="s">
        <v>85</v>
      </c>
      <c r="AY191" s="148" t="s">
        <v>120</v>
      </c>
    </row>
    <row r="192" spans="2:65" s="1" customFormat="1" ht="37.799999999999997" customHeight="1">
      <c r="B192" s="31"/>
      <c r="C192" s="132" t="s">
        <v>277</v>
      </c>
      <c r="D192" s="132" t="s">
        <v>122</v>
      </c>
      <c r="E192" s="133" t="s">
        <v>278</v>
      </c>
      <c r="F192" s="134" t="s">
        <v>279</v>
      </c>
      <c r="G192" s="135" t="s">
        <v>125</v>
      </c>
      <c r="H192" s="136">
        <v>18.75</v>
      </c>
      <c r="I192" s="137"/>
      <c r="J192" s="138">
        <f>ROUND(I192*H192,2)</f>
        <v>0</v>
      </c>
      <c r="K192" s="139"/>
      <c r="L192" s="31"/>
      <c r="M192" s="140" t="s">
        <v>1</v>
      </c>
      <c r="N192" s="141" t="s">
        <v>46</v>
      </c>
      <c r="P192" s="142">
        <f>O192*H192</f>
        <v>0</v>
      </c>
      <c r="Q192" s="142">
        <v>0.18462999999999999</v>
      </c>
      <c r="R192" s="142">
        <f>Q192*H192</f>
        <v>3.4618124999999997</v>
      </c>
      <c r="S192" s="142">
        <v>0</v>
      </c>
      <c r="T192" s="143">
        <f>S192*H192</f>
        <v>0</v>
      </c>
      <c r="AR192" s="144" t="s">
        <v>126</v>
      </c>
      <c r="AT192" s="144" t="s">
        <v>122</v>
      </c>
      <c r="AU192" s="144" t="s">
        <v>127</v>
      </c>
      <c r="AY192" s="16" t="s">
        <v>120</v>
      </c>
      <c r="BE192" s="145">
        <f>IF(N192="základná",J192,0)</f>
        <v>0</v>
      </c>
      <c r="BF192" s="145">
        <f>IF(N192="znížená",J192,0)</f>
        <v>0</v>
      </c>
      <c r="BG192" s="145">
        <f>IF(N192="zákl. prenesená",J192,0)</f>
        <v>0</v>
      </c>
      <c r="BH192" s="145">
        <f>IF(N192="zníž. prenesená",J192,0)</f>
        <v>0</v>
      </c>
      <c r="BI192" s="145">
        <f>IF(N192="nulová",J192,0)</f>
        <v>0</v>
      </c>
      <c r="BJ192" s="16" t="s">
        <v>127</v>
      </c>
      <c r="BK192" s="145">
        <f>ROUND(I192*H192,2)</f>
        <v>0</v>
      </c>
      <c r="BL192" s="16" t="s">
        <v>126</v>
      </c>
      <c r="BM192" s="144" t="s">
        <v>280</v>
      </c>
    </row>
    <row r="193" spans="2:65" s="12" customFormat="1">
      <c r="B193" s="146"/>
      <c r="D193" s="147" t="s">
        <v>129</v>
      </c>
      <c r="E193" s="148" t="s">
        <v>1</v>
      </c>
      <c r="F193" s="149" t="s">
        <v>281</v>
      </c>
      <c r="H193" s="150">
        <v>18.75</v>
      </c>
      <c r="I193" s="151"/>
      <c r="L193" s="146"/>
      <c r="M193" s="152"/>
      <c r="T193" s="153"/>
      <c r="AT193" s="148" t="s">
        <v>129</v>
      </c>
      <c r="AU193" s="148" t="s">
        <v>127</v>
      </c>
      <c r="AV193" s="12" t="s">
        <v>127</v>
      </c>
      <c r="AW193" s="12" t="s">
        <v>34</v>
      </c>
      <c r="AX193" s="12" t="s">
        <v>85</v>
      </c>
      <c r="AY193" s="148" t="s">
        <v>120</v>
      </c>
    </row>
    <row r="194" spans="2:65" s="1" customFormat="1" ht="37.799999999999997" customHeight="1">
      <c r="B194" s="31"/>
      <c r="C194" s="132" t="s">
        <v>245</v>
      </c>
      <c r="D194" s="132" t="s">
        <v>122</v>
      </c>
      <c r="E194" s="133" t="s">
        <v>282</v>
      </c>
      <c r="F194" s="134" t="s">
        <v>283</v>
      </c>
      <c r="G194" s="135" t="s">
        <v>125</v>
      </c>
      <c r="H194" s="136">
        <v>195</v>
      </c>
      <c r="I194" s="137"/>
      <c r="J194" s="138">
        <f>ROUND(I194*H194,2)</f>
        <v>0</v>
      </c>
      <c r="K194" s="139"/>
      <c r="L194" s="31"/>
      <c r="M194" s="140" t="s">
        <v>1</v>
      </c>
      <c r="N194" s="141" t="s">
        <v>46</v>
      </c>
      <c r="P194" s="142">
        <f>O194*H194</f>
        <v>0</v>
      </c>
      <c r="Q194" s="142">
        <v>0.47885</v>
      </c>
      <c r="R194" s="142">
        <f>Q194*H194</f>
        <v>93.375749999999996</v>
      </c>
      <c r="S194" s="142">
        <v>0</v>
      </c>
      <c r="T194" s="143">
        <f>S194*H194</f>
        <v>0</v>
      </c>
      <c r="AR194" s="144" t="s">
        <v>126</v>
      </c>
      <c r="AT194" s="144" t="s">
        <v>122</v>
      </c>
      <c r="AU194" s="144" t="s">
        <v>127</v>
      </c>
      <c r="AY194" s="16" t="s">
        <v>120</v>
      </c>
      <c r="BE194" s="145">
        <f>IF(N194="základná",J194,0)</f>
        <v>0</v>
      </c>
      <c r="BF194" s="145">
        <f>IF(N194="znížená",J194,0)</f>
        <v>0</v>
      </c>
      <c r="BG194" s="145">
        <f>IF(N194="zákl. prenesená",J194,0)</f>
        <v>0</v>
      </c>
      <c r="BH194" s="145">
        <f>IF(N194="zníž. prenesená",J194,0)</f>
        <v>0</v>
      </c>
      <c r="BI194" s="145">
        <f>IF(N194="nulová",J194,0)</f>
        <v>0</v>
      </c>
      <c r="BJ194" s="16" t="s">
        <v>127</v>
      </c>
      <c r="BK194" s="145">
        <f>ROUND(I194*H194,2)</f>
        <v>0</v>
      </c>
      <c r="BL194" s="16" t="s">
        <v>126</v>
      </c>
      <c r="BM194" s="144" t="s">
        <v>284</v>
      </c>
    </row>
    <row r="195" spans="2:65" s="12" customFormat="1">
      <c r="B195" s="146"/>
      <c r="D195" s="147" t="s">
        <v>129</v>
      </c>
      <c r="E195" s="148" t="s">
        <v>1</v>
      </c>
      <c r="F195" s="149" t="s">
        <v>272</v>
      </c>
      <c r="H195" s="150">
        <v>195</v>
      </c>
      <c r="I195" s="151"/>
      <c r="L195" s="146"/>
      <c r="M195" s="152"/>
      <c r="T195" s="153"/>
      <c r="AT195" s="148" t="s">
        <v>129</v>
      </c>
      <c r="AU195" s="148" t="s">
        <v>127</v>
      </c>
      <c r="AV195" s="12" t="s">
        <v>127</v>
      </c>
      <c r="AW195" s="12" t="s">
        <v>34</v>
      </c>
      <c r="AX195" s="12" t="s">
        <v>85</v>
      </c>
      <c r="AY195" s="148" t="s">
        <v>120</v>
      </c>
    </row>
    <row r="196" spans="2:65" s="1" customFormat="1" ht="37.799999999999997" customHeight="1">
      <c r="B196" s="31"/>
      <c r="C196" s="132" t="s">
        <v>285</v>
      </c>
      <c r="D196" s="132" t="s">
        <v>122</v>
      </c>
      <c r="E196" s="133" t="s">
        <v>286</v>
      </c>
      <c r="F196" s="134" t="s">
        <v>287</v>
      </c>
      <c r="G196" s="135" t="s">
        <v>125</v>
      </c>
      <c r="H196" s="136">
        <v>994</v>
      </c>
      <c r="I196" s="137"/>
      <c r="J196" s="138">
        <f>ROUND(I196*H196,2)</f>
        <v>0</v>
      </c>
      <c r="K196" s="139"/>
      <c r="L196" s="31"/>
      <c r="M196" s="140" t="s">
        <v>1</v>
      </c>
      <c r="N196" s="141" t="s">
        <v>46</v>
      </c>
      <c r="P196" s="142">
        <f>O196*H196</f>
        <v>0</v>
      </c>
      <c r="Q196" s="142">
        <v>0.47885</v>
      </c>
      <c r="R196" s="142">
        <f>Q196*H196</f>
        <v>475.9769</v>
      </c>
      <c r="S196" s="142">
        <v>0</v>
      </c>
      <c r="T196" s="143">
        <f>S196*H196</f>
        <v>0</v>
      </c>
      <c r="AR196" s="144" t="s">
        <v>126</v>
      </c>
      <c r="AT196" s="144" t="s">
        <v>122</v>
      </c>
      <c r="AU196" s="144" t="s">
        <v>127</v>
      </c>
      <c r="AY196" s="16" t="s">
        <v>120</v>
      </c>
      <c r="BE196" s="145">
        <f>IF(N196="základná",J196,0)</f>
        <v>0</v>
      </c>
      <c r="BF196" s="145">
        <f>IF(N196="znížená",J196,0)</f>
        <v>0</v>
      </c>
      <c r="BG196" s="145">
        <f>IF(N196="zákl. prenesená",J196,0)</f>
        <v>0</v>
      </c>
      <c r="BH196" s="145">
        <f>IF(N196="zníž. prenesená",J196,0)</f>
        <v>0</v>
      </c>
      <c r="BI196" s="145">
        <f>IF(N196="nulová",J196,0)</f>
        <v>0</v>
      </c>
      <c r="BJ196" s="16" t="s">
        <v>127</v>
      </c>
      <c r="BK196" s="145">
        <f>ROUND(I196*H196,2)</f>
        <v>0</v>
      </c>
      <c r="BL196" s="16" t="s">
        <v>126</v>
      </c>
      <c r="BM196" s="144" t="s">
        <v>288</v>
      </c>
    </row>
    <row r="197" spans="2:65" s="12" customFormat="1">
      <c r="B197" s="146"/>
      <c r="D197" s="147" t="s">
        <v>129</v>
      </c>
      <c r="E197" s="148" t="s">
        <v>1</v>
      </c>
      <c r="F197" s="149" t="s">
        <v>289</v>
      </c>
      <c r="H197" s="150">
        <v>994</v>
      </c>
      <c r="I197" s="151"/>
      <c r="L197" s="146"/>
      <c r="M197" s="152"/>
      <c r="T197" s="153"/>
      <c r="AT197" s="148" t="s">
        <v>129</v>
      </c>
      <c r="AU197" s="148" t="s">
        <v>127</v>
      </c>
      <c r="AV197" s="12" t="s">
        <v>127</v>
      </c>
      <c r="AW197" s="12" t="s">
        <v>34</v>
      </c>
      <c r="AX197" s="12" t="s">
        <v>85</v>
      </c>
      <c r="AY197" s="148" t="s">
        <v>120</v>
      </c>
    </row>
    <row r="198" spans="2:65" s="1" customFormat="1" ht="24.15" customHeight="1">
      <c r="B198" s="31"/>
      <c r="C198" s="132" t="s">
        <v>290</v>
      </c>
      <c r="D198" s="132" t="s">
        <v>122</v>
      </c>
      <c r="E198" s="133" t="s">
        <v>291</v>
      </c>
      <c r="F198" s="134" t="s">
        <v>292</v>
      </c>
      <c r="G198" s="135" t="s">
        <v>145</v>
      </c>
      <c r="H198" s="136">
        <v>75.5</v>
      </c>
      <c r="I198" s="137"/>
      <c r="J198" s="138">
        <f>ROUND(I198*H198,2)</f>
        <v>0</v>
      </c>
      <c r="K198" s="139"/>
      <c r="L198" s="31"/>
      <c r="M198" s="140" t="s">
        <v>1</v>
      </c>
      <c r="N198" s="141" t="s">
        <v>46</v>
      </c>
      <c r="P198" s="142">
        <f>O198*H198</f>
        <v>0</v>
      </c>
      <c r="Q198" s="142">
        <v>1.8000000000000001E-4</v>
      </c>
      <c r="R198" s="142">
        <f>Q198*H198</f>
        <v>1.3590000000000001E-2</v>
      </c>
      <c r="S198" s="142">
        <v>0</v>
      </c>
      <c r="T198" s="143">
        <f>S198*H198</f>
        <v>0</v>
      </c>
      <c r="AR198" s="144" t="s">
        <v>126</v>
      </c>
      <c r="AT198" s="144" t="s">
        <v>122</v>
      </c>
      <c r="AU198" s="144" t="s">
        <v>127</v>
      </c>
      <c r="AY198" s="16" t="s">
        <v>120</v>
      </c>
      <c r="BE198" s="145">
        <f>IF(N198="základná",J198,0)</f>
        <v>0</v>
      </c>
      <c r="BF198" s="145">
        <f>IF(N198="znížená",J198,0)</f>
        <v>0</v>
      </c>
      <c r="BG198" s="145">
        <f>IF(N198="zákl. prenesená",J198,0)</f>
        <v>0</v>
      </c>
      <c r="BH198" s="145">
        <f>IF(N198="zníž. prenesená",J198,0)</f>
        <v>0</v>
      </c>
      <c r="BI198" s="145">
        <f>IF(N198="nulová",J198,0)</f>
        <v>0</v>
      </c>
      <c r="BJ198" s="16" t="s">
        <v>127</v>
      </c>
      <c r="BK198" s="145">
        <f>ROUND(I198*H198,2)</f>
        <v>0</v>
      </c>
      <c r="BL198" s="16" t="s">
        <v>126</v>
      </c>
      <c r="BM198" s="144" t="s">
        <v>293</v>
      </c>
    </row>
    <row r="199" spans="2:65" s="12" customFormat="1">
      <c r="B199" s="146"/>
      <c r="D199" s="147" t="s">
        <v>129</v>
      </c>
      <c r="E199" s="148" t="s">
        <v>1</v>
      </c>
      <c r="F199" s="149" t="s">
        <v>294</v>
      </c>
      <c r="H199" s="150">
        <v>75.5</v>
      </c>
      <c r="I199" s="151"/>
      <c r="L199" s="146"/>
      <c r="M199" s="152"/>
      <c r="T199" s="153"/>
      <c r="AT199" s="148" t="s">
        <v>129</v>
      </c>
      <c r="AU199" s="148" t="s">
        <v>127</v>
      </c>
      <c r="AV199" s="12" t="s">
        <v>127</v>
      </c>
      <c r="AW199" s="12" t="s">
        <v>34</v>
      </c>
      <c r="AX199" s="12" t="s">
        <v>85</v>
      </c>
      <c r="AY199" s="148" t="s">
        <v>120</v>
      </c>
    </row>
    <row r="200" spans="2:65" s="1" customFormat="1" ht="16.5" customHeight="1">
      <c r="B200" s="31"/>
      <c r="C200" s="132" t="s">
        <v>295</v>
      </c>
      <c r="D200" s="132" t="s">
        <v>122</v>
      </c>
      <c r="E200" s="133" t="s">
        <v>296</v>
      </c>
      <c r="F200" s="134" t="s">
        <v>297</v>
      </c>
      <c r="G200" s="135" t="s">
        <v>125</v>
      </c>
      <c r="H200" s="136">
        <v>18.75</v>
      </c>
      <c r="I200" s="137"/>
      <c r="J200" s="138">
        <f>ROUND(I200*H200,2)</f>
        <v>0</v>
      </c>
      <c r="K200" s="139"/>
      <c r="L200" s="31"/>
      <c r="M200" s="140" t="s">
        <v>1</v>
      </c>
      <c r="N200" s="141" t="s">
        <v>46</v>
      </c>
      <c r="P200" s="142">
        <f>O200*H200</f>
        <v>0</v>
      </c>
      <c r="Q200" s="142">
        <v>5.6100000000000004E-3</v>
      </c>
      <c r="R200" s="142">
        <f>Q200*H200</f>
        <v>0.1051875</v>
      </c>
      <c r="S200" s="142">
        <v>0</v>
      </c>
      <c r="T200" s="143">
        <f>S200*H200</f>
        <v>0</v>
      </c>
      <c r="AR200" s="144" t="s">
        <v>126</v>
      </c>
      <c r="AT200" s="144" t="s">
        <v>122</v>
      </c>
      <c r="AU200" s="144" t="s">
        <v>127</v>
      </c>
      <c r="AY200" s="16" t="s">
        <v>120</v>
      </c>
      <c r="BE200" s="145">
        <f>IF(N200="základná",J200,0)</f>
        <v>0</v>
      </c>
      <c r="BF200" s="145">
        <f>IF(N200="znížená",J200,0)</f>
        <v>0</v>
      </c>
      <c r="BG200" s="145">
        <f>IF(N200="zákl. prenesená",J200,0)</f>
        <v>0</v>
      </c>
      <c r="BH200" s="145">
        <f>IF(N200="zníž. prenesená",J200,0)</f>
        <v>0</v>
      </c>
      <c r="BI200" s="145">
        <f>IF(N200="nulová",J200,0)</f>
        <v>0</v>
      </c>
      <c r="BJ200" s="16" t="s">
        <v>127</v>
      </c>
      <c r="BK200" s="145">
        <f>ROUND(I200*H200,2)</f>
        <v>0</v>
      </c>
      <c r="BL200" s="16" t="s">
        <v>126</v>
      </c>
      <c r="BM200" s="144" t="s">
        <v>298</v>
      </c>
    </row>
    <row r="201" spans="2:65" s="12" customFormat="1">
      <c r="B201" s="146"/>
      <c r="D201" s="147" t="s">
        <v>129</v>
      </c>
      <c r="E201" s="148" t="s">
        <v>1</v>
      </c>
      <c r="F201" s="149" t="s">
        <v>281</v>
      </c>
      <c r="H201" s="150">
        <v>18.75</v>
      </c>
      <c r="I201" s="151"/>
      <c r="L201" s="146"/>
      <c r="M201" s="152"/>
      <c r="T201" s="153"/>
      <c r="AT201" s="148" t="s">
        <v>129</v>
      </c>
      <c r="AU201" s="148" t="s">
        <v>127</v>
      </c>
      <c r="AV201" s="12" t="s">
        <v>127</v>
      </c>
      <c r="AW201" s="12" t="s">
        <v>34</v>
      </c>
      <c r="AX201" s="12" t="s">
        <v>85</v>
      </c>
      <c r="AY201" s="148" t="s">
        <v>120</v>
      </c>
    </row>
    <row r="202" spans="2:65" s="1" customFormat="1" ht="16.5" customHeight="1">
      <c r="B202" s="31"/>
      <c r="C202" s="132" t="s">
        <v>299</v>
      </c>
      <c r="D202" s="132" t="s">
        <v>122</v>
      </c>
      <c r="E202" s="133" t="s">
        <v>300</v>
      </c>
      <c r="F202" s="134" t="s">
        <v>301</v>
      </c>
      <c r="G202" s="135" t="s">
        <v>125</v>
      </c>
      <c r="H202" s="136">
        <v>195</v>
      </c>
      <c r="I202" s="137"/>
      <c r="J202" s="138">
        <f>ROUND(I202*H202,2)</f>
        <v>0</v>
      </c>
      <c r="K202" s="139"/>
      <c r="L202" s="31"/>
      <c r="M202" s="140" t="s">
        <v>1</v>
      </c>
      <c r="N202" s="141" t="s">
        <v>46</v>
      </c>
      <c r="P202" s="142">
        <f>O202*H202</f>
        <v>0</v>
      </c>
      <c r="Q202" s="142">
        <v>5.8100000000000001E-3</v>
      </c>
      <c r="R202" s="142">
        <f>Q202*H202</f>
        <v>1.1329499999999999</v>
      </c>
      <c r="S202" s="142">
        <v>0</v>
      </c>
      <c r="T202" s="143">
        <f>S202*H202</f>
        <v>0</v>
      </c>
      <c r="AR202" s="144" t="s">
        <v>126</v>
      </c>
      <c r="AT202" s="144" t="s">
        <v>122</v>
      </c>
      <c r="AU202" s="144" t="s">
        <v>127</v>
      </c>
      <c r="AY202" s="16" t="s">
        <v>120</v>
      </c>
      <c r="BE202" s="145">
        <f>IF(N202="základná",J202,0)</f>
        <v>0</v>
      </c>
      <c r="BF202" s="145">
        <f>IF(N202="znížená",J202,0)</f>
        <v>0</v>
      </c>
      <c r="BG202" s="145">
        <f>IF(N202="zákl. prenesená",J202,0)</f>
        <v>0</v>
      </c>
      <c r="BH202" s="145">
        <f>IF(N202="zníž. prenesená",J202,0)</f>
        <v>0</v>
      </c>
      <c r="BI202" s="145">
        <f>IF(N202="nulová",J202,0)</f>
        <v>0</v>
      </c>
      <c r="BJ202" s="16" t="s">
        <v>127</v>
      </c>
      <c r="BK202" s="145">
        <f>ROUND(I202*H202,2)</f>
        <v>0</v>
      </c>
      <c r="BL202" s="16" t="s">
        <v>126</v>
      </c>
      <c r="BM202" s="144" t="s">
        <v>302</v>
      </c>
    </row>
    <row r="203" spans="2:65" s="12" customFormat="1">
      <c r="B203" s="146"/>
      <c r="D203" s="147" t="s">
        <v>129</v>
      </c>
      <c r="E203" s="148" t="s">
        <v>1</v>
      </c>
      <c r="F203" s="149" t="s">
        <v>272</v>
      </c>
      <c r="H203" s="150">
        <v>195</v>
      </c>
      <c r="I203" s="151"/>
      <c r="L203" s="146"/>
      <c r="M203" s="152"/>
      <c r="T203" s="153"/>
      <c r="AT203" s="148" t="s">
        <v>129</v>
      </c>
      <c r="AU203" s="148" t="s">
        <v>127</v>
      </c>
      <c r="AV203" s="12" t="s">
        <v>127</v>
      </c>
      <c r="AW203" s="12" t="s">
        <v>34</v>
      </c>
      <c r="AX203" s="12" t="s">
        <v>85</v>
      </c>
      <c r="AY203" s="148" t="s">
        <v>120</v>
      </c>
    </row>
    <row r="204" spans="2:65" s="1" customFormat="1" ht="16.5" customHeight="1">
      <c r="B204" s="31"/>
      <c r="C204" s="132" t="s">
        <v>303</v>
      </c>
      <c r="D204" s="132" t="s">
        <v>122</v>
      </c>
      <c r="E204" s="133" t="s">
        <v>304</v>
      </c>
      <c r="F204" s="134" t="s">
        <v>305</v>
      </c>
      <c r="G204" s="135" t="s">
        <v>125</v>
      </c>
      <c r="H204" s="136">
        <v>213.75</v>
      </c>
      <c r="I204" s="137"/>
      <c r="J204" s="138">
        <f>ROUND(I204*H204,2)</f>
        <v>0</v>
      </c>
      <c r="K204" s="139"/>
      <c r="L204" s="31"/>
      <c r="M204" s="140" t="s">
        <v>1</v>
      </c>
      <c r="N204" s="141" t="s">
        <v>46</v>
      </c>
      <c r="P204" s="142">
        <f>O204*H204</f>
        <v>0</v>
      </c>
      <c r="Q204" s="142">
        <v>5.1000000000000004E-4</v>
      </c>
      <c r="R204" s="142">
        <f>Q204*H204</f>
        <v>0.10901250000000001</v>
      </c>
      <c r="S204" s="142">
        <v>0</v>
      </c>
      <c r="T204" s="143">
        <f>S204*H204</f>
        <v>0</v>
      </c>
      <c r="AR204" s="144" t="s">
        <v>126</v>
      </c>
      <c r="AT204" s="144" t="s">
        <v>122</v>
      </c>
      <c r="AU204" s="144" t="s">
        <v>127</v>
      </c>
      <c r="AY204" s="16" t="s">
        <v>120</v>
      </c>
      <c r="BE204" s="145">
        <f>IF(N204="základná",J204,0)</f>
        <v>0</v>
      </c>
      <c r="BF204" s="145">
        <f>IF(N204="znížená",J204,0)</f>
        <v>0</v>
      </c>
      <c r="BG204" s="145">
        <f>IF(N204="zákl. prenesená",J204,0)</f>
        <v>0</v>
      </c>
      <c r="BH204" s="145">
        <f>IF(N204="zníž. prenesená",J204,0)</f>
        <v>0</v>
      </c>
      <c r="BI204" s="145">
        <f>IF(N204="nulová",J204,0)</f>
        <v>0</v>
      </c>
      <c r="BJ204" s="16" t="s">
        <v>127</v>
      </c>
      <c r="BK204" s="145">
        <f>ROUND(I204*H204,2)</f>
        <v>0</v>
      </c>
      <c r="BL204" s="16" t="s">
        <v>126</v>
      </c>
      <c r="BM204" s="144" t="s">
        <v>306</v>
      </c>
    </row>
    <row r="205" spans="2:65" s="12" customFormat="1">
      <c r="B205" s="146"/>
      <c r="D205" s="147" t="s">
        <v>129</v>
      </c>
      <c r="E205" s="148" t="s">
        <v>1</v>
      </c>
      <c r="F205" s="149" t="s">
        <v>272</v>
      </c>
      <c r="H205" s="150">
        <v>195</v>
      </c>
      <c r="I205" s="151"/>
      <c r="L205" s="146"/>
      <c r="M205" s="152"/>
      <c r="T205" s="153"/>
      <c r="AT205" s="148" t="s">
        <v>129</v>
      </c>
      <c r="AU205" s="148" t="s">
        <v>127</v>
      </c>
      <c r="AV205" s="12" t="s">
        <v>127</v>
      </c>
      <c r="AW205" s="12" t="s">
        <v>34</v>
      </c>
      <c r="AX205" s="12" t="s">
        <v>80</v>
      </c>
      <c r="AY205" s="148" t="s">
        <v>120</v>
      </c>
    </row>
    <row r="206" spans="2:65" s="12" customFormat="1">
      <c r="B206" s="146"/>
      <c r="D206" s="147" t="s">
        <v>129</v>
      </c>
      <c r="E206" s="148" t="s">
        <v>1</v>
      </c>
      <c r="F206" s="149" t="s">
        <v>281</v>
      </c>
      <c r="H206" s="150">
        <v>18.75</v>
      </c>
      <c r="I206" s="151"/>
      <c r="L206" s="146"/>
      <c r="M206" s="152"/>
      <c r="T206" s="153"/>
      <c r="AT206" s="148" t="s">
        <v>129</v>
      </c>
      <c r="AU206" s="148" t="s">
        <v>127</v>
      </c>
      <c r="AV206" s="12" t="s">
        <v>127</v>
      </c>
      <c r="AW206" s="12" t="s">
        <v>34</v>
      </c>
      <c r="AX206" s="12" t="s">
        <v>80</v>
      </c>
      <c r="AY206" s="148" t="s">
        <v>120</v>
      </c>
    </row>
    <row r="207" spans="2:65" s="13" customFormat="1">
      <c r="B207" s="154"/>
      <c r="D207" s="147" t="s">
        <v>129</v>
      </c>
      <c r="E207" s="155" t="s">
        <v>1</v>
      </c>
      <c r="F207" s="156" t="s">
        <v>156</v>
      </c>
      <c r="H207" s="157">
        <v>213.75</v>
      </c>
      <c r="I207" s="158"/>
      <c r="L207" s="154"/>
      <c r="M207" s="159"/>
      <c r="T207" s="160"/>
      <c r="AT207" s="155" t="s">
        <v>129</v>
      </c>
      <c r="AU207" s="155" t="s">
        <v>127</v>
      </c>
      <c r="AV207" s="13" t="s">
        <v>126</v>
      </c>
      <c r="AW207" s="13" t="s">
        <v>34</v>
      </c>
      <c r="AX207" s="13" t="s">
        <v>85</v>
      </c>
      <c r="AY207" s="155" t="s">
        <v>120</v>
      </c>
    </row>
    <row r="208" spans="2:65" s="1" customFormat="1" ht="37.799999999999997" customHeight="1">
      <c r="B208" s="31"/>
      <c r="C208" s="132" t="s">
        <v>307</v>
      </c>
      <c r="D208" s="132" t="s">
        <v>122</v>
      </c>
      <c r="E208" s="133" t="s">
        <v>308</v>
      </c>
      <c r="F208" s="134" t="s">
        <v>309</v>
      </c>
      <c r="G208" s="135" t="s">
        <v>125</v>
      </c>
      <c r="H208" s="136">
        <v>18.75</v>
      </c>
      <c r="I208" s="137"/>
      <c r="J208" s="138">
        <f>ROUND(I208*H208,2)</f>
        <v>0</v>
      </c>
      <c r="K208" s="139"/>
      <c r="L208" s="31"/>
      <c r="M208" s="140" t="s">
        <v>1</v>
      </c>
      <c r="N208" s="141" t="s">
        <v>46</v>
      </c>
      <c r="P208" s="142">
        <f>O208*H208</f>
        <v>0</v>
      </c>
      <c r="Q208" s="142">
        <v>0.12966</v>
      </c>
      <c r="R208" s="142">
        <f>Q208*H208</f>
        <v>2.4311249999999998</v>
      </c>
      <c r="S208" s="142">
        <v>0</v>
      </c>
      <c r="T208" s="143">
        <f>S208*H208</f>
        <v>0</v>
      </c>
      <c r="AR208" s="144" t="s">
        <v>126</v>
      </c>
      <c r="AT208" s="144" t="s">
        <v>122</v>
      </c>
      <c r="AU208" s="144" t="s">
        <v>127</v>
      </c>
      <c r="AY208" s="16" t="s">
        <v>120</v>
      </c>
      <c r="BE208" s="145">
        <f>IF(N208="základná",J208,0)</f>
        <v>0</v>
      </c>
      <c r="BF208" s="145">
        <f>IF(N208="znížená",J208,0)</f>
        <v>0</v>
      </c>
      <c r="BG208" s="145">
        <f>IF(N208="zákl. prenesená",J208,0)</f>
        <v>0</v>
      </c>
      <c r="BH208" s="145">
        <f>IF(N208="zníž. prenesená",J208,0)</f>
        <v>0</v>
      </c>
      <c r="BI208" s="145">
        <f>IF(N208="nulová",J208,0)</f>
        <v>0</v>
      </c>
      <c r="BJ208" s="16" t="s">
        <v>127</v>
      </c>
      <c r="BK208" s="145">
        <f>ROUND(I208*H208,2)</f>
        <v>0</v>
      </c>
      <c r="BL208" s="16" t="s">
        <v>126</v>
      </c>
      <c r="BM208" s="144" t="s">
        <v>310</v>
      </c>
    </row>
    <row r="209" spans="2:65" s="12" customFormat="1">
      <c r="B209" s="146"/>
      <c r="D209" s="147" t="s">
        <v>129</v>
      </c>
      <c r="E209" s="148" t="s">
        <v>1</v>
      </c>
      <c r="F209" s="149" t="s">
        <v>281</v>
      </c>
      <c r="H209" s="150">
        <v>18.75</v>
      </c>
      <c r="I209" s="151"/>
      <c r="L209" s="146"/>
      <c r="M209" s="152"/>
      <c r="T209" s="153"/>
      <c r="AT209" s="148" t="s">
        <v>129</v>
      </c>
      <c r="AU209" s="148" t="s">
        <v>127</v>
      </c>
      <c r="AV209" s="12" t="s">
        <v>127</v>
      </c>
      <c r="AW209" s="12" t="s">
        <v>34</v>
      </c>
      <c r="AX209" s="12" t="s">
        <v>85</v>
      </c>
      <c r="AY209" s="148" t="s">
        <v>120</v>
      </c>
    </row>
    <row r="210" spans="2:65" s="1" customFormat="1" ht="37.799999999999997" customHeight="1">
      <c r="B210" s="31"/>
      <c r="C210" s="132" t="s">
        <v>311</v>
      </c>
      <c r="D210" s="132" t="s">
        <v>122</v>
      </c>
      <c r="E210" s="133" t="s">
        <v>312</v>
      </c>
      <c r="F210" s="134" t="s">
        <v>313</v>
      </c>
      <c r="G210" s="135" t="s">
        <v>125</v>
      </c>
      <c r="H210" s="136">
        <v>195</v>
      </c>
      <c r="I210" s="137"/>
      <c r="J210" s="138">
        <f>ROUND(I210*H210,2)</f>
        <v>0</v>
      </c>
      <c r="K210" s="139"/>
      <c r="L210" s="31"/>
      <c r="M210" s="140" t="s">
        <v>1</v>
      </c>
      <c r="N210" s="141" t="s">
        <v>46</v>
      </c>
      <c r="P210" s="142">
        <f>O210*H210</f>
        <v>0</v>
      </c>
      <c r="Q210" s="142">
        <v>0.12966</v>
      </c>
      <c r="R210" s="142">
        <f>Q210*H210</f>
        <v>25.2837</v>
      </c>
      <c r="S210" s="142">
        <v>0</v>
      </c>
      <c r="T210" s="143">
        <f>S210*H210</f>
        <v>0</v>
      </c>
      <c r="AR210" s="144" t="s">
        <v>126</v>
      </c>
      <c r="AT210" s="144" t="s">
        <v>122</v>
      </c>
      <c r="AU210" s="144" t="s">
        <v>127</v>
      </c>
      <c r="AY210" s="16" t="s">
        <v>120</v>
      </c>
      <c r="BE210" s="145">
        <f>IF(N210="základná",J210,0)</f>
        <v>0</v>
      </c>
      <c r="BF210" s="145">
        <f>IF(N210="znížená",J210,0)</f>
        <v>0</v>
      </c>
      <c r="BG210" s="145">
        <f>IF(N210="zákl. prenesená",J210,0)</f>
        <v>0</v>
      </c>
      <c r="BH210" s="145">
        <f>IF(N210="zníž. prenesená",J210,0)</f>
        <v>0</v>
      </c>
      <c r="BI210" s="145">
        <f>IF(N210="nulová",J210,0)</f>
        <v>0</v>
      </c>
      <c r="BJ210" s="16" t="s">
        <v>127</v>
      </c>
      <c r="BK210" s="145">
        <f>ROUND(I210*H210,2)</f>
        <v>0</v>
      </c>
      <c r="BL210" s="16" t="s">
        <v>126</v>
      </c>
      <c r="BM210" s="144" t="s">
        <v>314</v>
      </c>
    </row>
    <row r="211" spans="2:65" s="12" customFormat="1">
      <c r="B211" s="146"/>
      <c r="D211" s="147" t="s">
        <v>129</v>
      </c>
      <c r="E211" s="148" t="s">
        <v>1</v>
      </c>
      <c r="F211" s="149" t="s">
        <v>272</v>
      </c>
      <c r="H211" s="150">
        <v>195</v>
      </c>
      <c r="I211" s="151"/>
      <c r="L211" s="146"/>
      <c r="M211" s="152"/>
      <c r="T211" s="153"/>
      <c r="AT211" s="148" t="s">
        <v>129</v>
      </c>
      <c r="AU211" s="148" t="s">
        <v>127</v>
      </c>
      <c r="AV211" s="12" t="s">
        <v>127</v>
      </c>
      <c r="AW211" s="12" t="s">
        <v>34</v>
      </c>
      <c r="AX211" s="12" t="s">
        <v>85</v>
      </c>
      <c r="AY211" s="148" t="s">
        <v>120</v>
      </c>
    </row>
    <row r="212" spans="2:65" s="1" customFormat="1" ht="24.15" customHeight="1">
      <c r="B212" s="31"/>
      <c r="C212" s="132" t="s">
        <v>315</v>
      </c>
      <c r="D212" s="132" t="s">
        <v>122</v>
      </c>
      <c r="E212" s="133" t="s">
        <v>316</v>
      </c>
      <c r="F212" s="134" t="s">
        <v>317</v>
      </c>
      <c r="G212" s="135" t="s">
        <v>125</v>
      </c>
      <c r="H212" s="136">
        <v>786</v>
      </c>
      <c r="I212" s="137"/>
      <c r="J212" s="138">
        <f>ROUND(I212*H212,2)</f>
        <v>0</v>
      </c>
      <c r="K212" s="139"/>
      <c r="L212" s="31"/>
      <c r="M212" s="140" t="s">
        <v>1</v>
      </c>
      <c r="N212" s="141" t="s">
        <v>46</v>
      </c>
      <c r="P212" s="142">
        <f>O212*H212</f>
        <v>0</v>
      </c>
      <c r="Q212" s="142">
        <v>0.41063</v>
      </c>
      <c r="R212" s="142">
        <f>Q212*H212</f>
        <v>322.75518</v>
      </c>
      <c r="S212" s="142">
        <v>0</v>
      </c>
      <c r="T212" s="143">
        <f>S212*H212</f>
        <v>0</v>
      </c>
      <c r="AR212" s="144" t="s">
        <v>126</v>
      </c>
      <c r="AT212" s="144" t="s">
        <v>122</v>
      </c>
      <c r="AU212" s="144" t="s">
        <v>127</v>
      </c>
      <c r="AY212" s="16" t="s">
        <v>120</v>
      </c>
      <c r="BE212" s="145">
        <f>IF(N212="základná",J212,0)</f>
        <v>0</v>
      </c>
      <c r="BF212" s="145">
        <f>IF(N212="znížená",J212,0)</f>
        <v>0</v>
      </c>
      <c r="BG212" s="145">
        <f>IF(N212="zákl. prenesená",J212,0)</f>
        <v>0</v>
      </c>
      <c r="BH212" s="145">
        <f>IF(N212="zníž. prenesená",J212,0)</f>
        <v>0</v>
      </c>
      <c r="BI212" s="145">
        <f>IF(N212="nulová",J212,0)</f>
        <v>0</v>
      </c>
      <c r="BJ212" s="16" t="s">
        <v>127</v>
      </c>
      <c r="BK212" s="145">
        <f>ROUND(I212*H212,2)</f>
        <v>0</v>
      </c>
      <c r="BL212" s="16" t="s">
        <v>126</v>
      </c>
      <c r="BM212" s="144" t="s">
        <v>318</v>
      </c>
    </row>
    <row r="213" spans="2:65" s="12" customFormat="1">
      <c r="B213" s="146"/>
      <c r="D213" s="147" t="s">
        <v>129</v>
      </c>
      <c r="E213" s="148" t="s">
        <v>1</v>
      </c>
      <c r="F213" s="149" t="s">
        <v>319</v>
      </c>
      <c r="H213" s="150">
        <v>786</v>
      </c>
      <c r="I213" s="151"/>
      <c r="L213" s="146"/>
      <c r="M213" s="152"/>
      <c r="T213" s="153"/>
      <c r="AT213" s="148" t="s">
        <v>129</v>
      </c>
      <c r="AU213" s="148" t="s">
        <v>127</v>
      </c>
      <c r="AV213" s="12" t="s">
        <v>127</v>
      </c>
      <c r="AW213" s="12" t="s">
        <v>34</v>
      </c>
      <c r="AX213" s="12" t="s">
        <v>85</v>
      </c>
      <c r="AY213" s="148" t="s">
        <v>120</v>
      </c>
    </row>
    <row r="214" spans="2:65" s="1" customFormat="1" ht="16.5" customHeight="1">
      <c r="B214" s="31"/>
      <c r="C214" s="132" t="s">
        <v>320</v>
      </c>
      <c r="D214" s="132" t="s">
        <v>122</v>
      </c>
      <c r="E214" s="133" t="s">
        <v>321</v>
      </c>
      <c r="F214" s="134" t="s">
        <v>322</v>
      </c>
      <c r="G214" s="135" t="s">
        <v>125</v>
      </c>
      <c r="H214" s="136">
        <v>284.16000000000003</v>
      </c>
      <c r="I214" s="137"/>
      <c r="J214" s="138">
        <f>ROUND(I214*H214,2)</f>
        <v>0</v>
      </c>
      <c r="K214" s="139"/>
      <c r="L214" s="31"/>
      <c r="M214" s="140" t="s">
        <v>1</v>
      </c>
      <c r="N214" s="141" t="s">
        <v>46</v>
      </c>
      <c r="P214" s="142">
        <f>O214*H214</f>
        <v>0</v>
      </c>
      <c r="Q214" s="142">
        <v>3.7699999999999999E-3</v>
      </c>
      <c r="R214" s="142">
        <f>Q214*H214</f>
        <v>1.0712832000000001</v>
      </c>
      <c r="S214" s="142">
        <v>0</v>
      </c>
      <c r="T214" s="143">
        <f>S214*H214</f>
        <v>0</v>
      </c>
      <c r="AR214" s="144" t="s">
        <v>126</v>
      </c>
      <c r="AT214" s="144" t="s">
        <v>122</v>
      </c>
      <c r="AU214" s="144" t="s">
        <v>127</v>
      </c>
      <c r="AY214" s="16" t="s">
        <v>120</v>
      </c>
      <c r="BE214" s="145">
        <f>IF(N214="základná",J214,0)</f>
        <v>0</v>
      </c>
      <c r="BF214" s="145">
        <f>IF(N214="znížená",J214,0)</f>
        <v>0</v>
      </c>
      <c r="BG214" s="145">
        <f>IF(N214="zákl. prenesená",J214,0)</f>
        <v>0</v>
      </c>
      <c r="BH214" s="145">
        <f>IF(N214="zníž. prenesená",J214,0)</f>
        <v>0</v>
      </c>
      <c r="BI214" s="145">
        <f>IF(N214="nulová",J214,0)</f>
        <v>0</v>
      </c>
      <c r="BJ214" s="16" t="s">
        <v>127</v>
      </c>
      <c r="BK214" s="145">
        <f>ROUND(I214*H214,2)</f>
        <v>0</v>
      </c>
      <c r="BL214" s="16" t="s">
        <v>126</v>
      </c>
      <c r="BM214" s="144" t="s">
        <v>323</v>
      </c>
    </row>
    <row r="215" spans="2:65" s="12" customFormat="1">
      <c r="B215" s="146"/>
      <c r="D215" s="147" t="s">
        <v>129</v>
      </c>
      <c r="E215" s="148" t="s">
        <v>1</v>
      </c>
      <c r="F215" s="149" t="s">
        <v>324</v>
      </c>
      <c r="H215" s="150">
        <v>284.16000000000003</v>
      </c>
      <c r="I215" s="151"/>
      <c r="L215" s="146"/>
      <c r="M215" s="152"/>
      <c r="T215" s="153"/>
      <c r="AT215" s="148" t="s">
        <v>129</v>
      </c>
      <c r="AU215" s="148" t="s">
        <v>127</v>
      </c>
      <c r="AV215" s="12" t="s">
        <v>127</v>
      </c>
      <c r="AW215" s="12" t="s">
        <v>34</v>
      </c>
      <c r="AX215" s="12" t="s">
        <v>85</v>
      </c>
      <c r="AY215" s="148" t="s">
        <v>120</v>
      </c>
    </row>
    <row r="216" spans="2:65" s="1" customFormat="1" ht="16.5" customHeight="1">
      <c r="B216" s="31"/>
      <c r="C216" s="132" t="s">
        <v>325</v>
      </c>
      <c r="D216" s="132" t="s">
        <v>122</v>
      </c>
      <c r="E216" s="133" t="s">
        <v>326</v>
      </c>
      <c r="F216" s="134" t="s">
        <v>327</v>
      </c>
      <c r="G216" s="135" t="s">
        <v>125</v>
      </c>
      <c r="H216" s="136">
        <v>284.16000000000003</v>
      </c>
      <c r="I216" s="137"/>
      <c r="J216" s="138">
        <f>ROUND(I216*H216,2)</f>
        <v>0</v>
      </c>
      <c r="K216" s="139"/>
      <c r="L216" s="31"/>
      <c r="M216" s="140" t="s">
        <v>1</v>
      </c>
      <c r="N216" s="141" t="s">
        <v>46</v>
      </c>
      <c r="P216" s="142">
        <f>O216*H216</f>
        <v>0</v>
      </c>
      <c r="Q216" s="142">
        <v>0</v>
      </c>
      <c r="R216" s="142">
        <f>Q216*H216</f>
        <v>0</v>
      </c>
      <c r="S216" s="142">
        <v>0</v>
      </c>
      <c r="T216" s="143">
        <f>S216*H216</f>
        <v>0</v>
      </c>
      <c r="AR216" s="144" t="s">
        <v>126</v>
      </c>
      <c r="AT216" s="144" t="s">
        <v>122</v>
      </c>
      <c r="AU216" s="144" t="s">
        <v>127</v>
      </c>
      <c r="AY216" s="16" t="s">
        <v>120</v>
      </c>
      <c r="BE216" s="145">
        <f>IF(N216="základná",J216,0)</f>
        <v>0</v>
      </c>
      <c r="BF216" s="145">
        <f>IF(N216="znížená",J216,0)</f>
        <v>0</v>
      </c>
      <c r="BG216" s="145">
        <f>IF(N216="zákl. prenesená",J216,0)</f>
        <v>0</v>
      </c>
      <c r="BH216" s="145">
        <f>IF(N216="zníž. prenesená",J216,0)</f>
        <v>0</v>
      </c>
      <c r="BI216" s="145">
        <f>IF(N216="nulová",J216,0)</f>
        <v>0</v>
      </c>
      <c r="BJ216" s="16" t="s">
        <v>127</v>
      </c>
      <c r="BK216" s="145">
        <f>ROUND(I216*H216,2)</f>
        <v>0</v>
      </c>
      <c r="BL216" s="16" t="s">
        <v>126</v>
      </c>
      <c r="BM216" s="144" t="s">
        <v>328</v>
      </c>
    </row>
    <row r="217" spans="2:65" s="1" customFormat="1" ht="24.15" customHeight="1">
      <c r="B217" s="31"/>
      <c r="C217" s="132" t="s">
        <v>329</v>
      </c>
      <c r="D217" s="132" t="s">
        <v>122</v>
      </c>
      <c r="E217" s="133" t="s">
        <v>330</v>
      </c>
      <c r="F217" s="134" t="s">
        <v>331</v>
      </c>
      <c r="G217" s="135" t="s">
        <v>151</v>
      </c>
      <c r="H217" s="136">
        <v>141.47999999999999</v>
      </c>
      <c r="I217" s="137"/>
      <c r="J217" s="138">
        <f>ROUND(I217*H217,2)</f>
        <v>0</v>
      </c>
      <c r="K217" s="139"/>
      <c r="L217" s="31"/>
      <c r="M217" s="140" t="s">
        <v>1</v>
      </c>
      <c r="N217" s="141" t="s">
        <v>46</v>
      </c>
      <c r="P217" s="142">
        <f>O217*H217</f>
        <v>0</v>
      </c>
      <c r="Q217" s="142">
        <v>0.01</v>
      </c>
      <c r="R217" s="142">
        <f>Q217*H217</f>
        <v>1.4147999999999998</v>
      </c>
      <c r="S217" s="142">
        <v>0</v>
      </c>
      <c r="T217" s="143">
        <f>S217*H217</f>
        <v>0</v>
      </c>
      <c r="AR217" s="144" t="s">
        <v>126</v>
      </c>
      <c r="AT217" s="144" t="s">
        <v>122</v>
      </c>
      <c r="AU217" s="144" t="s">
        <v>127</v>
      </c>
      <c r="AY217" s="16" t="s">
        <v>120</v>
      </c>
      <c r="BE217" s="145">
        <f>IF(N217="základná",J217,0)</f>
        <v>0</v>
      </c>
      <c r="BF217" s="145">
        <f>IF(N217="znížená",J217,0)</f>
        <v>0</v>
      </c>
      <c r="BG217" s="145">
        <f>IF(N217="zákl. prenesená",J217,0)</f>
        <v>0</v>
      </c>
      <c r="BH217" s="145">
        <f>IF(N217="zníž. prenesená",J217,0)</f>
        <v>0</v>
      </c>
      <c r="BI217" s="145">
        <f>IF(N217="nulová",J217,0)</f>
        <v>0</v>
      </c>
      <c r="BJ217" s="16" t="s">
        <v>127</v>
      </c>
      <c r="BK217" s="145">
        <f>ROUND(I217*H217,2)</f>
        <v>0</v>
      </c>
      <c r="BL217" s="16" t="s">
        <v>126</v>
      </c>
      <c r="BM217" s="144" t="s">
        <v>332</v>
      </c>
    </row>
    <row r="218" spans="2:65" s="12" customFormat="1">
      <c r="B218" s="146"/>
      <c r="D218" s="147" t="s">
        <v>129</v>
      </c>
      <c r="E218" s="148" t="s">
        <v>1</v>
      </c>
      <c r="F218" s="149" t="s">
        <v>333</v>
      </c>
      <c r="H218" s="150">
        <v>141.47999999999999</v>
      </c>
      <c r="I218" s="151"/>
      <c r="L218" s="146"/>
      <c r="M218" s="152"/>
      <c r="T218" s="153"/>
      <c r="AT218" s="148" t="s">
        <v>129</v>
      </c>
      <c r="AU218" s="148" t="s">
        <v>127</v>
      </c>
      <c r="AV218" s="12" t="s">
        <v>127</v>
      </c>
      <c r="AW218" s="12" t="s">
        <v>34</v>
      </c>
      <c r="AX218" s="12" t="s">
        <v>85</v>
      </c>
      <c r="AY218" s="148" t="s">
        <v>120</v>
      </c>
    </row>
    <row r="219" spans="2:65" s="1" customFormat="1" ht="21.75" customHeight="1">
      <c r="B219" s="31"/>
      <c r="C219" s="132" t="s">
        <v>334</v>
      </c>
      <c r="D219" s="132" t="s">
        <v>122</v>
      </c>
      <c r="E219" s="133" t="s">
        <v>335</v>
      </c>
      <c r="F219" s="134" t="s">
        <v>336</v>
      </c>
      <c r="G219" s="135" t="s">
        <v>337</v>
      </c>
      <c r="H219" s="136">
        <v>4.9390000000000001</v>
      </c>
      <c r="I219" s="137"/>
      <c r="J219" s="138">
        <f>ROUND(I219*H219,2)</f>
        <v>0</v>
      </c>
      <c r="K219" s="139"/>
      <c r="L219" s="31"/>
      <c r="M219" s="140" t="s">
        <v>1</v>
      </c>
      <c r="N219" s="141" t="s">
        <v>46</v>
      </c>
      <c r="P219" s="142">
        <f>O219*H219</f>
        <v>0</v>
      </c>
      <c r="Q219" s="142">
        <v>1.20296</v>
      </c>
      <c r="R219" s="142">
        <f>Q219*H219</f>
        <v>5.9414194399999998</v>
      </c>
      <c r="S219" s="142">
        <v>0</v>
      </c>
      <c r="T219" s="143">
        <f>S219*H219</f>
        <v>0</v>
      </c>
      <c r="AR219" s="144" t="s">
        <v>126</v>
      </c>
      <c r="AT219" s="144" t="s">
        <v>122</v>
      </c>
      <c r="AU219" s="144" t="s">
        <v>127</v>
      </c>
      <c r="AY219" s="16" t="s">
        <v>120</v>
      </c>
      <c r="BE219" s="145">
        <f>IF(N219="základná",J219,0)</f>
        <v>0</v>
      </c>
      <c r="BF219" s="145">
        <f>IF(N219="znížená",J219,0)</f>
        <v>0</v>
      </c>
      <c r="BG219" s="145">
        <f>IF(N219="zákl. prenesená",J219,0)</f>
        <v>0</v>
      </c>
      <c r="BH219" s="145">
        <f>IF(N219="zníž. prenesená",J219,0)</f>
        <v>0</v>
      </c>
      <c r="BI219" s="145">
        <f>IF(N219="nulová",J219,0)</f>
        <v>0</v>
      </c>
      <c r="BJ219" s="16" t="s">
        <v>127</v>
      </c>
      <c r="BK219" s="145">
        <f>ROUND(I219*H219,2)</f>
        <v>0</v>
      </c>
      <c r="BL219" s="16" t="s">
        <v>126</v>
      </c>
      <c r="BM219" s="144" t="s">
        <v>338</v>
      </c>
    </row>
    <row r="220" spans="2:65" s="12" customFormat="1">
      <c r="B220" s="146"/>
      <c r="D220" s="147" t="s">
        <v>129</v>
      </c>
      <c r="E220" s="148" t="s">
        <v>1</v>
      </c>
      <c r="F220" s="149" t="s">
        <v>339</v>
      </c>
      <c r="H220" s="150">
        <v>0.17499999999999999</v>
      </c>
      <c r="I220" s="151"/>
      <c r="L220" s="146"/>
      <c r="M220" s="152"/>
      <c r="T220" s="153"/>
      <c r="AT220" s="148" t="s">
        <v>129</v>
      </c>
      <c r="AU220" s="148" t="s">
        <v>127</v>
      </c>
      <c r="AV220" s="12" t="s">
        <v>127</v>
      </c>
      <c r="AW220" s="12" t="s">
        <v>34</v>
      </c>
      <c r="AX220" s="12" t="s">
        <v>80</v>
      </c>
      <c r="AY220" s="148" t="s">
        <v>120</v>
      </c>
    </row>
    <row r="221" spans="2:65" s="12" customFormat="1">
      <c r="B221" s="146"/>
      <c r="D221" s="147" t="s">
        <v>129</v>
      </c>
      <c r="E221" s="148" t="s">
        <v>1</v>
      </c>
      <c r="F221" s="149" t="s">
        <v>340</v>
      </c>
      <c r="H221" s="150">
        <v>4.7640000000000002</v>
      </c>
      <c r="I221" s="151"/>
      <c r="L221" s="146"/>
      <c r="M221" s="152"/>
      <c r="T221" s="153"/>
      <c r="AT221" s="148" t="s">
        <v>129</v>
      </c>
      <c r="AU221" s="148" t="s">
        <v>127</v>
      </c>
      <c r="AV221" s="12" t="s">
        <v>127</v>
      </c>
      <c r="AW221" s="12" t="s">
        <v>34</v>
      </c>
      <c r="AX221" s="12" t="s">
        <v>80</v>
      </c>
      <c r="AY221" s="148" t="s">
        <v>120</v>
      </c>
    </row>
    <row r="222" spans="2:65" s="13" customFormat="1">
      <c r="B222" s="154"/>
      <c r="D222" s="147" t="s">
        <v>129</v>
      </c>
      <c r="E222" s="155" t="s">
        <v>1</v>
      </c>
      <c r="F222" s="156" t="s">
        <v>156</v>
      </c>
      <c r="H222" s="157">
        <v>4.9390000000000001</v>
      </c>
      <c r="I222" s="158"/>
      <c r="L222" s="154"/>
      <c r="M222" s="159"/>
      <c r="T222" s="160"/>
      <c r="AT222" s="155" t="s">
        <v>129</v>
      </c>
      <c r="AU222" s="155" t="s">
        <v>127</v>
      </c>
      <c r="AV222" s="13" t="s">
        <v>126</v>
      </c>
      <c r="AW222" s="13" t="s">
        <v>34</v>
      </c>
      <c r="AX222" s="13" t="s">
        <v>85</v>
      </c>
      <c r="AY222" s="155" t="s">
        <v>120</v>
      </c>
    </row>
    <row r="223" spans="2:65" s="1" customFormat="1" ht="24.15" customHeight="1">
      <c r="B223" s="31"/>
      <c r="C223" s="132" t="s">
        <v>341</v>
      </c>
      <c r="D223" s="132" t="s">
        <v>122</v>
      </c>
      <c r="E223" s="133" t="s">
        <v>342</v>
      </c>
      <c r="F223" s="134" t="s">
        <v>343</v>
      </c>
      <c r="G223" s="135" t="s">
        <v>125</v>
      </c>
      <c r="H223" s="136">
        <v>96</v>
      </c>
      <c r="I223" s="137"/>
      <c r="J223" s="138">
        <f>ROUND(I223*H223,2)</f>
        <v>0</v>
      </c>
      <c r="K223" s="139"/>
      <c r="L223" s="31"/>
      <c r="M223" s="140" t="s">
        <v>1</v>
      </c>
      <c r="N223" s="141" t="s">
        <v>46</v>
      </c>
      <c r="P223" s="142">
        <f>O223*H223</f>
        <v>0</v>
      </c>
      <c r="Q223" s="142">
        <v>0.1837</v>
      </c>
      <c r="R223" s="142">
        <f>Q223*H223</f>
        <v>17.635200000000001</v>
      </c>
      <c r="S223" s="142">
        <v>0</v>
      </c>
      <c r="T223" s="143">
        <f>S223*H223</f>
        <v>0</v>
      </c>
      <c r="AR223" s="144" t="s">
        <v>126</v>
      </c>
      <c r="AT223" s="144" t="s">
        <v>122</v>
      </c>
      <c r="AU223" s="144" t="s">
        <v>127</v>
      </c>
      <c r="AY223" s="16" t="s">
        <v>120</v>
      </c>
      <c r="BE223" s="145">
        <f>IF(N223="základná",J223,0)</f>
        <v>0</v>
      </c>
      <c r="BF223" s="145">
        <f>IF(N223="znížená",J223,0)</f>
        <v>0</v>
      </c>
      <c r="BG223" s="145">
        <f>IF(N223="zákl. prenesená",J223,0)</f>
        <v>0</v>
      </c>
      <c r="BH223" s="145">
        <f>IF(N223="zníž. prenesená",J223,0)</f>
        <v>0</v>
      </c>
      <c r="BI223" s="145">
        <f>IF(N223="nulová",J223,0)</f>
        <v>0</v>
      </c>
      <c r="BJ223" s="16" t="s">
        <v>127</v>
      </c>
      <c r="BK223" s="145">
        <f>ROUND(I223*H223,2)</f>
        <v>0</v>
      </c>
      <c r="BL223" s="16" t="s">
        <v>126</v>
      </c>
      <c r="BM223" s="144" t="s">
        <v>344</v>
      </c>
    </row>
    <row r="224" spans="2:65" s="12" customFormat="1">
      <c r="B224" s="146"/>
      <c r="D224" s="147" t="s">
        <v>129</v>
      </c>
      <c r="E224" s="148" t="s">
        <v>1</v>
      </c>
      <c r="F224" s="149" t="s">
        <v>345</v>
      </c>
      <c r="H224" s="150">
        <v>96</v>
      </c>
      <c r="I224" s="151"/>
      <c r="L224" s="146"/>
      <c r="M224" s="152"/>
      <c r="T224" s="153"/>
      <c r="AT224" s="148" t="s">
        <v>129</v>
      </c>
      <c r="AU224" s="148" t="s">
        <v>127</v>
      </c>
      <c r="AV224" s="12" t="s">
        <v>127</v>
      </c>
      <c r="AW224" s="12" t="s">
        <v>34</v>
      </c>
      <c r="AX224" s="12" t="s">
        <v>85</v>
      </c>
      <c r="AY224" s="148" t="s">
        <v>120</v>
      </c>
    </row>
    <row r="225" spans="2:65" s="1" customFormat="1" ht="24.15" customHeight="1">
      <c r="B225" s="31"/>
      <c r="C225" s="161" t="s">
        <v>346</v>
      </c>
      <c r="D225" s="161" t="s">
        <v>194</v>
      </c>
      <c r="E225" s="162" t="s">
        <v>347</v>
      </c>
      <c r="F225" s="163" t="s">
        <v>348</v>
      </c>
      <c r="G225" s="164" t="s">
        <v>125</v>
      </c>
      <c r="H225" s="165">
        <v>0</v>
      </c>
      <c r="I225" s="166"/>
      <c r="J225" s="167">
        <f>ROUND(I225*H225,2)</f>
        <v>0</v>
      </c>
      <c r="K225" s="168"/>
      <c r="L225" s="169"/>
      <c r="M225" s="170" t="s">
        <v>1</v>
      </c>
      <c r="N225" s="171" t="s">
        <v>46</v>
      </c>
      <c r="P225" s="142">
        <f>O225*H225</f>
        <v>0</v>
      </c>
      <c r="Q225" s="142">
        <v>0.4</v>
      </c>
      <c r="R225" s="142">
        <f>Q225*H225</f>
        <v>0</v>
      </c>
      <c r="S225" s="142">
        <v>0</v>
      </c>
      <c r="T225" s="143">
        <f>S225*H225</f>
        <v>0</v>
      </c>
      <c r="AR225" s="144" t="s">
        <v>198</v>
      </c>
      <c r="AT225" s="144" t="s">
        <v>194</v>
      </c>
      <c r="AU225" s="144" t="s">
        <v>127</v>
      </c>
      <c r="AY225" s="16" t="s">
        <v>120</v>
      </c>
      <c r="BE225" s="145">
        <f>IF(N225="základná",J225,0)</f>
        <v>0</v>
      </c>
      <c r="BF225" s="145">
        <f>IF(N225="znížená",J225,0)</f>
        <v>0</v>
      </c>
      <c r="BG225" s="145">
        <f>IF(N225="zákl. prenesená",J225,0)</f>
        <v>0</v>
      </c>
      <c r="BH225" s="145">
        <f>IF(N225="zníž. prenesená",J225,0)</f>
        <v>0</v>
      </c>
      <c r="BI225" s="145">
        <f>IF(N225="nulová",J225,0)</f>
        <v>0</v>
      </c>
      <c r="BJ225" s="16" t="s">
        <v>127</v>
      </c>
      <c r="BK225" s="145">
        <f>ROUND(I225*H225,2)</f>
        <v>0</v>
      </c>
      <c r="BL225" s="16" t="s">
        <v>198</v>
      </c>
      <c r="BM225" s="144" t="s">
        <v>349</v>
      </c>
    </row>
    <row r="226" spans="2:65" s="1" customFormat="1" ht="24.15" customHeight="1">
      <c r="B226" s="31"/>
      <c r="C226" s="132" t="s">
        <v>350</v>
      </c>
      <c r="D226" s="132" t="s">
        <v>122</v>
      </c>
      <c r="E226" s="133" t="s">
        <v>351</v>
      </c>
      <c r="F226" s="134" t="s">
        <v>352</v>
      </c>
      <c r="G226" s="135" t="s">
        <v>125</v>
      </c>
      <c r="H226" s="136">
        <v>172</v>
      </c>
      <c r="I226" s="137"/>
      <c r="J226" s="138">
        <f>ROUND(I226*H226,2)</f>
        <v>0</v>
      </c>
      <c r="K226" s="139"/>
      <c r="L226" s="31"/>
      <c r="M226" s="140" t="s">
        <v>1</v>
      </c>
      <c r="N226" s="141" t="s">
        <v>46</v>
      </c>
      <c r="P226" s="142">
        <f>O226*H226</f>
        <v>0</v>
      </c>
      <c r="Q226" s="142">
        <v>0.25331999999999999</v>
      </c>
      <c r="R226" s="142">
        <f>Q226*H226</f>
        <v>43.571039999999996</v>
      </c>
      <c r="S226" s="142">
        <v>0</v>
      </c>
      <c r="T226" s="143">
        <f>S226*H226</f>
        <v>0</v>
      </c>
      <c r="AR226" s="144" t="s">
        <v>126</v>
      </c>
      <c r="AT226" s="144" t="s">
        <v>122</v>
      </c>
      <c r="AU226" s="144" t="s">
        <v>127</v>
      </c>
      <c r="AY226" s="16" t="s">
        <v>120</v>
      </c>
      <c r="BE226" s="145">
        <f>IF(N226="základná",J226,0)</f>
        <v>0</v>
      </c>
      <c r="BF226" s="145">
        <f>IF(N226="znížená",J226,0)</f>
        <v>0</v>
      </c>
      <c r="BG226" s="145">
        <f>IF(N226="zákl. prenesená",J226,0)</f>
        <v>0</v>
      </c>
      <c r="BH226" s="145">
        <f>IF(N226="zníž. prenesená",J226,0)</f>
        <v>0</v>
      </c>
      <c r="BI226" s="145">
        <f>IF(N226="nulová",J226,0)</f>
        <v>0</v>
      </c>
      <c r="BJ226" s="16" t="s">
        <v>127</v>
      </c>
      <c r="BK226" s="145">
        <f>ROUND(I226*H226,2)</f>
        <v>0</v>
      </c>
      <c r="BL226" s="16" t="s">
        <v>126</v>
      </c>
      <c r="BM226" s="144" t="s">
        <v>353</v>
      </c>
    </row>
    <row r="227" spans="2:65" s="12" customFormat="1">
      <c r="B227" s="146"/>
      <c r="D227" s="147" t="s">
        <v>129</v>
      </c>
      <c r="E227" s="148" t="s">
        <v>1</v>
      </c>
      <c r="F227" s="149" t="s">
        <v>354</v>
      </c>
      <c r="H227" s="150">
        <v>172</v>
      </c>
      <c r="I227" s="151"/>
      <c r="L227" s="146"/>
      <c r="M227" s="152"/>
      <c r="T227" s="153"/>
      <c r="AT227" s="148" t="s">
        <v>129</v>
      </c>
      <c r="AU227" s="148" t="s">
        <v>127</v>
      </c>
      <c r="AV227" s="12" t="s">
        <v>127</v>
      </c>
      <c r="AW227" s="12" t="s">
        <v>34</v>
      </c>
      <c r="AX227" s="12" t="s">
        <v>85</v>
      </c>
      <c r="AY227" s="148" t="s">
        <v>120</v>
      </c>
    </row>
    <row r="228" spans="2:65" s="1" customFormat="1" ht="24.15" customHeight="1">
      <c r="B228" s="31"/>
      <c r="C228" s="161" t="s">
        <v>355</v>
      </c>
      <c r="D228" s="161" t="s">
        <v>194</v>
      </c>
      <c r="E228" s="162" t="s">
        <v>356</v>
      </c>
      <c r="F228" s="163" t="s">
        <v>357</v>
      </c>
      <c r="G228" s="164" t="s">
        <v>125</v>
      </c>
      <c r="H228" s="165">
        <v>0</v>
      </c>
      <c r="I228" s="166"/>
      <c r="J228" s="167">
        <f>ROUND(I228*H228,2)</f>
        <v>0</v>
      </c>
      <c r="K228" s="168"/>
      <c r="L228" s="169"/>
      <c r="M228" s="170" t="s">
        <v>1</v>
      </c>
      <c r="N228" s="171" t="s">
        <v>46</v>
      </c>
      <c r="P228" s="142">
        <f>O228*H228</f>
        <v>0</v>
      </c>
      <c r="Q228" s="142">
        <v>0.2</v>
      </c>
      <c r="R228" s="142">
        <f>Q228*H228</f>
        <v>0</v>
      </c>
      <c r="S228" s="142">
        <v>0</v>
      </c>
      <c r="T228" s="143">
        <f>S228*H228</f>
        <v>0</v>
      </c>
      <c r="AR228" s="144" t="s">
        <v>198</v>
      </c>
      <c r="AT228" s="144" t="s">
        <v>194</v>
      </c>
      <c r="AU228" s="144" t="s">
        <v>127</v>
      </c>
      <c r="AY228" s="16" t="s">
        <v>120</v>
      </c>
      <c r="BE228" s="145">
        <f>IF(N228="základná",J228,0)</f>
        <v>0</v>
      </c>
      <c r="BF228" s="145">
        <f>IF(N228="znížená",J228,0)</f>
        <v>0</v>
      </c>
      <c r="BG228" s="145">
        <f>IF(N228="zákl. prenesená",J228,0)</f>
        <v>0</v>
      </c>
      <c r="BH228" s="145">
        <f>IF(N228="zníž. prenesená",J228,0)</f>
        <v>0</v>
      </c>
      <c r="BI228" s="145">
        <f>IF(N228="nulová",J228,0)</f>
        <v>0</v>
      </c>
      <c r="BJ228" s="16" t="s">
        <v>127</v>
      </c>
      <c r="BK228" s="145">
        <f>ROUND(I228*H228,2)</f>
        <v>0</v>
      </c>
      <c r="BL228" s="16" t="s">
        <v>198</v>
      </c>
      <c r="BM228" s="144" t="s">
        <v>358</v>
      </c>
    </row>
    <row r="229" spans="2:65" s="1" customFormat="1" ht="24.15" customHeight="1">
      <c r="B229" s="31"/>
      <c r="C229" s="161" t="s">
        <v>359</v>
      </c>
      <c r="D229" s="161" t="s">
        <v>194</v>
      </c>
      <c r="E229" s="162" t="s">
        <v>360</v>
      </c>
      <c r="F229" s="163" t="s">
        <v>361</v>
      </c>
      <c r="G229" s="164" t="s">
        <v>125</v>
      </c>
      <c r="H229" s="165">
        <v>7.07</v>
      </c>
      <c r="I229" s="166"/>
      <c r="J229" s="167">
        <f>ROUND(I229*H229,2)</f>
        <v>0</v>
      </c>
      <c r="K229" s="168"/>
      <c r="L229" s="169"/>
      <c r="M229" s="170" t="s">
        <v>1</v>
      </c>
      <c r="N229" s="171" t="s">
        <v>46</v>
      </c>
      <c r="P229" s="142">
        <f>O229*H229</f>
        <v>0</v>
      </c>
      <c r="Q229" s="142">
        <v>0.18</v>
      </c>
      <c r="R229" s="142">
        <f>Q229*H229</f>
        <v>1.2726</v>
      </c>
      <c r="S229" s="142">
        <v>0</v>
      </c>
      <c r="T229" s="143">
        <f>S229*H229</f>
        <v>0</v>
      </c>
      <c r="AR229" s="144" t="s">
        <v>198</v>
      </c>
      <c r="AT229" s="144" t="s">
        <v>194</v>
      </c>
      <c r="AU229" s="144" t="s">
        <v>127</v>
      </c>
      <c r="AY229" s="16" t="s">
        <v>120</v>
      </c>
      <c r="BE229" s="145">
        <f>IF(N229="základná",J229,0)</f>
        <v>0</v>
      </c>
      <c r="BF229" s="145">
        <f>IF(N229="znížená",J229,0)</f>
        <v>0</v>
      </c>
      <c r="BG229" s="145">
        <f>IF(N229="zákl. prenesená",J229,0)</f>
        <v>0</v>
      </c>
      <c r="BH229" s="145">
        <f>IF(N229="zníž. prenesená",J229,0)</f>
        <v>0</v>
      </c>
      <c r="BI229" s="145">
        <f>IF(N229="nulová",J229,0)</f>
        <v>0</v>
      </c>
      <c r="BJ229" s="16" t="s">
        <v>127</v>
      </c>
      <c r="BK229" s="145">
        <f>ROUND(I229*H229,2)</f>
        <v>0</v>
      </c>
      <c r="BL229" s="16" t="s">
        <v>198</v>
      </c>
      <c r="BM229" s="144" t="s">
        <v>362</v>
      </c>
    </row>
    <row r="230" spans="2:65" s="12" customFormat="1">
      <c r="B230" s="146"/>
      <c r="D230" s="147" t="s">
        <v>129</v>
      </c>
      <c r="E230" s="148" t="s">
        <v>1</v>
      </c>
      <c r="F230" s="149" t="s">
        <v>363</v>
      </c>
      <c r="H230" s="150">
        <v>7.07</v>
      </c>
      <c r="I230" s="151"/>
      <c r="L230" s="146"/>
      <c r="M230" s="152"/>
      <c r="T230" s="153"/>
      <c r="AT230" s="148" t="s">
        <v>129</v>
      </c>
      <c r="AU230" s="148" t="s">
        <v>127</v>
      </c>
      <c r="AV230" s="12" t="s">
        <v>127</v>
      </c>
      <c r="AW230" s="12" t="s">
        <v>34</v>
      </c>
      <c r="AX230" s="12" t="s">
        <v>85</v>
      </c>
      <c r="AY230" s="148" t="s">
        <v>120</v>
      </c>
    </row>
    <row r="231" spans="2:65" s="1" customFormat="1" ht="24.15" customHeight="1">
      <c r="B231" s="31"/>
      <c r="C231" s="132" t="s">
        <v>364</v>
      </c>
      <c r="D231" s="132" t="s">
        <v>122</v>
      </c>
      <c r="E231" s="133" t="s">
        <v>365</v>
      </c>
      <c r="F231" s="134" t="s">
        <v>366</v>
      </c>
      <c r="G231" s="135" t="s">
        <v>125</v>
      </c>
      <c r="H231" s="136">
        <v>36</v>
      </c>
      <c r="I231" s="137"/>
      <c r="J231" s="138">
        <f>ROUND(I231*H231,2)</f>
        <v>0</v>
      </c>
      <c r="K231" s="139"/>
      <c r="L231" s="31"/>
      <c r="M231" s="140" t="s">
        <v>1</v>
      </c>
      <c r="N231" s="141" t="s">
        <v>46</v>
      </c>
      <c r="P231" s="142">
        <f>O231*H231</f>
        <v>0</v>
      </c>
      <c r="Q231" s="142">
        <v>0.126</v>
      </c>
      <c r="R231" s="142">
        <f>Q231*H231</f>
        <v>4.5359999999999996</v>
      </c>
      <c r="S231" s="142">
        <v>0</v>
      </c>
      <c r="T231" s="143">
        <f>S231*H231</f>
        <v>0</v>
      </c>
      <c r="AR231" s="144" t="s">
        <v>126</v>
      </c>
      <c r="AT231" s="144" t="s">
        <v>122</v>
      </c>
      <c r="AU231" s="144" t="s">
        <v>127</v>
      </c>
      <c r="AY231" s="16" t="s">
        <v>120</v>
      </c>
      <c r="BE231" s="145">
        <f>IF(N231="základná",J231,0)</f>
        <v>0</v>
      </c>
      <c r="BF231" s="145">
        <f>IF(N231="znížená",J231,0)</f>
        <v>0</v>
      </c>
      <c r="BG231" s="145">
        <f>IF(N231="zákl. prenesená",J231,0)</f>
        <v>0</v>
      </c>
      <c r="BH231" s="145">
        <f>IF(N231="zníž. prenesená",J231,0)</f>
        <v>0</v>
      </c>
      <c r="BI231" s="145">
        <f>IF(N231="nulová",J231,0)</f>
        <v>0</v>
      </c>
      <c r="BJ231" s="16" t="s">
        <v>127</v>
      </c>
      <c r="BK231" s="145">
        <f>ROUND(I231*H231,2)</f>
        <v>0</v>
      </c>
      <c r="BL231" s="16" t="s">
        <v>126</v>
      </c>
      <c r="BM231" s="144" t="s">
        <v>367</v>
      </c>
    </row>
    <row r="232" spans="2:65" s="12" customFormat="1">
      <c r="B232" s="146"/>
      <c r="D232" s="147" t="s">
        <v>129</v>
      </c>
      <c r="E232" s="148" t="s">
        <v>1</v>
      </c>
      <c r="F232" s="149" t="s">
        <v>368</v>
      </c>
      <c r="H232" s="150">
        <v>36</v>
      </c>
      <c r="I232" s="151"/>
      <c r="L232" s="146"/>
      <c r="M232" s="152"/>
      <c r="T232" s="153"/>
      <c r="AT232" s="148" t="s">
        <v>129</v>
      </c>
      <c r="AU232" s="148" t="s">
        <v>127</v>
      </c>
      <c r="AV232" s="12" t="s">
        <v>127</v>
      </c>
      <c r="AW232" s="12" t="s">
        <v>34</v>
      </c>
      <c r="AX232" s="12" t="s">
        <v>85</v>
      </c>
      <c r="AY232" s="148" t="s">
        <v>120</v>
      </c>
    </row>
    <row r="233" spans="2:65" s="1" customFormat="1" ht="24.15" customHeight="1">
      <c r="B233" s="31"/>
      <c r="C233" s="161" t="s">
        <v>369</v>
      </c>
      <c r="D233" s="161" t="s">
        <v>194</v>
      </c>
      <c r="E233" s="162" t="s">
        <v>370</v>
      </c>
      <c r="F233" s="163" t="s">
        <v>371</v>
      </c>
      <c r="G233" s="164" t="s">
        <v>125</v>
      </c>
      <c r="H233" s="165">
        <v>16.321999999999999</v>
      </c>
      <c r="I233" s="166"/>
      <c r="J233" s="167">
        <f>ROUND(I233*H233,2)</f>
        <v>0</v>
      </c>
      <c r="K233" s="168"/>
      <c r="L233" s="169"/>
      <c r="M233" s="170" t="s">
        <v>1</v>
      </c>
      <c r="N233" s="171" t="s">
        <v>46</v>
      </c>
      <c r="P233" s="142">
        <f>O233*H233</f>
        <v>0</v>
      </c>
      <c r="Q233" s="142">
        <v>0.18</v>
      </c>
      <c r="R233" s="142">
        <f>Q233*H233</f>
        <v>2.9379599999999999</v>
      </c>
      <c r="S233" s="142">
        <v>0</v>
      </c>
      <c r="T233" s="143">
        <f>S233*H233</f>
        <v>0</v>
      </c>
      <c r="AR233" s="144" t="s">
        <v>162</v>
      </c>
      <c r="AT233" s="144" t="s">
        <v>194</v>
      </c>
      <c r="AU233" s="144" t="s">
        <v>127</v>
      </c>
      <c r="AY233" s="16" t="s">
        <v>120</v>
      </c>
      <c r="BE233" s="145">
        <f>IF(N233="základná",J233,0)</f>
        <v>0</v>
      </c>
      <c r="BF233" s="145">
        <f>IF(N233="znížená",J233,0)</f>
        <v>0</v>
      </c>
      <c r="BG233" s="145">
        <f>IF(N233="zákl. prenesená",J233,0)</f>
        <v>0</v>
      </c>
      <c r="BH233" s="145">
        <f>IF(N233="zníž. prenesená",J233,0)</f>
        <v>0</v>
      </c>
      <c r="BI233" s="145">
        <f>IF(N233="nulová",J233,0)</f>
        <v>0</v>
      </c>
      <c r="BJ233" s="16" t="s">
        <v>127</v>
      </c>
      <c r="BK233" s="145">
        <f>ROUND(I233*H233,2)</f>
        <v>0</v>
      </c>
      <c r="BL233" s="16" t="s">
        <v>126</v>
      </c>
      <c r="BM233" s="144" t="s">
        <v>372</v>
      </c>
    </row>
    <row r="234" spans="2:65" s="12" customFormat="1">
      <c r="B234" s="146"/>
      <c r="D234" s="147" t="s">
        <v>129</v>
      </c>
      <c r="E234" s="148" t="s">
        <v>1</v>
      </c>
      <c r="F234" s="149" t="s">
        <v>373</v>
      </c>
      <c r="H234" s="150">
        <v>16.16</v>
      </c>
      <c r="I234" s="151"/>
      <c r="L234" s="146"/>
      <c r="M234" s="152"/>
      <c r="T234" s="153"/>
      <c r="AT234" s="148" t="s">
        <v>129</v>
      </c>
      <c r="AU234" s="148" t="s">
        <v>127</v>
      </c>
      <c r="AV234" s="12" t="s">
        <v>127</v>
      </c>
      <c r="AW234" s="12" t="s">
        <v>34</v>
      </c>
      <c r="AX234" s="12" t="s">
        <v>85</v>
      </c>
      <c r="AY234" s="148" t="s">
        <v>120</v>
      </c>
    </row>
    <row r="235" spans="2:65" s="12" customFormat="1">
      <c r="B235" s="146"/>
      <c r="D235" s="147" t="s">
        <v>129</v>
      </c>
      <c r="F235" s="149" t="s">
        <v>374</v>
      </c>
      <c r="H235" s="150">
        <v>16.321999999999999</v>
      </c>
      <c r="I235" s="151"/>
      <c r="L235" s="146"/>
      <c r="M235" s="152"/>
      <c r="T235" s="153"/>
      <c r="AT235" s="148" t="s">
        <v>129</v>
      </c>
      <c r="AU235" s="148" t="s">
        <v>127</v>
      </c>
      <c r="AV235" s="12" t="s">
        <v>127</v>
      </c>
      <c r="AW235" s="12" t="s">
        <v>4</v>
      </c>
      <c r="AX235" s="12" t="s">
        <v>85</v>
      </c>
      <c r="AY235" s="148" t="s">
        <v>120</v>
      </c>
    </row>
    <row r="236" spans="2:65" s="1" customFormat="1" ht="33" customHeight="1">
      <c r="B236" s="31"/>
      <c r="C236" s="161" t="s">
        <v>375</v>
      </c>
      <c r="D236" s="161" t="s">
        <v>194</v>
      </c>
      <c r="E236" s="162" t="s">
        <v>376</v>
      </c>
      <c r="F236" s="163" t="s">
        <v>377</v>
      </c>
      <c r="G236" s="164" t="s">
        <v>125</v>
      </c>
      <c r="H236" s="165">
        <v>20.2</v>
      </c>
      <c r="I236" s="166"/>
      <c r="J236" s="167">
        <f>ROUND(I236*H236,2)</f>
        <v>0</v>
      </c>
      <c r="K236" s="168"/>
      <c r="L236" s="169"/>
      <c r="M236" s="170" t="s">
        <v>1</v>
      </c>
      <c r="N236" s="171" t="s">
        <v>46</v>
      </c>
      <c r="P236" s="142">
        <f>O236*H236</f>
        <v>0</v>
      </c>
      <c r="Q236" s="142">
        <v>0.18</v>
      </c>
      <c r="R236" s="142">
        <f>Q236*H236</f>
        <v>3.6359999999999997</v>
      </c>
      <c r="S236" s="142">
        <v>0</v>
      </c>
      <c r="T236" s="143">
        <f>S236*H236</f>
        <v>0</v>
      </c>
      <c r="AR236" s="144" t="s">
        <v>198</v>
      </c>
      <c r="AT236" s="144" t="s">
        <v>194</v>
      </c>
      <c r="AU236" s="144" t="s">
        <v>127</v>
      </c>
      <c r="AY236" s="16" t="s">
        <v>120</v>
      </c>
      <c r="BE236" s="145">
        <f>IF(N236="základná",J236,0)</f>
        <v>0</v>
      </c>
      <c r="BF236" s="145">
        <f>IF(N236="znížená",J236,0)</f>
        <v>0</v>
      </c>
      <c r="BG236" s="145">
        <f>IF(N236="zákl. prenesená",J236,0)</f>
        <v>0</v>
      </c>
      <c r="BH236" s="145">
        <f>IF(N236="zníž. prenesená",J236,0)</f>
        <v>0</v>
      </c>
      <c r="BI236" s="145">
        <f>IF(N236="nulová",J236,0)</f>
        <v>0</v>
      </c>
      <c r="BJ236" s="16" t="s">
        <v>127</v>
      </c>
      <c r="BK236" s="145">
        <f>ROUND(I236*H236,2)</f>
        <v>0</v>
      </c>
      <c r="BL236" s="16" t="s">
        <v>198</v>
      </c>
      <c r="BM236" s="144" t="s">
        <v>378</v>
      </c>
    </row>
    <row r="237" spans="2:65" s="12" customFormat="1">
      <c r="B237" s="146"/>
      <c r="D237" s="147" t="s">
        <v>129</v>
      </c>
      <c r="E237" s="148" t="s">
        <v>1</v>
      </c>
      <c r="F237" s="149" t="s">
        <v>379</v>
      </c>
      <c r="H237" s="150">
        <v>20.2</v>
      </c>
      <c r="I237" s="151"/>
      <c r="L237" s="146"/>
      <c r="M237" s="152"/>
      <c r="T237" s="153"/>
      <c r="AT237" s="148" t="s">
        <v>129</v>
      </c>
      <c r="AU237" s="148" t="s">
        <v>127</v>
      </c>
      <c r="AV237" s="12" t="s">
        <v>127</v>
      </c>
      <c r="AW237" s="12" t="s">
        <v>34</v>
      </c>
      <c r="AX237" s="12" t="s">
        <v>85</v>
      </c>
      <c r="AY237" s="148" t="s">
        <v>120</v>
      </c>
    </row>
    <row r="238" spans="2:65" s="11" customFormat="1" ht="22.8" customHeight="1">
      <c r="B238" s="120"/>
      <c r="D238" s="121" t="s">
        <v>79</v>
      </c>
      <c r="E238" s="130" t="s">
        <v>148</v>
      </c>
      <c r="F238" s="130" t="s">
        <v>380</v>
      </c>
      <c r="I238" s="123"/>
      <c r="J238" s="131">
        <f>BK238</f>
        <v>0</v>
      </c>
      <c r="L238" s="120"/>
      <c r="M238" s="125"/>
      <c r="P238" s="126">
        <f>SUM(P239:P241)</f>
        <v>0</v>
      </c>
      <c r="R238" s="126">
        <f>SUM(R239:R241)</f>
        <v>153.07650000000001</v>
      </c>
      <c r="T238" s="127">
        <f>SUM(T239:T241)</f>
        <v>0</v>
      </c>
      <c r="AR238" s="121" t="s">
        <v>85</v>
      </c>
      <c r="AT238" s="128" t="s">
        <v>79</v>
      </c>
      <c r="AU238" s="128" t="s">
        <v>85</v>
      </c>
      <c r="AY238" s="121" t="s">
        <v>120</v>
      </c>
      <c r="BK238" s="129">
        <f>SUM(BK239:BK241)</f>
        <v>0</v>
      </c>
    </row>
    <row r="239" spans="2:65" s="1" customFormat="1" ht="24.15" customHeight="1">
      <c r="B239" s="31"/>
      <c r="C239" s="132" t="s">
        <v>381</v>
      </c>
      <c r="D239" s="132" t="s">
        <v>122</v>
      </c>
      <c r="E239" s="133" t="s">
        <v>382</v>
      </c>
      <c r="F239" s="134" t="s">
        <v>383</v>
      </c>
      <c r="G239" s="135" t="s">
        <v>151</v>
      </c>
      <c r="H239" s="136">
        <v>170.08500000000001</v>
      </c>
      <c r="I239" s="137"/>
      <c r="J239" s="138">
        <f>ROUND(I239*H239,2)</f>
        <v>0</v>
      </c>
      <c r="K239" s="139"/>
      <c r="L239" s="31"/>
      <c r="M239" s="140" t="s">
        <v>1</v>
      </c>
      <c r="N239" s="141" t="s">
        <v>46</v>
      </c>
      <c r="P239" s="142">
        <f>O239*H239</f>
        <v>0</v>
      </c>
      <c r="Q239" s="142">
        <v>0.9</v>
      </c>
      <c r="R239" s="142">
        <f>Q239*H239</f>
        <v>153.07650000000001</v>
      </c>
      <c r="S239" s="142">
        <v>0</v>
      </c>
      <c r="T239" s="143">
        <f>S239*H239</f>
        <v>0</v>
      </c>
      <c r="AR239" s="144" t="s">
        <v>126</v>
      </c>
      <c r="AT239" s="144" t="s">
        <v>122</v>
      </c>
      <c r="AU239" s="144" t="s">
        <v>127</v>
      </c>
      <c r="AY239" s="16" t="s">
        <v>120</v>
      </c>
      <c r="BE239" s="145">
        <f>IF(N239="základná",J239,0)</f>
        <v>0</v>
      </c>
      <c r="BF239" s="145">
        <f>IF(N239="znížená",J239,0)</f>
        <v>0</v>
      </c>
      <c r="BG239" s="145">
        <f>IF(N239="zákl. prenesená",J239,0)</f>
        <v>0</v>
      </c>
      <c r="BH239" s="145">
        <f>IF(N239="zníž. prenesená",J239,0)</f>
        <v>0</v>
      </c>
      <c r="BI239" s="145">
        <f>IF(N239="nulová",J239,0)</f>
        <v>0</v>
      </c>
      <c r="BJ239" s="16" t="s">
        <v>127</v>
      </c>
      <c r="BK239" s="145">
        <f>ROUND(I239*H239,2)</f>
        <v>0</v>
      </c>
      <c r="BL239" s="16" t="s">
        <v>126</v>
      </c>
      <c r="BM239" s="144" t="s">
        <v>384</v>
      </c>
    </row>
    <row r="240" spans="2:65" s="14" customFormat="1">
      <c r="B240" s="172"/>
      <c r="D240" s="147" t="s">
        <v>129</v>
      </c>
      <c r="E240" s="173" t="s">
        <v>1</v>
      </c>
      <c r="F240" s="174" t="s">
        <v>385</v>
      </c>
      <c r="H240" s="173" t="s">
        <v>1</v>
      </c>
      <c r="I240" s="175"/>
      <c r="L240" s="172"/>
      <c r="M240" s="176"/>
      <c r="T240" s="177"/>
      <c r="AT240" s="173" t="s">
        <v>129</v>
      </c>
      <c r="AU240" s="173" t="s">
        <v>127</v>
      </c>
      <c r="AV240" s="14" t="s">
        <v>85</v>
      </c>
      <c r="AW240" s="14" t="s">
        <v>34</v>
      </c>
      <c r="AX240" s="14" t="s">
        <v>80</v>
      </c>
      <c r="AY240" s="173" t="s">
        <v>120</v>
      </c>
    </row>
    <row r="241" spans="2:65" s="12" customFormat="1">
      <c r="B241" s="146"/>
      <c r="D241" s="147" t="s">
        <v>129</v>
      </c>
      <c r="E241" s="148" t="s">
        <v>1</v>
      </c>
      <c r="F241" s="149" t="s">
        <v>386</v>
      </c>
      <c r="H241" s="150">
        <v>170.08500000000001</v>
      </c>
      <c r="I241" s="151"/>
      <c r="L241" s="146"/>
      <c r="M241" s="152"/>
      <c r="T241" s="153"/>
      <c r="AT241" s="148" t="s">
        <v>129</v>
      </c>
      <c r="AU241" s="148" t="s">
        <v>127</v>
      </c>
      <c r="AV241" s="12" t="s">
        <v>127</v>
      </c>
      <c r="AW241" s="12" t="s">
        <v>34</v>
      </c>
      <c r="AX241" s="12" t="s">
        <v>85</v>
      </c>
      <c r="AY241" s="148" t="s">
        <v>120</v>
      </c>
    </row>
    <row r="242" spans="2:65" s="11" customFormat="1" ht="22.8" customHeight="1">
      <c r="B242" s="120"/>
      <c r="D242" s="121" t="s">
        <v>79</v>
      </c>
      <c r="E242" s="130" t="s">
        <v>162</v>
      </c>
      <c r="F242" s="130" t="s">
        <v>387</v>
      </c>
      <c r="I242" s="123"/>
      <c r="J242" s="131">
        <f>BK242</f>
        <v>0</v>
      </c>
      <c r="L242" s="120"/>
      <c r="M242" s="125"/>
      <c r="P242" s="126">
        <f>SUM(P243:P253)</f>
        <v>0</v>
      </c>
      <c r="R242" s="126">
        <f>SUM(R243:R253)</f>
        <v>2.2438000000000002</v>
      </c>
      <c r="T242" s="127">
        <f>SUM(T243:T253)</f>
        <v>0</v>
      </c>
      <c r="AR242" s="121" t="s">
        <v>85</v>
      </c>
      <c r="AT242" s="128" t="s">
        <v>79</v>
      </c>
      <c r="AU242" s="128" t="s">
        <v>85</v>
      </c>
      <c r="AY242" s="121" t="s">
        <v>120</v>
      </c>
      <c r="BK242" s="129">
        <f>SUM(BK243:BK253)</f>
        <v>0</v>
      </c>
    </row>
    <row r="243" spans="2:65" s="1" customFormat="1" ht="21.75" customHeight="1">
      <c r="B243" s="31"/>
      <c r="C243" s="132" t="s">
        <v>388</v>
      </c>
      <c r="D243" s="132" t="s">
        <v>122</v>
      </c>
      <c r="E243" s="133" t="s">
        <v>389</v>
      </c>
      <c r="F243" s="134" t="s">
        <v>390</v>
      </c>
      <c r="G243" s="135" t="s">
        <v>391</v>
      </c>
      <c r="H243" s="136">
        <v>10</v>
      </c>
      <c r="I243" s="137"/>
      <c r="J243" s="138">
        <f>ROUND(I243*H243,2)</f>
        <v>0</v>
      </c>
      <c r="K243" s="139"/>
      <c r="L243" s="31"/>
      <c r="M243" s="140" t="s">
        <v>1</v>
      </c>
      <c r="N243" s="141" t="s">
        <v>46</v>
      </c>
      <c r="P243" s="142">
        <f>O243*H243</f>
        <v>0</v>
      </c>
      <c r="Q243" s="142">
        <v>0</v>
      </c>
      <c r="R243" s="142">
        <f>Q243*H243</f>
        <v>0</v>
      </c>
      <c r="S243" s="142">
        <v>0</v>
      </c>
      <c r="T243" s="143">
        <f>S243*H243</f>
        <v>0</v>
      </c>
      <c r="AR243" s="144" t="s">
        <v>126</v>
      </c>
      <c r="AT243" s="144" t="s">
        <v>122</v>
      </c>
      <c r="AU243" s="144" t="s">
        <v>127</v>
      </c>
      <c r="AY243" s="16" t="s">
        <v>120</v>
      </c>
      <c r="BE243" s="145">
        <f>IF(N243="základná",J243,0)</f>
        <v>0</v>
      </c>
      <c r="BF243" s="145">
        <f>IF(N243="znížená",J243,0)</f>
        <v>0</v>
      </c>
      <c r="BG243" s="145">
        <f>IF(N243="zákl. prenesená",J243,0)</f>
        <v>0</v>
      </c>
      <c r="BH243" s="145">
        <f>IF(N243="zníž. prenesená",J243,0)</f>
        <v>0</v>
      </c>
      <c r="BI243" s="145">
        <f>IF(N243="nulová",J243,0)</f>
        <v>0</v>
      </c>
      <c r="BJ243" s="16" t="s">
        <v>127</v>
      </c>
      <c r="BK243" s="145">
        <f>ROUND(I243*H243,2)</f>
        <v>0</v>
      </c>
      <c r="BL243" s="16" t="s">
        <v>126</v>
      </c>
      <c r="BM243" s="144" t="s">
        <v>392</v>
      </c>
    </row>
    <row r="244" spans="2:65" s="1" customFormat="1" ht="37.799999999999997" customHeight="1">
      <c r="B244" s="31"/>
      <c r="C244" s="161" t="s">
        <v>393</v>
      </c>
      <c r="D244" s="161" t="s">
        <v>194</v>
      </c>
      <c r="E244" s="162" t="s">
        <v>394</v>
      </c>
      <c r="F244" s="163" t="s">
        <v>395</v>
      </c>
      <c r="G244" s="164" t="s">
        <v>391</v>
      </c>
      <c r="H244" s="165">
        <v>10</v>
      </c>
      <c r="I244" s="166"/>
      <c r="J244" s="167">
        <f>ROUND(I244*H244,2)</f>
        <v>0</v>
      </c>
      <c r="K244" s="168"/>
      <c r="L244" s="169"/>
      <c r="M244" s="170" t="s">
        <v>1</v>
      </c>
      <c r="N244" s="171" t="s">
        <v>46</v>
      </c>
      <c r="P244" s="142">
        <f>O244*H244</f>
        <v>0</v>
      </c>
      <c r="Q244" s="142">
        <v>1.3999999999999999E-4</v>
      </c>
      <c r="R244" s="142">
        <f>Q244*H244</f>
        <v>1.3999999999999998E-3</v>
      </c>
      <c r="S244" s="142">
        <v>0</v>
      </c>
      <c r="T244" s="143">
        <f>S244*H244</f>
        <v>0</v>
      </c>
      <c r="AR244" s="144" t="s">
        <v>198</v>
      </c>
      <c r="AT244" s="144" t="s">
        <v>194</v>
      </c>
      <c r="AU244" s="144" t="s">
        <v>127</v>
      </c>
      <c r="AY244" s="16" t="s">
        <v>120</v>
      </c>
      <c r="BE244" s="145">
        <f>IF(N244="základná",J244,0)</f>
        <v>0</v>
      </c>
      <c r="BF244" s="145">
        <f>IF(N244="znížená",J244,0)</f>
        <v>0</v>
      </c>
      <c r="BG244" s="145">
        <f>IF(N244="zákl. prenesená",J244,0)</f>
        <v>0</v>
      </c>
      <c r="BH244" s="145">
        <f>IF(N244="zníž. prenesená",J244,0)</f>
        <v>0</v>
      </c>
      <c r="BI244" s="145">
        <f>IF(N244="nulová",J244,0)</f>
        <v>0</v>
      </c>
      <c r="BJ244" s="16" t="s">
        <v>127</v>
      </c>
      <c r="BK244" s="145">
        <f>ROUND(I244*H244,2)</f>
        <v>0</v>
      </c>
      <c r="BL244" s="16" t="s">
        <v>198</v>
      </c>
      <c r="BM244" s="144" t="s">
        <v>396</v>
      </c>
    </row>
    <row r="245" spans="2:65" s="1" customFormat="1" ht="24.15" customHeight="1">
      <c r="B245" s="31"/>
      <c r="C245" s="161" t="s">
        <v>397</v>
      </c>
      <c r="D245" s="161" t="s">
        <v>194</v>
      </c>
      <c r="E245" s="162" t="s">
        <v>398</v>
      </c>
      <c r="F245" s="163" t="s">
        <v>399</v>
      </c>
      <c r="G245" s="164" t="s">
        <v>145</v>
      </c>
      <c r="H245" s="165">
        <v>132</v>
      </c>
      <c r="I245" s="166"/>
      <c r="J245" s="167">
        <f>ROUND(I245*H245,2)</f>
        <v>0</v>
      </c>
      <c r="K245" s="168"/>
      <c r="L245" s="169"/>
      <c r="M245" s="170" t="s">
        <v>1</v>
      </c>
      <c r="N245" s="171" t="s">
        <v>46</v>
      </c>
      <c r="P245" s="142">
        <f>O245*H245</f>
        <v>0</v>
      </c>
      <c r="Q245" s="142">
        <v>2.0000000000000001E-4</v>
      </c>
      <c r="R245" s="142">
        <f>Q245*H245</f>
        <v>2.64E-2</v>
      </c>
      <c r="S245" s="142">
        <v>0</v>
      </c>
      <c r="T245" s="143">
        <f>S245*H245</f>
        <v>0</v>
      </c>
      <c r="AR245" s="144" t="s">
        <v>198</v>
      </c>
      <c r="AT245" s="144" t="s">
        <v>194</v>
      </c>
      <c r="AU245" s="144" t="s">
        <v>127</v>
      </c>
      <c r="AY245" s="16" t="s">
        <v>120</v>
      </c>
      <c r="BE245" s="145">
        <f>IF(N245="základná",J245,0)</f>
        <v>0</v>
      </c>
      <c r="BF245" s="145">
        <f>IF(N245="znížená",J245,0)</f>
        <v>0</v>
      </c>
      <c r="BG245" s="145">
        <f>IF(N245="zákl. prenesená",J245,0)</f>
        <v>0</v>
      </c>
      <c r="BH245" s="145">
        <f>IF(N245="zníž. prenesená",J245,0)</f>
        <v>0</v>
      </c>
      <c r="BI245" s="145">
        <f>IF(N245="nulová",J245,0)</f>
        <v>0</v>
      </c>
      <c r="BJ245" s="16" t="s">
        <v>127</v>
      </c>
      <c r="BK245" s="145">
        <f>ROUND(I245*H245,2)</f>
        <v>0</v>
      </c>
      <c r="BL245" s="16" t="s">
        <v>198</v>
      </c>
      <c r="BM245" s="144" t="s">
        <v>400</v>
      </c>
    </row>
    <row r="246" spans="2:65" s="12" customFormat="1">
      <c r="B246" s="146"/>
      <c r="D246" s="147" t="s">
        <v>129</v>
      </c>
      <c r="E246" s="148" t="s">
        <v>1</v>
      </c>
      <c r="F246" s="149" t="s">
        <v>401</v>
      </c>
      <c r="H246" s="150">
        <v>132</v>
      </c>
      <c r="I246" s="151"/>
      <c r="L246" s="146"/>
      <c r="M246" s="152"/>
      <c r="T246" s="153"/>
      <c r="AT246" s="148" t="s">
        <v>129</v>
      </c>
      <c r="AU246" s="148" t="s">
        <v>127</v>
      </c>
      <c r="AV246" s="12" t="s">
        <v>127</v>
      </c>
      <c r="AW246" s="12" t="s">
        <v>34</v>
      </c>
      <c r="AX246" s="12" t="s">
        <v>85</v>
      </c>
      <c r="AY246" s="148" t="s">
        <v>120</v>
      </c>
    </row>
    <row r="247" spans="2:65" s="1" customFormat="1" ht="37.799999999999997" customHeight="1">
      <c r="B247" s="31"/>
      <c r="C247" s="132" t="s">
        <v>402</v>
      </c>
      <c r="D247" s="132" t="s">
        <v>122</v>
      </c>
      <c r="E247" s="133" t="s">
        <v>403</v>
      </c>
      <c r="F247" s="134" t="s">
        <v>404</v>
      </c>
      <c r="G247" s="135" t="s">
        <v>191</v>
      </c>
      <c r="H247" s="136">
        <v>10</v>
      </c>
      <c r="I247" s="137"/>
      <c r="J247" s="138">
        <f>ROUND(I247*H247,2)</f>
        <v>0</v>
      </c>
      <c r="K247" s="139"/>
      <c r="L247" s="31"/>
      <c r="M247" s="140" t="s">
        <v>1</v>
      </c>
      <c r="N247" s="141" t="s">
        <v>46</v>
      </c>
      <c r="P247" s="142">
        <f>O247*H247</f>
        <v>0</v>
      </c>
      <c r="Q247" s="142">
        <v>9.7999999999999997E-4</v>
      </c>
      <c r="R247" s="142">
        <f>Q247*H247</f>
        <v>9.7999999999999997E-3</v>
      </c>
      <c r="S247" s="142">
        <v>0</v>
      </c>
      <c r="T247" s="143">
        <f>S247*H247</f>
        <v>0</v>
      </c>
      <c r="AR247" s="144" t="s">
        <v>126</v>
      </c>
      <c r="AT247" s="144" t="s">
        <v>122</v>
      </c>
      <c r="AU247" s="144" t="s">
        <v>127</v>
      </c>
      <c r="AY247" s="16" t="s">
        <v>120</v>
      </c>
      <c r="BE247" s="145">
        <f>IF(N247="základná",J247,0)</f>
        <v>0</v>
      </c>
      <c r="BF247" s="145">
        <f>IF(N247="znížená",J247,0)</f>
        <v>0</v>
      </c>
      <c r="BG247" s="145">
        <f>IF(N247="zákl. prenesená",J247,0)</f>
        <v>0</v>
      </c>
      <c r="BH247" s="145">
        <f>IF(N247="zníž. prenesená",J247,0)</f>
        <v>0</v>
      </c>
      <c r="BI247" s="145">
        <f>IF(N247="nulová",J247,0)</f>
        <v>0</v>
      </c>
      <c r="BJ247" s="16" t="s">
        <v>127</v>
      </c>
      <c r="BK247" s="145">
        <f>ROUND(I247*H247,2)</f>
        <v>0</v>
      </c>
      <c r="BL247" s="16" t="s">
        <v>126</v>
      </c>
      <c r="BM247" s="144" t="s">
        <v>405</v>
      </c>
    </row>
    <row r="248" spans="2:65" s="1" customFormat="1" ht="24.15" customHeight="1">
      <c r="B248" s="31"/>
      <c r="C248" s="161" t="s">
        <v>406</v>
      </c>
      <c r="D248" s="161" t="s">
        <v>194</v>
      </c>
      <c r="E248" s="162" t="s">
        <v>407</v>
      </c>
      <c r="F248" s="163" t="s">
        <v>408</v>
      </c>
      <c r="G248" s="164" t="s">
        <v>191</v>
      </c>
      <c r="H248" s="165">
        <v>10</v>
      </c>
      <c r="I248" s="166"/>
      <c r="J248" s="167">
        <f>ROUND(I248*H248,2)</f>
        <v>0</v>
      </c>
      <c r="K248" s="168"/>
      <c r="L248" s="169"/>
      <c r="M248" s="170" t="s">
        <v>1</v>
      </c>
      <c r="N248" s="171" t="s">
        <v>46</v>
      </c>
      <c r="P248" s="142">
        <f>O248*H248</f>
        <v>0</v>
      </c>
      <c r="Q248" s="142">
        <v>1.0999999999999999E-2</v>
      </c>
      <c r="R248" s="142">
        <f>Q248*H248</f>
        <v>0.10999999999999999</v>
      </c>
      <c r="S248" s="142">
        <v>0</v>
      </c>
      <c r="T248" s="143">
        <f>S248*H248</f>
        <v>0</v>
      </c>
      <c r="AR248" s="144" t="s">
        <v>162</v>
      </c>
      <c r="AT248" s="144" t="s">
        <v>194</v>
      </c>
      <c r="AU248" s="144" t="s">
        <v>127</v>
      </c>
      <c r="AY248" s="16" t="s">
        <v>120</v>
      </c>
      <c r="BE248" s="145">
        <f>IF(N248="základná",J248,0)</f>
        <v>0</v>
      </c>
      <c r="BF248" s="145">
        <f>IF(N248="znížená",J248,0)</f>
        <v>0</v>
      </c>
      <c r="BG248" s="145">
        <f>IF(N248="zákl. prenesená",J248,0)</f>
        <v>0</v>
      </c>
      <c r="BH248" s="145">
        <f>IF(N248="zníž. prenesená",J248,0)</f>
        <v>0</v>
      </c>
      <c r="BI248" s="145">
        <f>IF(N248="nulová",J248,0)</f>
        <v>0</v>
      </c>
      <c r="BJ248" s="16" t="s">
        <v>127</v>
      </c>
      <c r="BK248" s="145">
        <f>ROUND(I248*H248,2)</f>
        <v>0</v>
      </c>
      <c r="BL248" s="16" t="s">
        <v>126</v>
      </c>
      <c r="BM248" s="144" t="s">
        <v>409</v>
      </c>
    </row>
    <row r="249" spans="2:65" s="12" customFormat="1">
      <c r="B249" s="146"/>
      <c r="D249" s="147" t="s">
        <v>129</v>
      </c>
      <c r="F249" s="149" t="s">
        <v>410</v>
      </c>
      <c r="H249" s="150">
        <v>10</v>
      </c>
      <c r="I249" s="151"/>
      <c r="L249" s="146"/>
      <c r="M249" s="152"/>
      <c r="T249" s="153"/>
      <c r="AT249" s="148" t="s">
        <v>129</v>
      </c>
      <c r="AU249" s="148" t="s">
        <v>127</v>
      </c>
      <c r="AV249" s="12" t="s">
        <v>127</v>
      </c>
      <c r="AW249" s="12" t="s">
        <v>4</v>
      </c>
      <c r="AX249" s="12" t="s">
        <v>85</v>
      </c>
      <c r="AY249" s="148" t="s">
        <v>120</v>
      </c>
    </row>
    <row r="250" spans="2:65" s="1" customFormat="1" ht="24.15" customHeight="1">
      <c r="B250" s="31"/>
      <c r="C250" s="132" t="s">
        <v>411</v>
      </c>
      <c r="D250" s="132" t="s">
        <v>122</v>
      </c>
      <c r="E250" s="133" t="s">
        <v>412</v>
      </c>
      <c r="F250" s="134" t="s">
        <v>413</v>
      </c>
      <c r="G250" s="135" t="s">
        <v>414</v>
      </c>
      <c r="H250" s="136">
        <v>276</v>
      </c>
      <c r="I250" s="137"/>
      <c r="J250" s="138">
        <f>ROUND(I250*H250,2)</f>
        <v>0</v>
      </c>
      <c r="K250" s="139"/>
      <c r="L250" s="31"/>
      <c r="M250" s="140" t="s">
        <v>1</v>
      </c>
      <c r="N250" s="141" t="s">
        <v>46</v>
      </c>
      <c r="P250" s="142">
        <f>O250*H250</f>
        <v>0</v>
      </c>
      <c r="Q250" s="142">
        <v>9.2000000000000003E-4</v>
      </c>
      <c r="R250" s="142">
        <f>Q250*H250</f>
        <v>0.25392000000000003</v>
      </c>
      <c r="S250" s="142">
        <v>0</v>
      </c>
      <c r="T250" s="143">
        <f>S250*H250</f>
        <v>0</v>
      </c>
      <c r="AR250" s="144" t="s">
        <v>126</v>
      </c>
      <c r="AT250" s="144" t="s">
        <v>122</v>
      </c>
      <c r="AU250" s="144" t="s">
        <v>127</v>
      </c>
      <c r="AY250" s="16" t="s">
        <v>120</v>
      </c>
      <c r="BE250" s="145">
        <f>IF(N250="základná",J250,0)</f>
        <v>0</v>
      </c>
      <c r="BF250" s="145">
        <f>IF(N250="znížená",J250,0)</f>
        <v>0</v>
      </c>
      <c r="BG250" s="145">
        <f>IF(N250="zákl. prenesená",J250,0)</f>
        <v>0</v>
      </c>
      <c r="BH250" s="145">
        <f>IF(N250="zníž. prenesená",J250,0)</f>
        <v>0</v>
      </c>
      <c r="BI250" s="145">
        <f>IF(N250="nulová",J250,0)</f>
        <v>0</v>
      </c>
      <c r="BJ250" s="16" t="s">
        <v>127</v>
      </c>
      <c r="BK250" s="145">
        <f>ROUND(I250*H250,2)</f>
        <v>0</v>
      </c>
      <c r="BL250" s="16" t="s">
        <v>126</v>
      </c>
      <c r="BM250" s="144" t="s">
        <v>415</v>
      </c>
    </row>
    <row r="251" spans="2:65" s="1" customFormat="1" ht="16.5" customHeight="1">
      <c r="B251" s="31"/>
      <c r="C251" s="161" t="s">
        <v>416</v>
      </c>
      <c r="D251" s="161" t="s">
        <v>194</v>
      </c>
      <c r="E251" s="162" t="s">
        <v>417</v>
      </c>
      <c r="F251" s="163" t="s">
        <v>418</v>
      </c>
      <c r="G251" s="164" t="s">
        <v>191</v>
      </c>
      <c r="H251" s="165">
        <v>276</v>
      </c>
      <c r="I251" s="166"/>
      <c r="J251" s="167">
        <f>ROUND(I251*H251,2)</f>
        <v>0</v>
      </c>
      <c r="K251" s="168"/>
      <c r="L251" s="169"/>
      <c r="M251" s="170" t="s">
        <v>1</v>
      </c>
      <c r="N251" s="171" t="s">
        <v>46</v>
      </c>
      <c r="P251" s="142">
        <f>O251*H251</f>
        <v>0</v>
      </c>
      <c r="Q251" s="142">
        <v>3.7000000000000002E-3</v>
      </c>
      <c r="R251" s="142">
        <f>Q251*H251</f>
        <v>1.0212000000000001</v>
      </c>
      <c r="S251" s="142">
        <v>0</v>
      </c>
      <c r="T251" s="143">
        <f>S251*H251</f>
        <v>0</v>
      </c>
      <c r="AR251" s="144" t="s">
        <v>198</v>
      </c>
      <c r="AT251" s="144" t="s">
        <v>194</v>
      </c>
      <c r="AU251" s="144" t="s">
        <v>127</v>
      </c>
      <c r="AY251" s="16" t="s">
        <v>120</v>
      </c>
      <c r="BE251" s="145">
        <f>IF(N251="základná",J251,0)</f>
        <v>0</v>
      </c>
      <c r="BF251" s="145">
        <f>IF(N251="znížená",J251,0)</f>
        <v>0</v>
      </c>
      <c r="BG251" s="145">
        <f>IF(N251="zákl. prenesená",J251,0)</f>
        <v>0</v>
      </c>
      <c r="BH251" s="145">
        <f>IF(N251="zníž. prenesená",J251,0)</f>
        <v>0</v>
      </c>
      <c r="BI251" s="145">
        <f>IF(N251="nulová",J251,0)</f>
        <v>0</v>
      </c>
      <c r="BJ251" s="16" t="s">
        <v>127</v>
      </c>
      <c r="BK251" s="145">
        <f>ROUND(I251*H251,2)</f>
        <v>0</v>
      </c>
      <c r="BL251" s="16" t="s">
        <v>198</v>
      </c>
      <c r="BM251" s="144" t="s">
        <v>419</v>
      </c>
    </row>
    <row r="252" spans="2:65" s="1" customFormat="1" ht="33" customHeight="1">
      <c r="B252" s="31"/>
      <c r="C252" s="132" t="s">
        <v>420</v>
      </c>
      <c r="D252" s="132" t="s">
        <v>122</v>
      </c>
      <c r="E252" s="133" t="s">
        <v>421</v>
      </c>
      <c r="F252" s="134" t="s">
        <v>422</v>
      </c>
      <c r="G252" s="135" t="s">
        <v>191</v>
      </c>
      <c r="H252" s="136">
        <v>2</v>
      </c>
      <c r="I252" s="137"/>
      <c r="J252" s="138">
        <f>ROUND(I252*H252,2)</f>
        <v>0</v>
      </c>
      <c r="K252" s="139"/>
      <c r="L252" s="31"/>
      <c r="M252" s="140" t="s">
        <v>1</v>
      </c>
      <c r="N252" s="141" t="s">
        <v>46</v>
      </c>
      <c r="P252" s="142">
        <f>O252*H252</f>
        <v>0</v>
      </c>
      <c r="Q252" s="142">
        <v>0.41054000000000002</v>
      </c>
      <c r="R252" s="142">
        <f>Q252*H252</f>
        <v>0.82108000000000003</v>
      </c>
      <c r="S252" s="142">
        <v>0</v>
      </c>
      <c r="T252" s="143">
        <f>S252*H252</f>
        <v>0</v>
      </c>
      <c r="AR252" s="144" t="s">
        <v>126</v>
      </c>
      <c r="AT252" s="144" t="s">
        <v>122</v>
      </c>
      <c r="AU252" s="144" t="s">
        <v>127</v>
      </c>
      <c r="AY252" s="16" t="s">
        <v>120</v>
      </c>
      <c r="BE252" s="145">
        <f>IF(N252="základná",J252,0)</f>
        <v>0</v>
      </c>
      <c r="BF252" s="145">
        <f>IF(N252="znížená",J252,0)</f>
        <v>0</v>
      </c>
      <c r="BG252" s="145">
        <f>IF(N252="zákl. prenesená",J252,0)</f>
        <v>0</v>
      </c>
      <c r="BH252" s="145">
        <f>IF(N252="zníž. prenesená",J252,0)</f>
        <v>0</v>
      </c>
      <c r="BI252" s="145">
        <f>IF(N252="nulová",J252,0)</f>
        <v>0</v>
      </c>
      <c r="BJ252" s="16" t="s">
        <v>127</v>
      </c>
      <c r="BK252" s="145">
        <f>ROUND(I252*H252,2)</f>
        <v>0</v>
      </c>
      <c r="BL252" s="16" t="s">
        <v>126</v>
      </c>
      <c r="BM252" s="144" t="s">
        <v>423</v>
      </c>
    </row>
    <row r="253" spans="2:65" s="12" customFormat="1">
      <c r="B253" s="146"/>
      <c r="D253" s="147" t="s">
        <v>129</v>
      </c>
      <c r="E253" s="148" t="s">
        <v>1</v>
      </c>
      <c r="F253" s="149" t="s">
        <v>424</v>
      </c>
      <c r="H253" s="150">
        <v>2</v>
      </c>
      <c r="I253" s="151"/>
      <c r="L253" s="146"/>
      <c r="M253" s="152"/>
      <c r="T253" s="153"/>
      <c r="AT253" s="148" t="s">
        <v>129</v>
      </c>
      <c r="AU253" s="148" t="s">
        <v>127</v>
      </c>
      <c r="AV253" s="12" t="s">
        <v>127</v>
      </c>
      <c r="AW253" s="12" t="s">
        <v>34</v>
      </c>
      <c r="AX253" s="12" t="s">
        <v>85</v>
      </c>
      <c r="AY253" s="148" t="s">
        <v>120</v>
      </c>
    </row>
    <row r="254" spans="2:65" s="11" customFormat="1" ht="22.8" customHeight="1">
      <c r="B254" s="120"/>
      <c r="D254" s="121" t="s">
        <v>79</v>
      </c>
      <c r="E254" s="130" t="s">
        <v>166</v>
      </c>
      <c r="F254" s="130" t="s">
        <v>425</v>
      </c>
      <c r="I254" s="123"/>
      <c r="J254" s="131">
        <f>BK254</f>
        <v>0</v>
      </c>
      <c r="L254" s="120"/>
      <c r="M254" s="125"/>
      <c r="P254" s="126">
        <f>SUM(P255:P295)</f>
        <v>0</v>
      </c>
      <c r="R254" s="126">
        <f>SUM(R255:R295)</f>
        <v>18.441859900000001</v>
      </c>
      <c r="T254" s="127">
        <f>SUM(T255:T295)</f>
        <v>0.26400000000000001</v>
      </c>
      <c r="AR254" s="121" t="s">
        <v>85</v>
      </c>
      <c r="AT254" s="128" t="s">
        <v>79</v>
      </c>
      <c r="AU254" s="128" t="s">
        <v>85</v>
      </c>
      <c r="AY254" s="121" t="s">
        <v>120</v>
      </c>
      <c r="BK254" s="129">
        <f>SUM(BK255:BK295)</f>
        <v>0</v>
      </c>
    </row>
    <row r="255" spans="2:65" s="1" customFormat="1" ht="16.5" customHeight="1">
      <c r="B255" s="31"/>
      <c r="C255" s="132" t="s">
        <v>426</v>
      </c>
      <c r="D255" s="132" t="s">
        <v>122</v>
      </c>
      <c r="E255" s="133" t="s">
        <v>427</v>
      </c>
      <c r="F255" s="134" t="s">
        <v>428</v>
      </c>
      <c r="G255" s="135" t="s">
        <v>391</v>
      </c>
      <c r="H255" s="136">
        <v>124</v>
      </c>
      <c r="I255" s="137"/>
      <c r="J255" s="138">
        <f>ROUND(I255*H255,2)</f>
        <v>0</v>
      </c>
      <c r="K255" s="139"/>
      <c r="L255" s="31"/>
      <c r="M255" s="140" t="s">
        <v>1</v>
      </c>
      <c r="N255" s="141" t="s">
        <v>46</v>
      </c>
      <c r="P255" s="142">
        <f>O255*H255</f>
        <v>0</v>
      </c>
      <c r="Q255" s="142">
        <v>0</v>
      </c>
      <c r="R255" s="142">
        <f>Q255*H255</f>
        <v>0</v>
      </c>
      <c r="S255" s="142">
        <v>0</v>
      </c>
      <c r="T255" s="143">
        <f>S255*H255</f>
        <v>0</v>
      </c>
      <c r="AR255" s="144" t="s">
        <v>126</v>
      </c>
      <c r="AT255" s="144" t="s">
        <v>122</v>
      </c>
      <c r="AU255" s="144" t="s">
        <v>127</v>
      </c>
      <c r="AY255" s="16" t="s">
        <v>120</v>
      </c>
      <c r="BE255" s="145">
        <f>IF(N255="základná",J255,0)</f>
        <v>0</v>
      </c>
      <c r="BF255" s="145">
        <f>IF(N255="znížená",J255,0)</f>
        <v>0</v>
      </c>
      <c r="BG255" s="145">
        <f>IF(N255="zákl. prenesená",J255,0)</f>
        <v>0</v>
      </c>
      <c r="BH255" s="145">
        <f>IF(N255="zníž. prenesená",J255,0)</f>
        <v>0</v>
      </c>
      <c r="BI255" s="145">
        <f>IF(N255="nulová",J255,0)</f>
        <v>0</v>
      </c>
      <c r="BJ255" s="16" t="s">
        <v>127</v>
      </c>
      <c r="BK255" s="145">
        <f>ROUND(I255*H255,2)</f>
        <v>0</v>
      </c>
      <c r="BL255" s="16" t="s">
        <v>126</v>
      </c>
      <c r="BM255" s="144" t="s">
        <v>429</v>
      </c>
    </row>
    <row r="256" spans="2:65" s="1" customFormat="1" ht="37.799999999999997" customHeight="1">
      <c r="B256" s="31"/>
      <c r="C256" s="132" t="s">
        <v>430</v>
      </c>
      <c r="D256" s="132" t="s">
        <v>122</v>
      </c>
      <c r="E256" s="133" t="s">
        <v>431</v>
      </c>
      <c r="F256" s="134" t="s">
        <v>432</v>
      </c>
      <c r="G256" s="135" t="s">
        <v>145</v>
      </c>
      <c r="H256" s="136">
        <v>75</v>
      </c>
      <c r="I256" s="137"/>
      <c r="J256" s="138">
        <f>ROUND(I256*H256,2)</f>
        <v>0</v>
      </c>
      <c r="K256" s="139"/>
      <c r="L256" s="31"/>
      <c r="M256" s="140" t="s">
        <v>1</v>
      </c>
      <c r="N256" s="141" t="s">
        <v>46</v>
      </c>
      <c r="P256" s="142">
        <f>O256*H256</f>
        <v>0</v>
      </c>
      <c r="Q256" s="142">
        <v>1E-4</v>
      </c>
      <c r="R256" s="142">
        <f>Q256*H256</f>
        <v>7.5000000000000006E-3</v>
      </c>
      <c r="S256" s="142">
        <v>0</v>
      </c>
      <c r="T256" s="143">
        <f>S256*H256</f>
        <v>0</v>
      </c>
      <c r="AR256" s="144" t="s">
        <v>126</v>
      </c>
      <c r="AT256" s="144" t="s">
        <v>122</v>
      </c>
      <c r="AU256" s="144" t="s">
        <v>127</v>
      </c>
      <c r="AY256" s="16" t="s">
        <v>120</v>
      </c>
      <c r="BE256" s="145">
        <f>IF(N256="základná",J256,0)</f>
        <v>0</v>
      </c>
      <c r="BF256" s="145">
        <f>IF(N256="znížená",J256,0)</f>
        <v>0</v>
      </c>
      <c r="BG256" s="145">
        <f>IF(N256="zákl. prenesená",J256,0)</f>
        <v>0</v>
      </c>
      <c r="BH256" s="145">
        <f>IF(N256="zníž. prenesená",J256,0)</f>
        <v>0</v>
      </c>
      <c r="BI256" s="145">
        <f>IF(N256="nulová",J256,0)</f>
        <v>0</v>
      </c>
      <c r="BJ256" s="16" t="s">
        <v>127</v>
      </c>
      <c r="BK256" s="145">
        <f>ROUND(I256*H256,2)</f>
        <v>0</v>
      </c>
      <c r="BL256" s="16" t="s">
        <v>126</v>
      </c>
      <c r="BM256" s="144" t="s">
        <v>433</v>
      </c>
    </row>
    <row r="257" spans="2:65" s="1" customFormat="1" ht="37.799999999999997" customHeight="1">
      <c r="B257" s="31"/>
      <c r="C257" s="132" t="s">
        <v>434</v>
      </c>
      <c r="D257" s="132" t="s">
        <v>122</v>
      </c>
      <c r="E257" s="133" t="s">
        <v>435</v>
      </c>
      <c r="F257" s="134" t="s">
        <v>436</v>
      </c>
      <c r="G257" s="135" t="s">
        <v>125</v>
      </c>
      <c r="H257" s="136">
        <v>5.76</v>
      </c>
      <c r="I257" s="137"/>
      <c r="J257" s="138">
        <f>ROUND(I257*H257,2)</f>
        <v>0</v>
      </c>
      <c r="K257" s="139"/>
      <c r="L257" s="31"/>
      <c r="M257" s="140" t="s">
        <v>1</v>
      </c>
      <c r="N257" s="141" t="s">
        <v>46</v>
      </c>
      <c r="P257" s="142">
        <f>O257*H257</f>
        <v>0</v>
      </c>
      <c r="Q257" s="142">
        <v>2.5200000000000001E-3</v>
      </c>
      <c r="R257" s="142">
        <f>Q257*H257</f>
        <v>1.4515200000000001E-2</v>
      </c>
      <c r="S257" s="142">
        <v>0</v>
      </c>
      <c r="T257" s="143">
        <f>S257*H257</f>
        <v>0</v>
      </c>
      <c r="AR257" s="144" t="s">
        <v>126</v>
      </c>
      <c r="AT257" s="144" t="s">
        <v>122</v>
      </c>
      <c r="AU257" s="144" t="s">
        <v>127</v>
      </c>
      <c r="AY257" s="16" t="s">
        <v>120</v>
      </c>
      <c r="BE257" s="145">
        <f>IF(N257="základná",J257,0)</f>
        <v>0</v>
      </c>
      <c r="BF257" s="145">
        <f>IF(N257="znížená",J257,0)</f>
        <v>0</v>
      </c>
      <c r="BG257" s="145">
        <f>IF(N257="zákl. prenesená",J257,0)</f>
        <v>0</v>
      </c>
      <c r="BH257" s="145">
        <f>IF(N257="zníž. prenesená",J257,0)</f>
        <v>0</v>
      </c>
      <c r="BI257" s="145">
        <f>IF(N257="nulová",J257,0)</f>
        <v>0</v>
      </c>
      <c r="BJ257" s="16" t="s">
        <v>127</v>
      </c>
      <c r="BK257" s="145">
        <f>ROUND(I257*H257,2)</f>
        <v>0</v>
      </c>
      <c r="BL257" s="16" t="s">
        <v>126</v>
      </c>
      <c r="BM257" s="144" t="s">
        <v>437</v>
      </c>
    </row>
    <row r="258" spans="2:65" s="12" customFormat="1">
      <c r="B258" s="146"/>
      <c r="D258" s="147" t="s">
        <v>129</v>
      </c>
      <c r="E258" s="148" t="s">
        <v>1</v>
      </c>
      <c r="F258" s="149" t="s">
        <v>438</v>
      </c>
      <c r="H258" s="150">
        <v>5.76</v>
      </c>
      <c r="I258" s="151"/>
      <c r="L258" s="146"/>
      <c r="M258" s="152"/>
      <c r="T258" s="153"/>
      <c r="AT258" s="148" t="s">
        <v>129</v>
      </c>
      <c r="AU258" s="148" t="s">
        <v>127</v>
      </c>
      <c r="AV258" s="12" t="s">
        <v>127</v>
      </c>
      <c r="AW258" s="12" t="s">
        <v>34</v>
      </c>
      <c r="AX258" s="12" t="s">
        <v>85</v>
      </c>
      <c r="AY258" s="148" t="s">
        <v>120</v>
      </c>
    </row>
    <row r="259" spans="2:65" s="1" customFormat="1" ht="24.15" customHeight="1">
      <c r="B259" s="31"/>
      <c r="C259" s="132" t="s">
        <v>439</v>
      </c>
      <c r="D259" s="132" t="s">
        <v>122</v>
      </c>
      <c r="E259" s="133" t="s">
        <v>440</v>
      </c>
      <c r="F259" s="134" t="s">
        <v>441</v>
      </c>
      <c r="G259" s="135" t="s">
        <v>145</v>
      </c>
      <c r="H259" s="136">
        <v>75</v>
      </c>
      <c r="I259" s="137"/>
      <c r="J259" s="138">
        <f>ROUND(I259*H259,2)</f>
        <v>0</v>
      </c>
      <c r="K259" s="139"/>
      <c r="L259" s="31"/>
      <c r="M259" s="140" t="s">
        <v>1</v>
      </c>
      <c r="N259" s="141" t="s">
        <v>46</v>
      </c>
      <c r="P259" s="142">
        <f>O259*H259</f>
        <v>0</v>
      </c>
      <c r="Q259" s="142">
        <v>0</v>
      </c>
      <c r="R259" s="142">
        <f>Q259*H259</f>
        <v>0</v>
      </c>
      <c r="S259" s="142">
        <v>0</v>
      </c>
      <c r="T259" s="143">
        <f>S259*H259</f>
        <v>0</v>
      </c>
      <c r="AR259" s="144" t="s">
        <v>126</v>
      </c>
      <c r="AT259" s="144" t="s">
        <v>122</v>
      </c>
      <c r="AU259" s="144" t="s">
        <v>127</v>
      </c>
      <c r="AY259" s="16" t="s">
        <v>120</v>
      </c>
      <c r="BE259" s="145">
        <f>IF(N259="základná",J259,0)</f>
        <v>0</v>
      </c>
      <c r="BF259" s="145">
        <f>IF(N259="znížená",J259,0)</f>
        <v>0</v>
      </c>
      <c r="BG259" s="145">
        <f>IF(N259="zákl. prenesená",J259,0)</f>
        <v>0</v>
      </c>
      <c r="BH259" s="145">
        <f>IF(N259="zníž. prenesená",J259,0)</f>
        <v>0</v>
      </c>
      <c r="BI259" s="145">
        <f>IF(N259="nulová",J259,0)</f>
        <v>0</v>
      </c>
      <c r="BJ259" s="16" t="s">
        <v>127</v>
      </c>
      <c r="BK259" s="145">
        <f>ROUND(I259*H259,2)</f>
        <v>0</v>
      </c>
      <c r="BL259" s="16" t="s">
        <v>126</v>
      </c>
      <c r="BM259" s="144" t="s">
        <v>442</v>
      </c>
    </row>
    <row r="260" spans="2:65" s="1" customFormat="1" ht="24.15" customHeight="1">
      <c r="B260" s="31"/>
      <c r="C260" s="132" t="s">
        <v>443</v>
      </c>
      <c r="D260" s="132" t="s">
        <v>122</v>
      </c>
      <c r="E260" s="133" t="s">
        <v>444</v>
      </c>
      <c r="F260" s="134" t="s">
        <v>445</v>
      </c>
      <c r="G260" s="135" t="s">
        <v>125</v>
      </c>
      <c r="H260" s="136">
        <v>5.76</v>
      </c>
      <c r="I260" s="137"/>
      <c r="J260" s="138">
        <f>ROUND(I260*H260,2)</f>
        <v>0</v>
      </c>
      <c r="K260" s="139"/>
      <c r="L260" s="31"/>
      <c r="M260" s="140" t="s">
        <v>1</v>
      </c>
      <c r="N260" s="141" t="s">
        <v>46</v>
      </c>
      <c r="P260" s="142">
        <f>O260*H260</f>
        <v>0</v>
      </c>
      <c r="Q260" s="142">
        <v>1.0000000000000001E-5</v>
      </c>
      <c r="R260" s="142">
        <f>Q260*H260</f>
        <v>5.7600000000000004E-5</v>
      </c>
      <c r="S260" s="142">
        <v>0</v>
      </c>
      <c r="T260" s="143">
        <f>S260*H260</f>
        <v>0</v>
      </c>
      <c r="AR260" s="144" t="s">
        <v>126</v>
      </c>
      <c r="AT260" s="144" t="s">
        <v>122</v>
      </c>
      <c r="AU260" s="144" t="s">
        <v>127</v>
      </c>
      <c r="AY260" s="16" t="s">
        <v>120</v>
      </c>
      <c r="BE260" s="145">
        <f>IF(N260="základná",J260,0)</f>
        <v>0</v>
      </c>
      <c r="BF260" s="145">
        <f>IF(N260="znížená",J260,0)</f>
        <v>0</v>
      </c>
      <c r="BG260" s="145">
        <f>IF(N260="zákl. prenesená",J260,0)</f>
        <v>0</v>
      </c>
      <c r="BH260" s="145">
        <f>IF(N260="zníž. prenesená",J260,0)</f>
        <v>0</v>
      </c>
      <c r="BI260" s="145">
        <f>IF(N260="nulová",J260,0)</f>
        <v>0</v>
      </c>
      <c r="BJ260" s="16" t="s">
        <v>127</v>
      </c>
      <c r="BK260" s="145">
        <f>ROUND(I260*H260,2)</f>
        <v>0</v>
      </c>
      <c r="BL260" s="16" t="s">
        <v>126</v>
      </c>
      <c r="BM260" s="144" t="s">
        <v>446</v>
      </c>
    </row>
    <row r="261" spans="2:65" s="1" customFormat="1" ht="33" customHeight="1">
      <c r="B261" s="31"/>
      <c r="C261" s="132" t="s">
        <v>447</v>
      </c>
      <c r="D261" s="132" t="s">
        <v>122</v>
      </c>
      <c r="E261" s="133" t="s">
        <v>448</v>
      </c>
      <c r="F261" s="134" t="s">
        <v>449</v>
      </c>
      <c r="G261" s="135" t="s">
        <v>145</v>
      </c>
      <c r="H261" s="136">
        <v>75</v>
      </c>
      <c r="I261" s="137"/>
      <c r="J261" s="138">
        <f>ROUND(I261*H261,2)</f>
        <v>0</v>
      </c>
      <c r="K261" s="139"/>
      <c r="L261" s="31"/>
      <c r="M261" s="140" t="s">
        <v>1</v>
      </c>
      <c r="N261" s="141" t="s">
        <v>46</v>
      </c>
      <c r="P261" s="142">
        <f>O261*H261</f>
        <v>0</v>
      </c>
      <c r="Q261" s="142">
        <v>0.15112999999999999</v>
      </c>
      <c r="R261" s="142">
        <f>Q261*H261</f>
        <v>11.33475</v>
      </c>
      <c r="S261" s="142">
        <v>0</v>
      </c>
      <c r="T261" s="143">
        <f>S261*H261</f>
        <v>0</v>
      </c>
      <c r="AR261" s="144" t="s">
        <v>126</v>
      </c>
      <c r="AT261" s="144" t="s">
        <v>122</v>
      </c>
      <c r="AU261" s="144" t="s">
        <v>127</v>
      </c>
      <c r="AY261" s="16" t="s">
        <v>120</v>
      </c>
      <c r="BE261" s="145">
        <f>IF(N261="základná",J261,0)</f>
        <v>0</v>
      </c>
      <c r="BF261" s="145">
        <f>IF(N261="znížená",J261,0)</f>
        <v>0</v>
      </c>
      <c r="BG261" s="145">
        <f>IF(N261="zákl. prenesená",J261,0)</f>
        <v>0</v>
      </c>
      <c r="BH261" s="145">
        <f>IF(N261="zníž. prenesená",J261,0)</f>
        <v>0</v>
      </c>
      <c r="BI261" s="145">
        <f>IF(N261="nulová",J261,0)</f>
        <v>0</v>
      </c>
      <c r="BJ261" s="16" t="s">
        <v>127</v>
      </c>
      <c r="BK261" s="145">
        <f>ROUND(I261*H261,2)</f>
        <v>0</v>
      </c>
      <c r="BL261" s="16" t="s">
        <v>126</v>
      </c>
      <c r="BM261" s="144" t="s">
        <v>450</v>
      </c>
    </row>
    <row r="262" spans="2:65" s="12" customFormat="1">
      <c r="B262" s="146"/>
      <c r="D262" s="147" t="s">
        <v>129</v>
      </c>
      <c r="E262" s="148" t="s">
        <v>1</v>
      </c>
      <c r="F262" s="149" t="s">
        <v>451</v>
      </c>
      <c r="H262" s="150">
        <v>75</v>
      </c>
      <c r="I262" s="151"/>
      <c r="L262" s="146"/>
      <c r="M262" s="152"/>
      <c r="T262" s="153"/>
      <c r="AT262" s="148" t="s">
        <v>129</v>
      </c>
      <c r="AU262" s="148" t="s">
        <v>127</v>
      </c>
      <c r="AV262" s="12" t="s">
        <v>127</v>
      </c>
      <c r="AW262" s="12" t="s">
        <v>34</v>
      </c>
      <c r="AX262" s="12" t="s">
        <v>85</v>
      </c>
      <c r="AY262" s="148" t="s">
        <v>120</v>
      </c>
    </row>
    <row r="263" spans="2:65" s="1" customFormat="1" ht="16.5" customHeight="1">
      <c r="B263" s="31"/>
      <c r="C263" s="161" t="s">
        <v>452</v>
      </c>
      <c r="D263" s="161" t="s">
        <v>194</v>
      </c>
      <c r="E263" s="162" t="s">
        <v>453</v>
      </c>
      <c r="F263" s="163" t="s">
        <v>454</v>
      </c>
      <c r="G263" s="164" t="s">
        <v>191</v>
      </c>
      <c r="H263" s="165">
        <v>75.75</v>
      </c>
      <c r="I263" s="166"/>
      <c r="J263" s="167">
        <f>ROUND(I263*H263,2)</f>
        <v>0</v>
      </c>
      <c r="K263" s="168"/>
      <c r="L263" s="169"/>
      <c r="M263" s="170" t="s">
        <v>1</v>
      </c>
      <c r="N263" s="171" t="s">
        <v>46</v>
      </c>
      <c r="P263" s="142">
        <f>O263*H263</f>
        <v>0</v>
      </c>
      <c r="Q263" s="142">
        <v>8.5000000000000006E-2</v>
      </c>
      <c r="R263" s="142">
        <f>Q263*H263</f>
        <v>6.4387500000000006</v>
      </c>
      <c r="S263" s="142">
        <v>0</v>
      </c>
      <c r="T263" s="143">
        <f>S263*H263</f>
        <v>0</v>
      </c>
      <c r="AR263" s="144" t="s">
        <v>162</v>
      </c>
      <c r="AT263" s="144" t="s">
        <v>194</v>
      </c>
      <c r="AU263" s="144" t="s">
        <v>127</v>
      </c>
      <c r="AY263" s="16" t="s">
        <v>120</v>
      </c>
      <c r="BE263" s="145">
        <f>IF(N263="základná",J263,0)</f>
        <v>0</v>
      </c>
      <c r="BF263" s="145">
        <f>IF(N263="znížená",J263,0)</f>
        <v>0</v>
      </c>
      <c r="BG263" s="145">
        <f>IF(N263="zákl. prenesená",J263,0)</f>
        <v>0</v>
      </c>
      <c r="BH263" s="145">
        <f>IF(N263="zníž. prenesená",J263,0)</f>
        <v>0</v>
      </c>
      <c r="BI263" s="145">
        <f>IF(N263="nulová",J263,0)</f>
        <v>0</v>
      </c>
      <c r="BJ263" s="16" t="s">
        <v>127</v>
      </c>
      <c r="BK263" s="145">
        <f>ROUND(I263*H263,2)</f>
        <v>0</v>
      </c>
      <c r="BL263" s="16" t="s">
        <v>126</v>
      </c>
      <c r="BM263" s="144" t="s">
        <v>455</v>
      </c>
    </row>
    <row r="264" spans="2:65" s="12" customFormat="1">
      <c r="B264" s="146"/>
      <c r="D264" s="147" t="s">
        <v>129</v>
      </c>
      <c r="F264" s="149" t="s">
        <v>456</v>
      </c>
      <c r="H264" s="150">
        <v>75.75</v>
      </c>
      <c r="I264" s="151"/>
      <c r="L264" s="146"/>
      <c r="M264" s="152"/>
      <c r="T264" s="153"/>
      <c r="AT264" s="148" t="s">
        <v>129</v>
      </c>
      <c r="AU264" s="148" t="s">
        <v>127</v>
      </c>
      <c r="AV264" s="12" t="s">
        <v>127</v>
      </c>
      <c r="AW264" s="12" t="s">
        <v>4</v>
      </c>
      <c r="AX264" s="12" t="s">
        <v>85</v>
      </c>
      <c r="AY264" s="148" t="s">
        <v>120</v>
      </c>
    </row>
    <row r="265" spans="2:65" s="1" customFormat="1" ht="24.15" customHeight="1">
      <c r="B265" s="31"/>
      <c r="C265" s="132" t="s">
        <v>457</v>
      </c>
      <c r="D265" s="132" t="s">
        <v>122</v>
      </c>
      <c r="E265" s="133" t="s">
        <v>458</v>
      </c>
      <c r="F265" s="134" t="s">
        <v>459</v>
      </c>
      <c r="G265" s="135" t="s">
        <v>145</v>
      </c>
      <c r="H265" s="136">
        <v>75</v>
      </c>
      <c r="I265" s="137"/>
      <c r="J265" s="138">
        <f>ROUND(I265*H265,2)</f>
        <v>0</v>
      </c>
      <c r="K265" s="139"/>
      <c r="L265" s="31"/>
      <c r="M265" s="140" t="s">
        <v>1</v>
      </c>
      <c r="N265" s="141" t="s">
        <v>46</v>
      </c>
      <c r="P265" s="142">
        <f>O265*H265</f>
        <v>0</v>
      </c>
      <c r="Q265" s="142">
        <v>0</v>
      </c>
      <c r="R265" s="142">
        <f>Q265*H265</f>
        <v>0</v>
      </c>
      <c r="S265" s="142">
        <v>0</v>
      </c>
      <c r="T265" s="143">
        <f>S265*H265</f>
        <v>0</v>
      </c>
      <c r="AR265" s="144" t="s">
        <v>126</v>
      </c>
      <c r="AT265" s="144" t="s">
        <v>122</v>
      </c>
      <c r="AU265" s="144" t="s">
        <v>127</v>
      </c>
      <c r="AY265" s="16" t="s">
        <v>120</v>
      </c>
      <c r="BE265" s="145">
        <f>IF(N265="základná",J265,0)</f>
        <v>0</v>
      </c>
      <c r="BF265" s="145">
        <f>IF(N265="znížená",J265,0)</f>
        <v>0</v>
      </c>
      <c r="BG265" s="145">
        <f>IF(N265="zákl. prenesená",J265,0)</f>
        <v>0</v>
      </c>
      <c r="BH265" s="145">
        <f>IF(N265="zníž. prenesená",J265,0)</f>
        <v>0</v>
      </c>
      <c r="BI265" s="145">
        <f>IF(N265="nulová",J265,0)</f>
        <v>0</v>
      </c>
      <c r="BJ265" s="16" t="s">
        <v>127</v>
      </c>
      <c r="BK265" s="145">
        <f>ROUND(I265*H265,2)</f>
        <v>0</v>
      </c>
      <c r="BL265" s="16" t="s">
        <v>126</v>
      </c>
      <c r="BM265" s="144" t="s">
        <v>460</v>
      </c>
    </row>
    <row r="266" spans="2:65" s="12" customFormat="1">
      <c r="B266" s="146"/>
      <c r="D266" s="147" t="s">
        <v>129</v>
      </c>
      <c r="E266" s="148" t="s">
        <v>1</v>
      </c>
      <c r="F266" s="149" t="s">
        <v>461</v>
      </c>
      <c r="H266" s="150">
        <v>75</v>
      </c>
      <c r="I266" s="151"/>
      <c r="L266" s="146"/>
      <c r="M266" s="152"/>
      <c r="T266" s="153"/>
      <c r="AT266" s="148" t="s">
        <v>129</v>
      </c>
      <c r="AU266" s="148" t="s">
        <v>127</v>
      </c>
      <c r="AV266" s="12" t="s">
        <v>127</v>
      </c>
      <c r="AW266" s="12" t="s">
        <v>34</v>
      </c>
      <c r="AX266" s="12" t="s">
        <v>85</v>
      </c>
      <c r="AY266" s="148" t="s">
        <v>120</v>
      </c>
    </row>
    <row r="267" spans="2:65" s="1" customFormat="1" ht="24.15" customHeight="1">
      <c r="B267" s="31"/>
      <c r="C267" s="132" t="s">
        <v>462</v>
      </c>
      <c r="D267" s="132" t="s">
        <v>122</v>
      </c>
      <c r="E267" s="133" t="s">
        <v>463</v>
      </c>
      <c r="F267" s="134" t="s">
        <v>464</v>
      </c>
      <c r="G267" s="135" t="s">
        <v>145</v>
      </c>
      <c r="H267" s="136">
        <v>75</v>
      </c>
      <c r="I267" s="137"/>
      <c r="J267" s="138">
        <f>ROUND(I267*H267,2)</f>
        <v>0</v>
      </c>
      <c r="K267" s="139"/>
      <c r="L267" s="31"/>
      <c r="M267" s="140" t="s">
        <v>1</v>
      </c>
      <c r="N267" s="141" t="s">
        <v>46</v>
      </c>
      <c r="P267" s="142">
        <f>O267*H267</f>
        <v>0</v>
      </c>
      <c r="Q267" s="142">
        <v>0</v>
      </c>
      <c r="R267" s="142">
        <f>Q267*H267</f>
        <v>0</v>
      </c>
      <c r="S267" s="142">
        <v>0</v>
      </c>
      <c r="T267" s="143">
        <f>S267*H267</f>
        <v>0</v>
      </c>
      <c r="AR267" s="144" t="s">
        <v>126</v>
      </c>
      <c r="AT267" s="144" t="s">
        <v>122</v>
      </c>
      <c r="AU267" s="144" t="s">
        <v>127</v>
      </c>
      <c r="AY267" s="16" t="s">
        <v>120</v>
      </c>
      <c r="BE267" s="145">
        <f>IF(N267="základná",J267,0)</f>
        <v>0</v>
      </c>
      <c r="BF267" s="145">
        <f>IF(N267="znížená",J267,0)</f>
        <v>0</v>
      </c>
      <c r="BG267" s="145">
        <f>IF(N267="zákl. prenesená",J267,0)</f>
        <v>0</v>
      </c>
      <c r="BH267" s="145">
        <f>IF(N267="zníž. prenesená",J267,0)</f>
        <v>0</v>
      </c>
      <c r="BI267" s="145">
        <f>IF(N267="nulová",J267,0)</f>
        <v>0</v>
      </c>
      <c r="BJ267" s="16" t="s">
        <v>127</v>
      </c>
      <c r="BK267" s="145">
        <f>ROUND(I267*H267,2)</f>
        <v>0</v>
      </c>
      <c r="BL267" s="16" t="s">
        <v>126</v>
      </c>
      <c r="BM267" s="144" t="s">
        <v>465</v>
      </c>
    </row>
    <row r="268" spans="2:65" s="12" customFormat="1">
      <c r="B268" s="146"/>
      <c r="D268" s="147" t="s">
        <v>129</v>
      </c>
      <c r="E268" s="148" t="s">
        <v>1</v>
      </c>
      <c r="F268" s="149" t="s">
        <v>461</v>
      </c>
      <c r="H268" s="150">
        <v>75</v>
      </c>
      <c r="I268" s="151"/>
      <c r="L268" s="146"/>
      <c r="M268" s="152"/>
      <c r="T268" s="153"/>
      <c r="AT268" s="148" t="s">
        <v>129</v>
      </c>
      <c r="AU268" s="148" t="s">
        <v>127</v>
      </c>
      <c r="AV268" s="12" t="s">
        <v>127</v>
      </c>
      <c r="AW268" s="12" t="s">
        <v>34</v>
      </c>
      <c r="AX268" s="12" t="s">
        <v>85</v>
      </c>
      <c r="AY268" s="148" t="s">
        <v>120</v>
      </c>
    </row>
    <row r="269" spans="2:65" s="1" customFormat="1" ht="33" customHeight="1">
      <c r="B269" s="31"/>
      <c r="C269" s="132" t="s">
        <v>466</v>
      </c>
      <c r="D269" s="132" t="s">
        <v>122</v>
      </c>
      <c r="E269" s="133" t="s">
        <v>467</v>
      </c>
      <c r="F269" s="134" t="s">
        <v>468</v>
      </c>
      <c r="G269" s="135" t="s">
        <v>145</v>
      </c>
      <c r="H269" s="136">
        <v>533.71</v>
      </c>
      <c r="I269" s="137"/>
      <c r="J269" s="138">
        <f>ROUND(I269*H269,2)</f>
        <v>0</v>
      </c>
      <c r="K269" s="139"/>
      <c r="L269" s="31"/>
      <c r="M269" s="140" t="s">
        <v>1</v>
      </c>
      <c r="N269" s="141" t="s">
        <v>46</v>
      </c>
      <c r="P269" s="142">
        <f>O269*H269</f>
        <v>0</v>
      </c>
      <c r="Q269" s="142">
        <v>1.0000000000000001E-5</v>
      </c>
      <c r="R269" s="142">
        <f>Q269*H269</f>
        <v>5.3371000000000009E-3</v>
      </c>
      <c r="S269" s="142">
        <v>0</v>
      </c>
      <c r="T269" s="143">
        <f>S269*H269</f>
        <v>0</v>
      </c>
      <c r="AR269" s="144" t="s">
        <v>126</v>
      </c>
      <c r="AT269" s="144" t="s">
        <v>122</v>
      </c>
      <c r="AU269" s="144" t="s">
        <v>127</v>
      </c>
      <c r="AY269" s="16" t="s">
        <v>120</v>
      </c>
      <c r="BE269" s="145">
        <f>IF(N269="základná",J269,0)</f>
        <v>0</v>
      </c>
      <c r="BF269" s="145">
        <f>IF(N269="znížená",J269,0)</f>
        <v>0</v>
      </c>
      <c r="BG269" s="145">
        <f>IF(N269="zákl. prenesená",J269,0)</f>
        <v>0</v>
      </c>
      <c r="BH269" s="145">
        <f>IF(N269="zníž. prenesená",J269,0)</f>
        <v>0</v>
      </c>
      <c r="BI269" s="145">
        <f>IF(N269="nulová",J269,0)</f>
        <v>0</v>
      </c>
      <c r="BJ269" s="16" t="s">
        <v>127</v>
      </c>
      <c r="BK269" s="145">
        <f>ROUND(I269*H269,2)</f>
        <v>0</v>
      </c>
      <c r="BL269" s="16" t="s">
        <v>126</v>
      </c>
      <c r="BM269" s="144" t="s">
        <v>469</v>
      </c>
    </row>
    <row r="270" spans="2:65" s="12" customFormat="1" ht="40.799999999999997">
      <c r="B270" s="146"/>
      <c r="D270" s="147" t="s">
        <v>129</v>
      </c>
      <c r="E270" s="148" t="s">
        <v>1</v>
      </c>
      <c r="F270" s="149" t="s">
        <v>470</v>
      </c>
      <c r="H270" s="150">
        <v>318.39</v>
      </c>
      <c r="I270" s="151"/>
      <c r="L270" s="146"/>
      <c r="M270" s="152"/>
      <c r="T270" s="153"/>
      <c r="AT270" s="148" t="s">
        <v>129</v>
      </c>
      <c r="AU270" s="148" t="s">
        <v>127</v>
      </c>
      <c r="AV270" s="12" t="s">
        <v>127</v>
      </c>
      <c r="AW270" s="12" t="s">
        <v>34</v>
      </c>
      <c r="AX270" s="12" t="s">
        <v>80</v>
      </c>
      <c r="AY270" s="148" t="s">
        <v>120</v>
      </c>
    </row>
    <row r="271" spans="2:65" s="12" customFormat="1" ht="30.6">
      <c r="B271" s="146"/>
      <c r="D271" s="147" t="s">
        <v>129</v>
      </c>
      <c r="E271" s="148" t="s">
        <v>1</v>
      </c>
      <c r="F271" s="149" t="s">
        <v>471</v>
      </c>
      <c r="H271" s="150">
        <v>215.32</v>
      </c>
      <c r="I271" s="151"/>
      <c r="L271" s="146"/>
      <c r="M271" s="152"/>
      <c r="T271" s="153"/>
      <c r="AT271" s="148" t="s">
        <v>129</v>
      </c>
      <c r="AU271" s="148" t="s">
        <v>127</v>
      </c>
      <c r="AV271" s="12" t="s">
        <v>127</v>
      </c>
      <c r="AW271" s="12" t="s">
        <v>34</v>
      </c>
      <c r="AX271" s="12" t="s">
        <v>80</v>
      </c>
      <c r="AY271" s="148" t="s">
        <v>120</v>
      </c>
    </row>
    <row r="272" spans="2:65" s="13" customFormat="1">
      <c r="B272" s="154"/>
      <c r="D272" s="147" t="s">
        <v>129</v>
      </c>
      <c r="E272" s="155" t="s">
        <v>1</v>
      </c>
      <c r="F272" s="156" t="s">
        <v>156</v>
      </c>
      <c r="H272" s="157">
        <v>533.71</v>
      </c>
      <c r="I272" s="158"/>
      <c r="L272" s="154"/>
      <c r="M272" s="159"/>
      <c r="T272" s="160"/>
      <c r="AT272" s="155" t="s">
        <v>129</v>
      </c>
      <c r="AU272" s="155" t="s">
        <v>127</v>
      </c>
      <c r="AV272" s="13" t="s">
        <v>126</v>
      </c>
      <c r="AW272" s="13" t="s">
        <v>34</v>
      </c>
      <c r="AX272" s="13" t="s">
        <v>85</v>
      </c>
      <c r="AY272" s="155" t="s">
        <v>120</v>
      </c>
    </row>
    <row r="273" spans="2:65" s="1" customFormat="1" ht="37.799999999999997" customHeight="1">
      <c r="B273" s="31"/>
      <c r="C273" s="132" t="s">
        <v>472</v>
      </c>
      <c r="D273" s="132" t="s">
        <v>122</v>
      </c>
      <c r="E273" s="133" t="s">
        <v>473</v>
      </c>
      <c r="F273" s="134" t="s">
        <v>474</v>
      </c>
      <c r="G273" s="135" t="s">
        <v>191</v>
      </c>
      <c r="H273" s="136">
        <v>3</v>
      </c>
      <c r="I273" s="137"/>
      <c r="J273" s="138">
        <f>ROUND(I273*H273,2)</f>
        <v>0</v>
      </c>
      <c r="K273" s="139"/>
      <c r="L273" s="31"/>
      <c r="M273" s="140" t="s">
        <v>1</v>
      </c>
      <c r="N273" s="141" t="s">
        <v>46</v>
      </c>
      <c r="P273" s="142">
        <f>O273*H273</f>
        <v>0</v>
      </c>
      <c r="Q273" s="142">
        <v>4.1619999999999997E-2</v>
      </c>
      <c r="R273" s="142">
        <f>Q273*H273</f>
        <v>0.12486</v>
      </c>
      <c r="S273" s="142">
        <v>0</v>
      </c>
      <c r="T273" s="143">
        <f>S273*H273</f>
        <v>0</v>
      </c>
      <c r="AR273" s="144" t="s">
        <v>126</v>
      </c>
      <c r="AT273" s="144" t="s">
        <v>122</v>
      </c>
      <c r="AU273" s="144" t="s">
        <v>127</v>
      </c>
      <c r="AY273" s="16" t="s">
        <v>120</v>
      </c>
      <c r="BE273" s="145">
        <f>IF(N273="základná",J273,0)</f>
        <v>0</v>
      </c>
      <c r="BF273" s="145">
        <f>IF(N273="znížená",J273,0)</f>
        <v>0</v>
      </c>
      <c r="BG273" s="145">
        <f>IF(N273="zákl. prenesená",J273,0)</f>
        <v>0</v>
      </c>
      <c r="BH273" s="145">
        <f>IF(N273="zníž. prenesená",J273,0)</f>
        <v>0</v>
      </c>
      <c r="BI273" s="145">
        <f>IF(N273="nulová",J273,0)</f>
        <v>0</v>
      </c>
      <c r="BJ273" s="16" t="s">
        <v>127</v>
      </c>
      <c r="BK273" s="145">
        <f>ROUND(I273*H273,2)</f>
        <v>0</v>
      </c>
      <c r="BL273" s="16" t="s">
        <v>126</v>
      </c>
      <c r="BM273" s="144" t="s">
        <v>475</v>
      </c>
    </row>
    <row r="274" spans="2:65" s="12" customFormat="1">
      <c r="B274" s="146"/>
      <c r="D274" s="147" t="s">
        <v>129</v>
      </c>
      <c r="E274" s="148" t="s">
        <v>1</v>
      </c>
      <c r="F274" s="149" t="s">
        <v>476</v>
      </c>
      <c r="H274" s="150">
        <v>3</v>
      </c>
      <c r="I274" s="151"/>
      <c r="L274" s="146"/>
      <c r="M274" s="152"/>
      <c r="T274" s="153"/>
      <c r="AT274" s="148" t="s">
        <v>129</v>
      </c>
      <c r="AU274" s="148" t="s">
        <v>127</v>
      </c>
      <c r="AV274" s="12" t="s">
        <v>127</v>
      </c>
      <c r="AW274" s="12" t="s">
        <v>34</v>
      </c>
      <c r="AX274" s="12" t="s">
        <v>85</v>
      </c>
      <c r="AY274" s="148" t="s">
        <v>120</v>
      </c>
    </row>
    <row r="275" spans="2:65" s="1" customFormat="1" ht="24.15" customHeight="1">
      <c r="B275" s="31"/>
      <c r="C275" s="161" t="s">
        <v>477</v>
      </c>
      <c r="D275" s="161" t="s">
        <v>194</v>
      </c>
      <c r="E275" s="162" t="s">
        <v>478</v>
      </c>
      <c r="F275" s="163" t="s">
        <v>479</v>
      </c>
      <c r="G275" s="164" t="s">
        <v>414</v>
      </c>
      <c r="H275" s="165">
        <v>3</v>
      </c>
      <c r="I275" s="166"/>
      <c r="J275" s="167">
        <f>ROUND(I275*H275,2)</f>
        <v>0</v>
      </c>
      <c r="K275" s="168"/>
      <c r="L275" s="169"/>
      <c r="M275" s="170" t="s">
        <v>1</v>
      </c>
      <c r="N275" s="171" t="s">
        <v>46</v>
      </c>
      <c r="P275" s="142">
        <f>O275*H275</f>
        <v>0</v>
      </c>
      <c r="Q275" s="142">
        <v>0.05</v>
      </c>
      <c r="R275" s="142">
        <f>Q275*H275</f>
        <v>0.15000000000000002</v>
      </c>
      <c r="S275" s="142">
        <v>0</v>
      </c>
      <c r="T275" s="143">
        <f>S275*H275</f>
        <v>0</v>
      </c>
      <c r="AR275" s="144" t="s">
        <v>198</v>
      </c>
      <c r="AT275" s="144" t="s">
        <v>194</v>
      </c>
      <c r="AU275" s="144" t="s">
        <v>127</v>
      </c>
      <c r="AY275" s="16" t="s">
        <v>120</v>
      </c>
      <c r="BE275" s="145">
        <f>IF(N275="základná",J275,0)</f>
        <v>0</v>
      </c>
      <c r="BF275" s="145">
        <f>IF(N275="znížená",J275,0)</f>
        <v>0</v>
      </c>
      <c r="BG275" s="145">
        <f>IF(N275="zákl. prenesená",J275,0)</f>
        <v>0</v>
      </c>
      <c r="BH275" s="145">
        <f>IF(N275="zníž. prenesená",J275,0)</f>
        <v>0</v>
      </c>
      <c r="BI275" s="145">
        <f>IF(N275="nulová",J275,0)</f>
        <v>0</v>
      </c>
      <c r="BJ275" s="16" t="s">
        <v>127</v>
      </c>
      <c r="BK275" s="145">
        <f>ROUND(I275*H275,2)</f>
        <v>0</v>
      </c>
      <c r="BL275" s="16" t="s">
        <v>198</v>
      </c>
      <c r="BM275" s="144" t="s">
        <v>480</v>
      </c>
    </row>
    <row r="276" spans="2:65" s="1" customFormat="1" ht="37.799999999999997" customHeight="1">
      <c r="B276" s="31"/>
      <c r="C276" s="132" t="s">
        <v>481</v>
      </c>
      <c r="D276" s="132" t="s">
        <v>122</v>
      </c>
      <c r="E276" s="133" t="s">
        <v>482</v>
      </c>
      <c r="F276" s="134" t="s">
        <v>483</v>
      </c>
      <c r="G276" s="135" t="s">
        <v>191</v>
      </c>
      <c r="H276" s="136">
        <v>3</v>
      </c>
      <c r="I276" s="137"/>
      <c r="J276" s="138">
        <f>ROUND(I276*H276,2)</f>
        <v>0</v>
      </c>
      <c r="K276" s="139"/>
      <c r="L276" s="31"/>
      <c r="M276" s="140" t="s">
        <v>1</v>
      </c>
      <c r="N276" s="141" t="s">
        <v>46</v>
      </c>
      <c r="P276" s="142">
        <f>O276*H276</f>
        <v>0</v>
      </c>
      <c r="Q276" s="142">
        <v>6.2030000000000002E-2</v>
      </c>
      <c r="R276" s="142">
        <f>Q276*H276</f>
        <v>0.18609000000000001</v>
      </c>
      <c r="S276" s="142">
        <v>0</v>
      </c>
      <c r="T276" s="143">
        <f>S276*H276</f>
        <v>0</v>
      </c>
      <c r="AR276" s="144" t="s">
        <v>126</v>
      </c>
      <c r="AT276" s="144" t="s">
        <v>122</v>
      </c>
      <c r="AU276" s="144" t="s">
        <v>127</v>
      </c>
      <c r="AY276" s="16" t="s">
        <v>120</v>
      </c>
      <c r="BE276" s="145">
        <f>IF(N276="základná",J276,0)</f>
        <v>0</v>
      </c>
      <c r="BF276" s="145">
        <f>IF(N276="znížená",J276,0)</f>
        <v>0</v>
      </c>
      <c r="BG276" s="145">
        <f>IF(N276="zákl. prenesená",J276,0)</f>
        <v>0</v>
      </c>
      <c r="BH276" s="145">
        <f>IF(N276="zníž. prenesená",J276,0)</f>
        <v>0</v>
      </c>
      <c r="BI276" s="145">
        <f>IF(N276="nulová",J276,0)</f>
        <v>0</v>
      </c>
      <c r="BJ276" s="16" t="s">
        <v>127</v>
      </c>
      <c r="BK276" s="145">
        <f>ROUND(I276*H276,2)</f>
        <v>0</v>
      </c>
      <c r="BL276" s="16" t="s">
        <v>126</v>
      </c>
      <c r="BM276" s="144" t="s">
        <v>484</v>
      </c>
    </row>
    <row r="277" spans="2:65" s="12" customFormat="1">
      <c r="B277" s="146"/>
      <c r="D277" s="147" t="s">
        <v>129</v>
      </c>
      <c r="E277" s="148" t="s">
        <v>1</v>
      </c>
      <c r="F277" s="149" t="s">
        <v>485</v>
      </c>
      <c r="H277" s="150">
        <v>1</v>
      </c>
      <c r="I277" s="151"/>
      <c r="L277" s="146"/>
      <c r="M277" s="152"/>
      <c r="T277" s="153"/>
      <c r="AT277" s="148" t="s">
        <v>129</v>
      </c>
      <c r="AU277" s="148" t="s">
        <v>127</v>
      </c>
      <c r="AV277" s="12" t="s">
        <v>127</v>
      </c>
      <c r="AW277" s="12" t="s">
        <v>34</v>
      </c>
      <c r="AX277" s="12" t="s">
        <v>80</v>
      </c>
      <c r="AY277" s="148" t="s">
        <v>120</v>
      </c>
    </row>
    <row r="278" spans="2:65" s="12" customFormat="1">
      <c r="B278" s="146"/>
      <c r="D278" s="147" t="s">
        <v>129</v>
      </c>
      <c r="E278" s="148" t="s">
        <v>1</v>
      </c>
      <c r="F278" s="149" t="s">
        <v>486</v>
      </c>
      <c r="H278" s="150">
        <v>2</v>
      </c>
      <c r="I278" s="151"/>
      <c r="L278" s="146"/>
      <c r="M278" s="152"/>
      <c r="T278" s="153"/>
      <c r="AT278" s="148" t="s">
        <v>129</v>
      </c>
      <c r="AU278" s="148" t="s">
        <v>127</v>
      </c>
      <c r="AV278" s="12" t="s">
        <v>127</v>
      </c>
      <c r="AW278" s="12" t="s">
        <v>34</v>
      </c>
      <c r="AX278" s="12" t="s">
        <v>80</v>
      </c>
      <c r="AY278" s="148" t="s">
        <v>120</v>
      </c>
    </row>
    <row r="279" spans="2:65" s="13" customFormat="1">
      <c r="B279" s="154"/>
      <c r="D279" s="147" t="s">
        <v>129</v>
      </c>
      <c r="E279" s="155" t="s">
        <v>1</v>
      </c>
      <c r="F279" s="156" t="s">
        <v>156</v>
      </c>
      <c r="H279" s="157">
        <v>3</v>
      </c>
      <c r="I279" s="158"/>
      <c r="L279" s="154"/>
      <c r="M279" s="159"/>
      <c r="T279" s="160"/>
      <c r="AT279" s="155" t="s">
        <v>129</v>
      </c>
      <c r="AU279" s="155" t="s">
        <v>127</v>
      </c>
      <c r="AV279" s="13" t="s">
        <v>126</v>
      </c>
      <c r="AW279" s="13" t="s">
        <v>34</v>
      </c>
      <c r="AX279" s="13" t="s">
        <v>85</v>
      </c>
      <c r="AY279" s="155" t="s">
        <v>120</v>
      </c>
    </row>
    <row r="280" spans="2:65" s="1" customFormat="1" ht="24.15" customHeight="1">
      <c r="B280" s="31"/>
      <c r="C280" s="161" t="s">
        <v>487</v>
      </c>
      <c r="D280" s="161" t="s">
        <v>194</v>
      </c>
      <c r="E280" s="162" t="s">
        <v>488</v>
      </c>
      <c r="F280" s="163" t="s">
        <v>489</v>
      </c>
      <c r="G280" s="164" t="s">
        <v>145</v>
      </c>
      <c r="H280" s="165">
        <v>1</v>
      </c>
      <c r="I280" s="166"/>
      <c r="J280" s="167">
        <f>ROUND(I280*H280,2)</f>
        <v>0</v>
      </c>
      <c r="K280" s="168"/>
      <c r="L280" s="169"/>
      <c r="M280" s="170" t="s">
        <v>1</v>
      </c>
      <c r="N280" s="171" t="s">
        <v>46</v>
      </c>
      <c r="P280" s="142">
        <f>O280*H280</f>
        <v>0</v>
      </c>
      <c r="Q280" s="142">
        <v>0.1</v>
      </c>
      <c r="R280" s="142">
        <f>Q280*H280</f>
        <v>0.1</v>
      </c>
      <c r="S280" s="142">
        <v>0</v>
      </c>
      <c r="T280" s="143">
        <f>S280*H280</f>
        <v>0</v>
      </c>
      <c r="AR280" s="144" t="s">
        <v>198</v>
      </c>
      <c r="AT280" s="144" t="s">
        <v>194</v>
      </c>
      <c r="AU280" s="144" t="s">
        <v>127</v>
      </c>
      <c r="AY280" s="16" t="s">
        <v>120</v>
      </c>
      <c r="BE280" s="145">
        <f>IF(N280="základná",J280,0)</f>
        <v>0</v>
      </c>
      <c r="BF280" s="145">
        <f>IF(N280="znížená",J280,0)</f>
        <v>0</v>
      </c>
      <c r="BG280" s="145">
        <f>IF(N280="zákl. prenesená",J280,0)</f>
        <v>0</v>
      </c>
      <c r="BH280" s="145">
        <f>IF(N280="zníž. prenesená",J280,0)</f>
        <v>0</v>
      </c>
      <c r="BI280" s="145">
        <f>IF(N280="nulová",J280,0)</f>
        <v>0</v>
      </c>
      <c r="BJ280" s="16" t="s">
        <v>127</v>
      </c>
      <c r="BK280" s="145">
        <f>ROUND(I280*H280,2)</f>
        <v>0</v>
      </c>
      <c r="BL280" s="16" t="s">
        <v>198</v>
      </c>
      <c r="BM280" s="144" t="s">
        <v>490</v>
      </c>
    </row>
    <row r="281" spans="2:65" s="1" customFormat="1" ht="24.15" customHeight="1">
      <c r="B281" s="31"/>
      <c r="C281" s="161" t="s">
        <v>491</v>
      </c>
      <c r="D281" s="161" t="s">
        <v>194</v>
      </c>
      <c r="E281" s="162" t="s">
        <v>492</v>
      </c>
      <c r="F281" s="163" t="s">
        <v>493</v>
      </c>
      <c r="G281" s="164" t="s">
        <v>145</v>
      </c>
      <c r="H281" s="165">
        <v>2</v>
      </c>
      <c r="I281" s="166"/>
      <c r="J281" s="167">
        <f>ROUND(I281*H281,2)</f>
        <v>0</v>
      </c>
      <c r="K281" s="168"/>
      <c r="L281" s="169"/>
      <c r="M281" s="170" t="s">
        <v>1</v>
      </c>
      <c r="N281" s="171" t="s">
        <v>46</v>
      </c>
      <c r="P281" s="142">
        <f>O281*H281</f>
        <v>0</v>
      </c>
      <c r="Q281" s="142">
        <v>0.04</v>
      </c>
      <c r="R281" s="142">
        <f>Q281*H281</f>
        <v>0.08</v>
      </c>
      <c r="S281" s="142">
        <v>0</v>
      </c>
      <c r="T281" s="143">
        <f>S281*H281</f>
        <v>0</v>
      </c>
      <c r="AR281" s="144" t="s">
        <v>198</v>
      </c>
      <c r="AT281" s="144" t="s">
        <v>194</v>
      </c>
      <c r="AU281" s="144" t="s">
        <v>127</v>
      </c>
      <c r="AY281" s="16" t="s">
        <v>120</v>
      </c>
      <c r="BE281" s="145">
        <f>IF(N281="základná",J281,0)</f>
        <v>0</v>
      </c>
      <c r="BF281" s="145">
        <f>IF(N281="znížená",J281,0)</f>
        <v>0</v>
      </c>
      <c r="BG281" s="145">
        <f>IF(N281="zákl. prenesená",J281,0)</f>
        <v>0</v>
      </c>
      <c r="BH281" s="145">
        <f>IF(N281="zníž. prenesená",J281,0)</f>
        <v>0</v>
      </c>
      <c r="BI281" s="145">
        <f>IF(N281="nulová",J281,0)</f>
        <v>0</v>
      </c>
      <c r="BJ281" s="16" t="s">
        <v>127</v>
      </c>
      <c r="BK281" s="145">
        <f>ROUND(I281*H281,2)</f>
        <v>0</v>
      </c>
      <c r="BL281" s="16" t="s">
        <v>198</v>
      </c>
      <c r="BM281" s="144" t="s">
        <v>494</v>
      </c>
    </row>
    <row r="282" spans="2:65" s="1" customFormat="1" ht="33" customHeight="1">
      <c r="B282" s="31"/>
      <c r="C282" s="132" t="s">
        <v>495</v>
      </c>
      <c r="D282" s="132" t="s">
        <v>122</v>
      </c>
      <c r="E282" s="133" t="s">
        <v>496</v>
      </c>
      <c r="F282" s="134" t="s">
        <v>497</v>
      </c>
      <c r="G282" s="135" t="s">
        <v>191</v>
      </c>
      <c r="H282" s="136">
        <v>6</v>
      </c>
      <c r="I282" s="137"/>
      <c r="J282" s="138">
        <f>ROUND(I282*H282,2)</f>
        <v>0</v>
      </c>
      <c r="K282" s="139"/>
      <c r="L282" s="31"/>
      <c r="M282" s="140" t="s">
        <v>1</v>
      </c>
      <c r="N282" s="141" t="s">
        <v>46</v>
      </c>
      <c r="P282" s="142">
        <f>O282*H282</f>
        <v>0</v>
      </c>
      <c r="Q282" s="142">
        <v>0</v>
      </c>
      <c r="R282" s="142">
        <f>Q282*H282</f>
        <v>0</v>
      </c>
      <c r="S282" s="142">
        <v>4.3999999999999997E-2</v>
      </c>
      <c r="T282" s="143">
        <f>S282*H282</f>
        <v>0.26400000000000001</v>
      </c>
      <c r="AR282" s="144" t="s">
        <v>126</v>
      </c>
      <c r="AT282" s="144" t="s">
        <v>122</v>
      </c>
      <c r="AU282" s="144" t="s">
        <v>127</v>
      </c>
      <c r="AY282" s="16" t="s">
        <v>120</v>
      </c>
      <c r="BE282" s="145">
        <f>IF(N282="základná",J282,0)</f>
        <v>0</v>
      </c>
      <c r="BF282" s="145">
        <f>IF(N282="znížená",J282,0)</f>
        <v>0</v>
      </c>
      <c r="BG282" s="145">
        <f>IF(N282="zákl. prenesená",J282,0)</f>
        <v>0</v>
      </c>
      <c r="BH282" s="145">
        <f>IF(N282="zníž. prenesená",J282,0)</f>
        <v>0</v>
      </c>
      <c r="BI282" s="145">
        <f>IF(N282="nulová",J282,0)</f>
        <v>0</v>
      </c>
      <c r="BJ282" s="16" t="s">
        <v>127</v>
      </c>
      <c r="BK282" s="145">
        <f>ROUND(I282*H282,2)</f>
        <v>0</v>
      </c>
      <c r="BL282" s="16" t="s">
        <v>126</v>
      </c>
      <c r="BM282" s="144" t="s">
        <v>498</v>
      </c>
    </row>
    <row r="283" spans="2:65" s="1" customFormat="1" ht="21.75" customHeight="1">
      <c r="B283" s="31"/>
      <c r="C283" s="132" t="s">
        <v>499</v>
      </c>
      <c r="D283" s="132" t="s">
        <v>122</v>
      </c>
      <c r="E283" s="133" t="s">
        <v>500</v>
      </c>
      <c r="F283" s="134" t="s">
        <v>501</v>
      </c>
      <c r="G283" s="135" t="s">
        <v>337</v>
      </c>
      <c r="H283" s="136">
        <v>999.22</v>
      </c>
      <c r="I283" s="137"/>
      <c r="J283" s="138">
        <f>ROUND(I283*H283,2)</f>
        <v>0</v>
      </c>
      <c r="K283" s="139"/>
      <c r="L283" s="31"/>
      <c r="M283" s="140" t="s">
        <v>1</v>
      </c>
      <c r="N283" s="141" t="s">
        <v>46</v>
      </c>
      <c r="P283" s="142">
        <f>O283*H283</f>
        <v>0</v>
      </c>
      <c r="Q283" s="142">
        <v>0</v>
      </c>
      <c r="R283" s="142">
        <f>Q283*H283</f>
        <v>0</v>
      </c>
      <c r="S283" s="142">
        <v>0</v>
      </c>
      <c r="T283" s="143">
        <f>S283*H283</f>
        <v>0</v>
      </c>
      <c r="AR283" s="144" t="s">
        <v>126</v>
      </c>
      <c r="AT283" s="144" t="s">
        <v>122</v>
      </c>
      <c r="AU283" s="144" t="s">
        <v>127</v>
      </c>
      <c r="AY283" s="16" t="s">
        <v>120</v>
      </c>
      <c r="BE283" s="145">
        <f>IF(N283="základná",J283,0)</f>
        <v>0</v>
      </c>
      <c r="BF283" s="145">
        <f>IF(N283="znížená",J283,0)</f>
        <v>0</v>
      </c>
      <c r="BG283" s="145">
        <f>IF(N283="zákl. prenesená",J283,0)</f>
        <v>0</v>
      </c>
      <c r="BH283" s="145">
        <f>IF(N283="zníž. prenesená",J283,0)</f>
        <v>0</v>
      </c>
      <c r="BI283" s="145">
        <f>IF(N283="nulová",J283,0)</f>
        <v>0</v>
      </c>
      <c r="BJ283" s="16" t="s">
        <v>127</v>
      </c>
      <c r="BK283" s="145">
        <f>ROUND(I283*H283,2)</f>
        <v>0</v>
      </c>
      <c r="BL283" s="16" t="s">
        <v>126</v>
      </c>
      <c r="BM283" s="144" t="s">
        <v>502</v>
      </c>
    </row>
    <row r="284" spans="2:65" s="1" customFormat="1" ht="24.15" customHeight="1">
      <c r="B284" s="31"/>
      <c r="C284" s="132" t="s">
        <v>503</v>
      </c>
      <c r="D284" s="132" t="s">
        <v>122</v>
      </c>
      <c r="E284" s="133" t="s">
        <v>504</v>
      </c>
      <c r="F284" s="134" t="s">
        <v>505</v>
      </c>
      <c r="G284" s="135" t="s">
        <v>337</v>
      </c>
      <c r="H284" s="136">
        <v>10991.2</v>
      </c>
      <c r="I284" s="137"/>
      <c r="J284" s="138">
        <f>ROUND(I284*H284,2)</f>
        <v>0</v>
      </c>
      <c r="K284" s="139"/>
      <c r="L284" s="31"/>
      <c r="M284" s="140" t="s">
        <v>1</v>
      </c>
      <c r="N284" s="141" t="s">
        <v>46</v>
      </c>
      <c r="P284" s="142">
        <f>O284*H284</f>
        <v>0</v>
      </c>
      <c r="Q284" s="142">
        <v>0</v>
      </c>
      <c r="R284" s="142">
        <f>Q284*H284</f>
        <v>0</v>
      </c>
      <c r="S284" s="142">
        <v>0</v>
      </c>
      <c r="T284" s="143">
        <f>S284*H284</f>
        <v>0</v>
      </c>
      <c r="AR284" s="144" t="s">
        <v>126</v>
      </c>
      <c r="AT284" s="144" t="s">
        <v>122</v>
      </c>
      <c r="AU284" s="144" t="s">
        <v>127</v>
      </c>
      <c r="AY284" s="16" t="s">
        <v>120</v>
      </c>
      <c r="BE284" s="145">
        <f>IF(N284="základná",J284,0)</f>
        <v>0</v>
      </c>
      <c r="BF284" s="145">
        <f>IF(N284="znížená",J284,0)</f>
        <v>0</v>
      </c>
      <c r="BG284" s="145">
        <f>IF(N284="zákl. prenesená",J284,0)</f>
        <v>0</v>
      </c>
      <c r="BH284" s="145">
        <f>IF(N284="zníž. prenesená",J284,0)</f>
        <v>0</v>
      </c>
      <c r="BI284" s="145">
        <f>IF(N284="nulová",J284,0)</f>
        <v>0</v>
      </c>
      <c r="BJ284" s="16" t="s">
        <v>127</v>
      </c>
      <c r="BK284" s="145">
        <f>ROUND(I284*H284,2)</f>
        <v>0</v>
      </c>
      <c r="BL284" s="16" t="s">
        <v>126</v>
      </c>
      <c r="BM284" s="144" t="s">
        <v>506</v>
      </c>
    </row>
    <row r="285" spans="2:65" s="12" customFormat="1">
      <c r="B285" s="146"/>
      <c r="D285" s="147" t="s">
        <v>129</v>
      </c>
      <c r="E285" s="148" t="s">
        <v>1</v>
      </c>
      <c r="F285" s="149" t="s">
        <v>507</v>
      </c>
      <c r="H285" s="150">
        <v>10991.2</v>
      </c>
      <c r="I285" s="151"/>
      <c r="L285" s="146"/>
      <c r="M285" s="152"/>
      <c r="T285" s="153"/>
      <c r="AT285" s="148" t="s">
        <v>129</v>
      </c>
      <c r="AU285" s="148" t="s">
        <v>127</v>
      </c>
      <c r="AV285" s="12" t="s">
        <v>127</v>
      </c>
      <c r="AW285" s="12" t="s">
        <v>34</v>
      </c>
      <c r="AX285" s="12" t="s">
        <v>85</v>
      </c>
      <c r="AY285" s="148" t="s">
        <v>120</v>
      </c>
    </row>
    <row r="286" spans="2:65" s="1" customFormat="1" ht="24.15" customHeight="1">
      <c r="B286" s="31"/>
      <c r="C286" s="132" t="s">
        <v>508</v>
      </c>
      <c r="D286" s="132" t="s">
        <v>122</v>
      </c>
      <c r="E286" s="133" t="s">
        <v>509</v>
      </c>
      <c r="F286" s="134" t="s">
        <v>510</v>
      </c>
      <c r="G286" s="135" t="s">
        <v>337</v>
      </c>
      <c r="H286" s="136">
        <v>999.22</v>
      </c>
      <c r="I286" s="137"/>
      <c r="J286" s="138">
        <f>ROUND(I286*H286,2)</f>
        <v>0</v>
      </c>
      <c r="K286" s="139"/>
      <c r="L286" s="31"/>
      <c r="M286" s="140" t="s">
        <v>1</v>
      </c>
      <c r="N286" s="141" t="s">
        <v>46</v>
      </c>
      <c r="P286" s="142">
        <f>O286*H286</f>
        <v>0</v>
      </c>
      <c r="Q286" s="142">
        <v>0</v>
      </c>
      <c r="R286" s="142">
        <f>Q286*H286</f>
        <v>0</v>
      </c>
      <c r="S286" s="142">
        <v>0</v>
      </c>
      <c r="T286" s="143">
        <f>S286*H286</f>
        <v>0</v>
      </c>
      <c r="AR286" s="144" t="s">
        <v>126</v>
      </c>
      <c r="AT286" s="144" t="s">
        <v>122</v>
      </c>
      <c r="AU286" s="144" t="s">
        <v>127</v>
      </c>
      <c r="AY286" s="16" t="s">
        <v>120</v>
      </c>
      <c r="BE286" s="145">
        <f>IF(N286="základná",J286,0)</f>
        <v>0</v>
      </c>
      <c r="BF286" s="145">
        <f>IF(N286="znížená",J286,0)</f>
        <v>0</v>
      </c>
      <c r="BG286" s="145">
        <f>IF(N286="zákl. prenesená",J286,0)</f>
        <v>0</v>
      </c>
      <c r="BH286" s="145">
        <f>IF(N286="zníž. prenesená",J286,0)</f>
        <v>0</v>
      </c>
      <c r="BI286" s="145">
        <f>IF(N286="nulová",J286,0)</f>
        <v>0</v>
      </c>
      <c r="BJ286" s="16" t="s">
        <v>127</v>
      </c>
      <c r="BK286" s="145">
        <f>ROUND(I286*H286,2)</f>
        <v>0</v>
      </c>
      <c r="BL286" s="16" t="s">
        <v>126</v>
      </c>
      <c r="BM286" s="144" t="s">
        <v>511</v>
      </c>
    </row>
    <row r="287" spans="2:65" s="1" customFormat="1" ht="24.15" customHeight="1">
      <c r="B287" s="31"/>
      <c r="C287" s="132" t="s">
        <v>512</v>
      </c>
      <c r="D287" s="132" t="s">
        <v>122</v>
      </c>
      <c r="E287" s="133" t="s">
        <v>513</v>
      </c>
      <c r="F287" s="134" t="s">
        <v>514</v>
      </c>
      <c r="G287" s="135" t="s">
        <v>337</v>
      </c>
      <c r="H287" s="136">
        <v>5495.71</v>
      </c>
      <c r="I287" s="137"/>
      <c r="J287" s="138">
        <f>ROUND(I287*H287,2)</f>
        <v>0</v>
      </c>
      <c r="K287" s="139"/>
      <c r="L287" s="31"/>
      <c r="M287" s="140" t="s">
        <v>1</v>
      </c>
      <c r="N287" s="141" t="s">
        <v>46</v>
      </c>
      <c r="P287" s="142">
        <f>O287*H287</f>
        <v>0</v>
      </c>
      <c r="Q287" s="142">
        <v>0</v>
      </c>
      <c r="R287" s="142">
        <f>Q287*H287</f>
        <v>0</v>
      </c>
      <c r="S287" s="142">
        <v>0</v>
      </c>
      <c r="T287" s="143">
        <f>S287*H287</f>
        <v>0</v>
      </c>
      <c r="AR287" s="144" t="s">
        <v>126</v>
      </c>
      <c r="AT287" s="144" t="s">
        <v>122</v>
      </c>
      <c r="AU287" s="144" t="s">
        <v>127</v>
      </c>
      <c r="AY287" s="16" t="s">
        <v>120</v>
      </c>
      <c r="BE287" s="145">
        <f>IF(N287="základná",J287,0)</f>
        <v>0</v>
      </c>
      <c r="BF287" s="145">
        <f>IF(N287="znížená",J287,0)</f>
        <v>0</v>
      </c>
      <c r="BG287" s="145">
        <f>IF(N287="zákl. prenesená",J287,0)</f>
        <v>0</v>
      </c>
      <c r="BH287" s="145">
        <f>IF(N287="zníž. prenesená",J287,0)</f>
        <v>0</v>
      </c>
      <c r="BI287" s="145">
        <f>IF(N287="nulová",J287,0)</f>
        <v>0</v>
      </c>
      <c r="BJ287" s="16" t="s">
        <v>127</v>
      </c>
      <c r="BK287" s="145">
        <f>ROUND(I287*H287,2)</f>
        <v>0</v>
      </c>
      <c r="BL287" s="16" t="s">
        <v>126</v>
      </c>
      <c r="BM287" s="144" t="s">
        <v>515</v>
      </c>
    </row>
    <row r="288" spans="2:65" s="12" customFormat="1">
      <c r="B288" s="146"/>
      <c r="D288" s="147" t="s">
        <v>129</v>
      </c>
      <c r="E288" s="148" t="s">
        <v>1</v>
      </c>
      <c r="F288" s="149" t="s">
        <v>516</v>
      </c>
      <c r="H288" s="150">
        <v>5495.71</v>
      </c>
      <c r="I288" s="151"/>
      <c r="L288" s="146"/>
      <c r="M288" s="152"/>
      <c r="T288" s="153"/>
      <c r="AT288" s="148" t="s">
        <v>129</v>
      </c>
      <c r="AU288" s="148" t="s">
        <v>127</v>
      </c>
      <c r="AV288" s="12" t="s">
        <v>127</v>
      </c>
      <c r="AW288" s="12" t="s">
        <v>34</v>
      </c>
      <c r="AX288" s="12" t="s">
        <v>85</v>
      </c>
      <c r="AY288" s="148" t="s">
        <v>120</v>
      </c>
    </row>
    <row r="289" spans="2:65" s="1" customFormat="1" ht="33" customHeight="1">
      <c r="B289" s="31"/>
      <c r="C289" s="132" t="s">
        <v>517</v>
      </c>
      <c r="D289" s="132" t="s">
        <v>122</v>
      </c>
      <c r="E289" s="133" t="s">
        <v>518</v>
      </c>
      <c r="F289" s="134" t="s">
        <v>519</v>
      </c>
      <c r="G289" s="135" t="s">
        <v>337</v>
      </c>
      <c r="H289" s="136">
        <v>999.22</v>
      </c>
      <c r="I289" s="137"/>
      <c r="J289" s="138">
        <f>ROUND(I289*H289,2)</f>
        <v>0</v>
      </c>
      <c r="K289" s="139"/>
      <c r="L289" s="31"/>
      <c r="M289" s="140" t="s">
        <v>1</v>
      </c>
      <c r="N289" s="141" t="s">
        <v>46</v>
      </c>
      <c r="P289" s="142">
        <f>O289*H289</f>
        <v>0</v>
      </c>
      <c r="Q289" s="142">
        <v>0</v>
      </c>
      <c r="R289" s="142">
        <f>Q289*H289</f>
        <v>0</v>
      </c>
      <c r="S289" s="142">
        <v>0</v>
      </c>
      <c r="T289" s="143">
        <f>S289*H289</f>
        <v>0</v>
      </c>
      <c r="AR289" s="144" t="s">
        <v>126</v>
      </c>
      <c r="AT289" s="144" t="s">
        <v>122</v>
      </c>
      <c r="AU289" s="144" t="s">
        <v>127</v>
      </c>
      <c r="AY289" s="16" t="s">
        <v>120</v>
      </c>
      <c r="BE289" s="145">
        <f>IF(N289="základná",J289,0)</f>
        <v>0</v>
      </c>
      <c r="BF289" s="145">
        <f>IF(N289="znížená",J289,0)</f>
        <v>0</v>
      </c>
      <c r="BG289" s="145">
        <f>IF(N289="zákl. prenesená",J289,0)</f>
        <v>0</v>
      </c>
      <c r="BH289" s="145">
        <f>IF(N289="zníž. prenesená",J289,0)</f>
        <v>0</v>
      </c>
      <c r="BI289" s="145">
        <f>IF(N289="nulová",J289,0)</f>
        <v>0</v>
      </c>
      <c r="BJ289" s="16" t="s">
        <v>127</v>
      </c>
      <c r="BK289" s="145">
        <f>ROUND(I289*H289,2)</f>
        <v>0</v>
      </c>
      <c r="BL289" s="16" t="s">
        <v>126</v>
      </c>
      <c r="BM289" s="144" t="s">
        <v>520</v>
      </c>
    </row>
    <row r="290" spans="2:65" s="1" customFormat="1" ht="24.15" customHeight="1">
      <c r="B290" s="31"/>
      <c r="C290" s="132" t="s">
        <v>521</v>
      </c>
      <c r="D290" s="132" t="s">
        <v>122</v>
      </c>
      <c r="E290" s="133" t="s">
        <v>522</v>
      </c>
      <c r="F290" s="134" t="s">
        <v>523</v>
      </c>
      <c r="G290" s="135" t="s">
        <v>337</v>
      </c>
      <c r="H290" s="136">
        <v>167.65600000000001</v>
      </c>
      <c r="I290" s="137"/>
      <c r="J290" s="138">
        <f>ROUND(I290*H290,2)</f>
        <v>0</v>
      </c>
      <c r="K290" s="139"/>
      <c r="L290" s="31"/>
      <c r="M290" s="140" t="s">
        <v>1</v>
      </c>
      <c r="N290" s="141" t="s">
        <v>46</v>
      </c>
      <c r="P290" s="142">
        <f>O290*H290</f>
        <v>0</v>
      </c>
      <c r="Q290" s="142">
        <v>0</v>
      </c>
      <c r="R290" s="142">
        <f>Q290*H290</f>
        <v>0</v>
      </c>
      <c r="S290" s="142">
        <v>0</v>
      </c>
      <c r="T290" s="143">
        <f>S290*H290</f>
        <v>0</v>
      </c>
      <c r="AR290" s="144" t="s">
        <v>126</v>
      </c>
      <c r="AT290" s="144" t="s">
        <v>122</v>
      </c>
      <c r="AU290" s="144" t="s">
        <v>127</v>
      </c>
      <c r="AY290" s="16" t="s">
        <v>120</v>
      </c>
      <c r="BE290" s="145">
        <f>IF(N290="základná",J290,0)</f>
        <v>0</v>
      </c>
      <c r="BF290" s="145">
        <f>IF(N290="znížená",J290,0)</f>
        <v>0</v>
      </c>
      <c r="BG290" s="145">
        <f>IF(N290="zákl. prenesená",J290,0)</f>
        <v>0</v>
      </c>
      <c r="BH290" s="145">
        <f>IF(N290="zníž. prenesená",J290,0)</f>
        <v>0</v>
      </c>
      <c r="BI290" s="145">
        <f>IF(N290="nulová",J290,0)</f>
        <v>0</v>
      </c>
      <c r="BJ290" s="16" t="s">
        <v>127</v>
      </c>
      <c r="BK290" s="145">
        <f>ROUND(I290*H290,2)</f>
        <v>0</v>
      </c>
      <c r="BL290" s="16" t="s">
        <v>126</v>
      </c>
      <c r="BM290" s="144" t="s">
        <v>524</v>
      </c>
    </row>
    <row r="291" spans="2:65" s="12" customFormat="1">
      <c r="B291" s="146"/>
      <c r="D291" s="147" t="s">
        <v>129</v>
      </c>
      <c r="E291" s="148" t="s">
        <v>1</v>
      </c>
      <c r="F291" s="149" t="s">
        <v>525</v>
      </c>
      <c r="H291" s="150">
        <v>167.65600000000001</v>
      </c>
      <c r="I291" s="151"/>
      <c r="L291" s="146"/>
      <c r="M291" s="152"/>
      <c r="T291" s="153"/>
      <c r="AT291" s="148" t="s">
        <v>129</v>
      </c>
      <c r="AU291" s="148" t="s">
        <v>127</v>
      </c>
      <c r="AV291" s="12" t="s">
        <v>127</v>
      </c>
      <c r="AW291" s="12" t="s">
        <v>34</v>
      </c>
      <c r="AX291" s="12" t="s">
        <v>85</v>
      </c>
      <c r="AY291" s="148" t="s">
        <v>120</v>
      </c>
    </row>
    <row r="292" spans="2:65" s="1" customFormat="1" ht="24.15" customHeight="1">
      <c r="B292" s="31"/>
      <c r="C292" s="132" t="s">
        <v>526</v>
      </c>
      <c r="D292" s="132" t="s">
        <v>122</v>
      </c>
      <c r="E292" s="133" t="s">
        <v>527</v>
      </c>
      <c r="F292" s="134" t="s">
        <v>528</v>
      </c>
      <c r="G292" s="135" t="s">
        <v>337</v>
      </c>
      <c r="H292" s="136">
        <v>831.56399999999996</v>
      </c>
      <c r="I292" s="137"/>
      <c r="J292" s="138">
        <f>ROUND(I292*H292,2)</f>
        <v>0</v>
      </c>
      <c r="K292" s="139"/>
      <c r="L292" s="31"/>
      <c r="M292" s="140" t="s">
        <v>1</v>
      </c>
      <c r="N292" s="141" t="s">
        <v>46</v>
      </c>
      <c r="P292" s="142">
        <f>O292*H292</f>
        <v>0</v>
      </c>
      <c r="Q292" s="142">
        <v>0</v>
      </c>
      <c r="R292" s="142">
        <f>Q292*H292</f>
        <v>0</v>
      </c>
      <c r="S292" s="142">
        <v>0</v>
      </c>
      <c r="T292" s="143">
        <f>S292*H292</f>
        <v>0</v>
      </c>
      <c r="AR292" s="144" t="s">
        <v>126</v>
      </c>
      <c r="AT292" s="144" t="s">
        <v>122</v>
      </c>
      <c r="AU292" s="144" t="s">
        <v>127</v>
      </c>
      <c r="AY292" s="16" t="s">
        <v>120</v>
      </c>
      <c r="BE292" s="145">
        <f>IF(N292="základná",J292,0)</f>
        <v>0</v>
      </c>
      <c r="BF292" s="145">
        <f>IF(N292="znížená",J292,0)</f>
        <v>0</v>
      </c>
      <c r="BG292" s="145">
        <f>IF(N292="zákl. prenesená",J292,0)</f>
        <v>0</v>
      </c>
      <c r="BH292" s="145">
        <f>IF(N292="zníž. prenesená",J292,0)</f>
        <v>0</v>
      </c>
      <c r="BI292" s="145">
        <f>IF(N292="nulová",J292,0)</f>
        <v>0</v>
      </c>
      <c r="BJ292" s="16" t="s">
        <v>127</v>
      </c>
      <c r="BK292" s="145">
        <f>ROUND(I292*H292,2)</f>
        <v>0</v>
      </c>
      <c r="BL292" s="16" t="s">
        <v>126</v>
      </c>
      <c r="BM292" s="144" t="s">
        <v>529</v>
      </c>
    </row>
    <row r="293" spans="2:65" s="12" customFormat="1">
      <c r="B293" s="146"/>
      <c r="D293" s="147" t="s">
        <v>129</v>
      </c>
      <c r="E293" s="148" t="s">
        <v>1</v>
      </c>
      <c r="F293" s="149" t="s">
        <v>530</v>
      </c>
      <c r="H293" s="150">
        <v>831.56399999999996</v>
      </c>
      <c r="I293" s="151"/>
      <c r="L293" s="146"/>
      <c r="M293" s="152"/>
      <c r="T293" s="153"/>
      <c r="AT293" s="148" t="s">
        <v>129</v>
      </c>
      <c r="AU293" s="148" t="s">
        <v>127</v>
      </c>
      <c r="AV293" s="12" t="s">
        <v>127</v>
      </c>
      <c r="AW293" s="12" t="s">
        <v>34</v>
      </c>
      <c r="AX293" s="12" t="s">
        <v>85</v>
      </c>
      <c r="AY293" s="148" t="s">
        <v>120</v>
      </c>
    </row>
    <row r="294" spans="2:65" s="1" customFormat="1" ht="24.15" customHeight="1">
      <c r="B294" s="31"/>
      <c r="C294" s="132" t="s">
        <v>531</v>
      </c>
      <c r="D294" s="132" t="s">
        <v>122</v>
      </c>
      <c r="E294" s="133" t="s">
        <v>532</v>
      </c>
      <c r="F294" s="134" t="s">
        <v>533</v>
      </c>
      <c r="G294" s="135" t="s">
        <v>337</v>
      </c>
      <c r="H294" s="136">
        <v>999.22</v>
      </c>
      <c r="I294" s="137"/>
      <c r="J294" s="138">
        <f>ROUND(I294*H294,2)</f>
        <v>0</v>
      </c>
      <c r="K294" s="139"/>
      <c r="L294" s="31"/>
      <c r="M294" s="140" t="s">
        <v>1</v>
      </c>
      <c r="N294" s="141" t="s">
        <v>46</v>
      </c>
      <c r="P294" s="142">
        <f>O294*H294</f>
        <v>0</v>
      </c>
      <c r="Q294" s="142">
        <v>0</v>
      </c>
      <c r="R294" s="142">
        <f>Q294*H294</f>
        <v>0</v>
      </c>
      <c r="S294" s="142">
        <v>0</v>
      </c>
      <c r="T294" s="143">
        <f>S294*H294</f>
        <v>0</v>
      </c>
      <c r="AR294" s="144" t="s">
        <v>126</v>
      </c>
      <c r="AT294" s="144" t="s">
        <v>122</v>
      </c>
      <c r="AU294" s="144" t="s">
        <v>127</v>
      </c>
      <c r="AY294" s="16" t="s">
        <v>120</v>
      </c>
      <c r="BE294" s="145">
        <f>IF(N294="základná",J294,0)</f>
        <v>0</v>
      </c>
      <c r="BF294" s="145">
        <f>IF(N294="znížená",J294,0)</f>
        <v>0</v>
      </c>
      <c r="BG294" s="145">
        <f>IF(N294="zákl. prenesená",J294,0)</f>
        <v>0</v>
      </c>
      <c r="BH294" s="145">
        <f>IF(N294="zníž. prenesená",J294,0)</f>
        <v>0</v>
      </c>
      <c r="BI294" s="145">
        <f>IF(N294="nulová",J294,0)</f>
        <v>0</v>
      </c>
      <c r="BJ294" s="16" t="s">
        <v>127</v>
      </c>
      <c r="BK294" s="145">
        <f>ROUND(I294*H294,2)</f>
        <v>0</v>
      </c>
      <c r="BL294" s="16" t="s">
        <v>126</v>
      </c>
      <c r="BM294" s="144" t="s">
        <v>534</v>
      </c>
    </row>
    <row r="295" spans="2:65" s="1" customFormat="1" ht="33" customHeight="1">
      <c r="B295" s="31"/>
      <c r="C295" s="132" t="s">
        <v>535</v>
      </c>
      <c r="D295" s="132" t="s">
        <v>122</v>
      </c>
      <c r="E295" s="133" t="s">
        <v>536</v>
      </c>
      <c r="F295" s="134" t="s">
        <v>537</v>
      </c>
      <c r="G295" s="135" t="s">
        <v>337</v>
      </c>
      <c r="H295" s="136">
        <v>1660.05</v>
      </c>
      <c r="I295" s="137"/>
      <c r="J295" s="138">
        <f>ROUND(I295*H295,2)</f>
        <v>0</v>
      </c>
      <c r="K295" s="139"/>
      <c r="L295" s="31"/>
      <c r="M295" s="140" t="s">
        <v>1</v>
      </c>
      <c r="N295" s="141" t="s">
        <v>46</v>
      </c>
      <c r="P295" s="142">
        <f>O295*H295</f>
        <v>0</v>
      </c>
      <c r="Q295" s="142">
        <v>0</v>
      </c>
      <c r="R295" s="142">
        <f>Q295*H295</f>
        <v>0</v>
      </c>
      <c r="S295" s="142">
        <v>0</v>
      </c>
      <c r="T295" s="143">
        <f>S295*H295</f>
        <v>0</v>
      </c>
      <c r="AR295" s="144" t="s">
        <v>126</v>
      </c>
      <c r="AT295" s="144" t="s">
        <v>122</v>
      </c>
      <c r="AU295" s="144" t="s">
        <v>127</v>
      </c>
      <c r="AY295" s="16" t="s">
        <v>120</v>
      </c>
      <c r="BE295" s="145">
        <f>IF(N295="základná",J295,0)</f>
        <v>0</v>
      </c>
      <c r="BF295" s="145">
        <f>IF(N295="znížená",J295,0)</f>
        <v>0</v>
      </c>
      <c r="BG295" s="145">
        <f>IF(N295="zákl. prenesená",J295,0)</f>
        <v>0</v>
      </c>
      <c r="BH295" s="145">
        <f>IF(N295="zníž. prenesená",J295,0)</f>
        <v>0</v>
      </c>
      <c r="BI295" s="145">
        <f>IF(N295="nulová",J295,0)</f>
        <v>0</v>
      </c>
      <c r="BJ295" s="16" t="s">
        <v>127</v>
      </c>
      <c r="BK295" s="145">
        <f>ROUND(I295*H295,2)</f>
        <v>0</v>
      </c>
      <c r="BL295" s="16" t="s">
        <v>126</v>
      </c>
      <c r="BM295" s="144" t="s">
        <v>538</v>
      </c>
    </row>
    <row r="296" spans="2:65" s="11" customFormat="1" ht="25.95" customHeight="1">
      <c r="B296" s="120"/>
      <c r="D296" s="121" t="s">
        <v>79</v>
      </c>
      <c r="E296" s="122" t="s">
        <v>539</v>
      </c>
      <c r="F296" s="122" t="s">
        <v>540</v>
      </c>
      <c r="I296" s="123"/>
      <c r="J296" s="124">
        <f>BK296</f>
        <v>0</v>
      </c>
      <c r="L296" s="120"/>
      <c r="M296" s="125"/>
      <c r="P296" s="126">
        <f>P297+P303+P304</f>
        <v>0</v>
      </c>
      <c r="R296" s="126">
        <f>R297+R303+R304</f>
        <v>1.0538000000000001</v>
      </c>
      <c r="T296" s="127">
        <f>T297+T303+T304</f>
        <v>0</v>
      </c>
      <c r="AR296" s="121" t="s">
        <v>127</v>
      </c>
      <c r="AT296" s="128" t="s">
        <v>79</v>
      </c>
      <c r="AU296" s="128" t="s">
        <v>80</v>
      </c>
      <c r="AY296" s="121" t="s">
        <v>120</v>
      </c>
      <c r="BK296" s="129">
        <f>BK297+BK303+BK304</f>
        <v>0</v>
      </c>
    </row>
    <row r="297" spans="2:65" s="11" customFormat="1" ht="22.8" customHeight="1">
      <c r="B297" s="120"/>
      <c r="D297" s="121" t="s">
        <v>79</v>
      </c>
      <c r="E297" s="130" t="s">
        <v>541</v>
      </c>
      <c r="F297" s="130" t="s">
        <v>542</v>
      </c>
      <c r="I297" s="123"/>
      <c r="J297" s="131">
        <f>BK297</f>
        <v>0</v>
      </c>
      <c r="L297" s="120"/>
      <c r="M297" s="125"/>
      <c r="P297" s="126">
        <f>SUM(P298:P302)</f>
        <v>0</v>
      </c>
      <c r="R297" s="126">
        <f>SUM(R298:R302)</f>
        <v>0.2737</v>
      </c>
      <c r="T297" s="127">
        <f>SUM(T298:T302)</f>
        <v>0</v>
      </c>
      <c r="AR297" s="121" t="s">
        <v>127</v>
      </c>
      <c r="AT297" s="128" t="s">
        <v>79</v>
      </c>
      <c r="AU297" s="128" t="s">
        <v>85</v>
      </c>
      <c r="AY297" s="121" t="s">
        <v>120</v>
      </c>
      <c r="BK297" s="129">
        <f>SUM(BK298:BK302)</f>
        <v>0</v>
      </c>
    </row>
    <row r="298" spans="2:65" s="1" customFormat="1" ht="24.15" customHeight="1">
      <c r="B298" s="31"/>
      <c r="C298" s="132" t="s">
        <v>543</v>
      </c>
      <c r="D298" s="132" t="s">
        <v>122</v>
      </c>
      <c r="E298" s="133" t="s">
        <v>544</v>
      </c>
      <c r="F298" s="134" t="s">
        <v>545</v>
      </c>
      <c r="G298" s="135" t="s">
        <v>125</v>
      </c>
      <c r="H298" s="136">
        <v>115</v>
      </c>
      <c r="I298" s="137"/>
      <c r="J298" s="138">
        <f>ROUND(I298*H298,2)</f>
        <v>0</v>
      </c>
      <c r="K298" s="139"/>
      <c r="L298" s="31"/>
      <c r="M298" s="140" t="s">
        <v>1</v>
      </c>
      <c r="N298" s="141" t="s">
        <v>46</v>
      </c>
      <c r="P298" s="142">
        <f>O298*H298</f>
        <v>0</v>
      </c>
      <c r="Q298" s="142">
        <v>8.0000000000000007E-5</v>
      </c>
      <c r="R298" s="142">
        <f>Q298*H298</f>
        <v>9.2000000000000016E-3</v>
      </c>
      <c r="S298" s="142">
        <v>0</v>
      </c>
      <c r="T298" s="143">
        <f>S298*H298</f>
        <v>0</v>
      </c>
      <c r="AR298" s="144" t="s">
        <v>200</v>
      </c>
      <c r="AT298" s="144" t="s">
        <v>122</v>
      </c>
      <c r="AU298" s="144" t="s">
        <v>127</v>
      </c>
      <c r="AY298" s="16" t="s">
        <v>120</v>
      </c>
      <c r="BE298" s="145">
        <f>IF(N298="základná",J298,0)</f>
        <v>0</v>
      </c>
      <c r="BF298" s="145">
        <f>IF(N298="znížená",J298,0)</f>
        <v>0</v>
      </c>
      <c r="BG298" s="145">
        <f>IF(N298="zákl. prenesená",J298,0)</f>
        <v>0</v>
      </c>
      <c r="BH298" s="145">
        <f>IF(N298="zníž. prenesená",J298,0)</f>
        <v>0</v>
      </c>
      <c r="BI298" s="145">
        <f>IF(N298="nulová",J298,0)</f>
        <v>0</v>
      </c>
      <c r="BJ298" s="16" t="s">
        <v>127</v>
      </c>
      <c r="BK298" s="145">
        <f>ROUND(I298*H298,2)</f>
        <v>0</v>
      </c>
      <c r="BL298" s="16" t="s">
        <v>200</v>
      </c>
      <c r="BM298" s="144" t="s">
        <v>546</v>
      </c>
    </row>
    <row r="299" spans="2:65" s="12" customFormat="1">
      <c r="B299" s="146"/>
      <c r="D299" s="147" t="s">
        <v>129</v>
      </c>
      <c r="E299" s="148" t="s">
        <v>1</v>
      </c>
      <c r="F299" s="149" t="s">
        <v>547</v>
      </c>
      <c r="H299" s="150">
        <v>115</v>
      </c>
      <c r="I299" s="151"/>
      <c r="L299" s="146"/>
      <c r="M299" s="152"/>
      <c r="T299" s="153"/>
      <c r="AT299" s="148" t="s">
        <v>129</v>
      </c>
      <c r="AU299" s="148" t="s">
        <v>127</v>
      </c>
      <c r="AV299" s="12" t="s">
        <v>127</v>
      </c>
      <c r="AW299" s="12" t="s">
        <v>34</v>
      </c>
      <c r="AX299" s="12" t="s">
        <v>85</v>
      </c>
      <c r="AY299" s="148" t="s">
        <v>120</v>
      </c>
    </row>
    <row r="300" spans="2:65" s="1" customFormat="1" ht="37.799999999999997" customHeight="1">
      <c r="B300" s="31"/>
      <c r="C300" s="161" t="s">
        <v>548</v>
      </c>
      <c r="D300" s="161" t="s">
        <v>194</v>
      </c>
      <c r="E300" s="162" t="s">
        <v>549</v>
      </c>
      <c r="F300" s="163" t="s">
        <v>550</v>
      </c>
      <c r="G300" s="164" t="s">
        <v>125</v>
      </c>
      <c r="H300" s="165">
        <v>132.25</v>
      </c>
      <c r="I300" s="166"/>
      <c r="J300" s="167">
        <f>ROUND(I300*H300,2)</f>
        <v>0</v>
      </c>
      <c r="K300" s="168"/>
      <c r="L300" s="169"/>
      <c r="M300" s="170" t="s">
        <v>1</v>
      </c>
      <c r="N300" s="171" t="s">
        <v>46</v>
      </c>
      <c r="P300" s="142">
        <f>O300*H300</f>
        <v>0</v>
      </c>
      <c r="Q300" s="142">
        <v>2E-3</v>
      </c>
      <c r="R300" s="142">
        <f>Q300*H300</f>
        <v>0.26450000000000001</v>
      </c>
      <c r="S300" s="142">
        <v>0</v>
      </c>
      <c r="T300" s="143">
        <f>S300*H300</f>
        <v>0</v>
      </c>
      <c r="AR300" s="144" t="s">
        <v>245</v>
      </c>
      <c r="AT300" s="144" t="s">
        <v>194</v>
      </c>
      <c r="AU300" s="144" t="s">
        <v>127</v>
      </c>
      <c r="AY300" s="16" t="s">
        <v>120</v>
      </c>
      <c r="BE300" s="145">
        <f>IF(N300="základná",J300,0)</f>
        <v>0</v>
      </c>
      <c r="BF300" s="145">
        <f>IF(N300="znížená",J300,0)</f>
        <v>0</v>
      </c>
      <c r="BG300" s="145">
        <f>IF(N300="zákl. prenesená",J300,0)</f>
        <v>0</v>
      </c>
      <c r="BH300" s="145">
        <f>IF(N300="zníž. prenesená",J300,0)</f>
        <v>0</v>
      </c>
      <c r="BI300" s="145">
        <f>IF(N300="nulová",J300,0)</f>
        <v>0</v>
      </c>
      <c r="BJ300" s="16" t="s">
        <v>127</v>
      </c>
      <c r="BK300" s="145">
        <f>ROUND(I300*H300,2)</f>
        <v>0</v>
      </c>
      <c r="BL300" s="16" t="s">
        <v>200</v>
      </c>
      <c r="BM300" s="144" t="s">
        <v>551</v>
      </c>
    </row>
    <row r="301" spans="2:65" s="12" customFormat="1">
      <c r="B301" s="146"/>
      <c r="D301" s="147" t="s">
        <v>129</v>
      </c>
      <c r="F301" s="149" t="s">
        <v>552</v>
      </c>
      <c r="H301" s="150">
        <v>132.25</v>
      </c>
      <c r="I301" s="151"/>
      <c r="L301" s="146"/>
      <c r="M301" s="152"/>
      <c r="T301" s="153"/>
      <c r="AT301" s="148" t="s">
        <v>129</v>
      </c>
      <c r="AU301" s="148" t="s">
        <v>127</v>
      </c>
      <c r="AV301" s="12" t="s">
        <v>127</v>
      </c>
      <c r="AW301" s="12" t="s">
        <v>4</v>
      </c>
      <c r="AX301" s="12" t="s">
        <v>85</v>
      </c>
      <c r="AY301" s="148" t="s">
        <v>120</v>
      </c>
    </row>
    <row r="302" spans="2:65" s="1" customFormat="1" ht="24.15" customHeight="1">
      <c r="B302" s="31"/>
      <c r="C302" s="132" t="s">
        <v>553</v>
      </c>
      <c r="D302" s="132" t="s">
        <v>122</v>
      </c>
      <c r="E302" s="133" t="s">
        <v>554</v>
      </c>
      <c r="F302" s="134" t="s">
        <v>555</v>
      </c>
      <c r="G302" s="135" t="s">
        <v>556</v>
      </c>
      <c r="H302" s="178"/>
      <c r="I302" s="137"/>
      <c r="J302" s="138">
        <f>ROUND(I302*H302,2)</f>
        <v>0</v>
      </c>
      <c r="K302" s="139"/>
      <c r="L302" s="31"/>
      <c r="M302" s="140" t="s">
        <v>1</v>
      </c>
      <c r="N302" s="141" t="s">
        <v>46</v>
      </c>
      <c r="P302" s="142">
        <f>O302*H302</f>
        <v>0</v>
      </c>
      <c r="Q302" s="142">
        <v>0</v>
      </c>
      <c r="R302" s="142">
        <f>Q302*H302</f>
        <v>0</v>
      </c>
      <c r="S302" s="142">
        <v>0</v>
      </c>
      <c r="T302" s="143">
        <f>S302*H302</f>
        <v>0</v>
      </c>
      <c r="AR302" s="144" t="s">
        <v>200</v>
      </c>
      <c r="AT302" s="144" t="s">
        <v>122</v>
      </c>
      <c r="AU302" s="144" t="s">
        <v>127</v>
      </c>
      <c r="AY302" s="16" t="s">
        <v>120</v>
      </c>
      <c r="BE302" s="145">
        <f>IF(N302="základná",J302,0)</f>
        <v>0</v>
      </c>
      <c r="BF302" s="145">
        <f>IF(N302="znížená",J302,0)</f>
        <v>0</v>
      </c>
      <c r="BG302" s="145">
        <f>IF(N302="zákl. prenesená",J302,0)</f>
        <v>0</v>
      </c>
      <c r="BH302" s="145">
        <f>IF(N302="zníž. prenesená",J302,0)</f>
        <v>0</v>
      </c>
      <c r="BI302" s="145">
        <f>IF(N302="nulová",J302,0)</f>
        <v>0</v>
      </c>
      <c r="BJ302" s="16" t="s">
        <v>127</v>
      </c>
      <c r="BK302" s="145">
        <f>ROUND(I302*H302,2)</f>
        <v>0</v>
      </c>
      <c r="BL302" s="16" t="s">
        <v>200</v>
      </c>
      <c r="BM302" s="144" t="s">
        <v>557</v>
      </c>
    </row>
    <row r="303" spans="2:65" s="11" customFormat="1" ht="22.8" customHeight="1">
      <c r="B303" s="120"/>
      <c r="D303" s="121" t="s">
        <v>79</v>
      </c>
      <c r="E303" s="130" t="s">
        <v>558</v>
      </c>
      <c r="F303" s="130" t="s">
        <v>559</v>
      </c>
      <c r="I303" s="123"/>
      <c r="J303" s="131">
        <f>BK303</f>
        <v>0</v>
      </c>
      <c r="L303" s="120"/>
      <c r="M303" s="125"/>
      <c r="P303" s="126">
        <v>0</v>
      </c>
      <c r="R303" s="126">
        <v>0</v>
      </c>
      <c r="T303" s="127">
        <v>0</v>
      </c>
      <c r="AR303" s="121" t="s">
        <v>127</v>
      </c>
      <c r="AT303" s="128" t="s">
        <v>79</v>
      </c>
      <c r="AU303" s="128" t="s">
        <v>85</v>
      </c>
      <c r="AY303" s="121" t="s">
        <v>120</v>
      </c>
      <c r="BK303" s="129">
        <v>0</v>
      </c>
    </row>
    <row r="304" spans="2:65" s="11" customFormat="1" ht="22.8" customHeight="1">
      <c r="B304" s="120"/>
      <c r="D304" s="121" t="s">
        <v>79</v>
      </c>
      <c r="E304" s="130" t="s">
        <v>560</v>
      </c>
      <c r="F304" s="130" t="s">
        <v>561</v>
      </c>
      <c r="I304" s="123"/>
      <c r="J304" s="131">
        <f>BK304</f>
        <v>0</v>
      </c>
      <c r="L304" s="120"/>
      <c r="M304" s="125"/>
      <c r="P304" s="126">
        <f>SUM(P305:P307)</f>
        <v>0</v>
      </c>
      <c r="R304" s="126">
        <f>SUM(R305:R307)</f>
        <v>0.78010000000000002</v>
      </c>
      <c r="T304" s="127">
        <f>SUM(T305:T307)</f>
        <v>0</v>
      </c>
      <c r="AR304" s="121" t="s">
        <v>127</v>
      </c>
      <c r="AT304" s="128" t="s">
        <v>79</v>
      </c>
      <c r="AU304" s="128" t="s">
        <v>85</v>
      </c>
      <c r="AY304" s="121" t="s">
        <v>120</v>
      </c>
      <c r="BK304" s="129">
        <f>SUM(BK305:BK307)</f>
        <v>0</v>
      </c>
    </row>
    <row r="305" spans="2:65" s="1" customFormat="1" ht="16.5" customHeight="1">
      <c r="B305" s="31"/>
      <c r="C305" s="132" t="s">
        <v>562</v>
      </c>
      <c r="D305" s="132" t="s">
        <v>122</v>
      </c>
      <c r="E305" s="133" t="s">
        <v>563</v>
      </c>
      <c r="F305" s="134" t="s">
        <v>564</v>
      </c>
      <c r="G305" s="135" t="s">
        <v>191</v>
      </c>
      <c r="H305" s="136">
        <v>10</v>
      </c>
      <c r="I305" s="137"/>
      <c r="J305" s="138">
        <f>ROUND(I305*H305,2)</f>
        <v>0</v>
      </c>
      <c r="K305" s="139"/>
      <c r="L305" s="31"/>
      <c r="M305" s="140" t="s">
        <v>1</v>
      </c>
      <c r="N305" s="141" t="s">
        <v>46</v>
      </c>
      <c r="P305" s="142">
        <f>O305*H305</f>
        <v>0</v>
      </c>
      <c r="Q305" s="142">
        <v>1.0000000000000001E-5</v>
      </c>
      <c r="R305" s="142">
        <f>Q305*H305</f>
        <v>1E-4</v>
      </c>
      <c r="S305" s="142">
        <v>0</v>
      </c>
      <c r="T305" s="143">
        <f>S305*H305</f>
        <v>0</v>
      </c>
      <c r="AR305" s="144" t="s">
        <v>200</v>
      </c>
      <c r="AT305" s="144" t="s">
        <v>122</v>
      </c>
      <c r="AU305" s="144" t="s">
        <v>127</v>
      </c>
      <c r="AY305" s="16" t="s">
        <v>120</v>
      </c>
      <c r="BE305" s="145">
        <f>IF(N305="základná",J305,0)</f>
        <v>0</v>
      </c>
      <c r="BF305" s="145">
        <f>IF(N305="znížená",J305,0)</f>
        <v>0</v>
      </c>
      <c r="BG305" s="145">
        <f>IF(N305="zákl. prenesená",J305,0)</f>
        <v>0</v>
      </c>
      <c r="BH305" s="145">
        <f>IF(N305="zníž. prenesená",J305,0)</f>
        <v>0</v>
      </c>
      <c r="BI305" s="145">
        <f>IF(N305="nulová",J305,0)</f>
        <v>0</v>
      </c>
      <c r="BJ305" s="16" t="s">
        <v>127</v>
      </c>
      <c r="BK305" s="145">
        <f>ROUND(I305*H305,2)</f>
        <v>0</v>
      </c>
      <c r="BL305" s="16" t="s">
        <v>200</v>
      </c>
      <c r="BM305" s="144" t="s">
        <v>565</v>
      </c>
    </row>
    <row r="306" spans="2:65" s="1" customFormat="1" ht="37.799999999999997" customHeight="1">
      <c r="B306" s="31"/>
      <c r="C306" s="161" t="s">
        <v>566</v>
      </c>
      <c r="D306" s="161" t="s">
        <v>194</v>
      </c>
      <c r="E306" s="162" t="s">
        <v>567</v>
      </c>
      <c r="F306" s="163" t="s">
        <v>568</v>
      </c>
      <c r="G306" s="164" t="s">
        <v>191</v>
      </c>
      <c r="H306" s="165">
        <v>10</v>
      </c>
      <c r="I306" s="166"/>
      <c r="J306" s="167">
        <f>ROUND(I306*H306,2)</f>
        <v>0</v>
      </c>
      <c r="K306" s="168"/>
      <c r="L306" s="169"/>
      <c r="M306" s="170" t="s">
        <v>1</v>
      </c>
      <c r="N306" s="171" t="s">
        <v>46</v>
      </c>
      <c r="P306" s="142">
        <f>O306*H306</f>
        <v>0</v>
      </c>
      <c r="Q306" s="142">
        <v>7.8E-2</v>
      </c>
      <c r="R306" s="142">
        <f>Q306*H306</f>
        <v>0.78</v>
      </c>
      <c r="S306" s="142">
        <v>0</v>
      </c>
      <c r="T306" s="143">
        <f>S306*H306</f>
        <v>0</v>
      </c>
      <c r="AR306" s="144" t="s">
        <v>198</v>
      </c>
      <c r="AT306" s="144" t="s">
        <v>194</v>
      </c>
      <c r="AU306" s="144" t="s">
        <v>127</v>
      </c>
      <c r="AY306" s="16" t="s">
        <v>120</v>
      </c>
      <c r="BE306" s="145">
        <f>IF(N306="základná",J306,0)</f>
        <v>0</v>
      </c>
      <c r="BF306" s="145">
        <f>IF(N306="znížená",J306,0)</f>
        <v>0</v>
      </c>
      <c r="BG306" s="145">
        <f>IF(N306="zákl. prenesená",J306,0)</f>
        <v>0</v>
      </c>
      <c r="BH306" s="145">
        <f>IF(N306="zníž. prenesená",J306,0)</f>
        <v>0</v>
      </c>
      <c r="BI306" s="145">
        <f>IF(N306="nulová",J306,0)</f>
        <v>0</v>
      </c>
      <c r="BJ306" s="16" t="s">
        <v>127</v>
      </c>
      <c r="BK306" s="145">
        <f>ROUND(I306*H306,2)</f>
        <v>0</v>
      </c>
      <c r="BL306" s="16" t="s">
        <v>198</v>
      </c>
      <c r="BM306" s="144" t="s">
        <v>569</v>
      </c>
    </row>
    <row r="307" spans="2:65" s="1" customFormat="1" ht="24.15" customHeight="1">
      <c r="B307" s="31"/>
      <c r="C307" s="132" t="s">
        <v>570</v>
      </c>
      <c r="D307" s="132" t="s">
        <v>122</v>
      </c>
      <c r="E307" s="133" t="s">
        <v>571</v>
      </c>
      <c r="F307" s="134" t="s">
        <v>572</v>
      </c>
      <c r="G307" s="135" t="s">
        <v>556</v>
      </c>
      <c r="H307" s="178"/>
      <c r="I307" s="137"/>
      <c r="J307" s="138">
        <f>ROUND(I307*H307,2)</f>
        <v>0</v>
      </c>
      <c r="K307" s="139"/>
      <c r="L307" s="31"/>
      <c r="M307" s="140" t="s">
        <v>1</v>
      </c>
      <c r="N307" s="141" t="s">
        <v>46</v>
      </c>
      <c r="P307" s="142">
        <f>O307*H307</f>
        <v>0</v>
      </c>
      <c r="Q307" s="142">
        <v>0</v>
      </c>
      <c r="R307" s="142">
        <f>Q307*H307</f>
        <v>0</v>
      </c>
      <c r="S307" s="142">
        <v>0</v>
      </c>
      <c r="T307" s="143">
        <f>S307*H307</f>
        <v>0</v>
      </c>
      <c r="AR307" s="144" t="s">
        <v>200</v>
      </c>
      <c r="AT307" s="144" t="s">
        <v>122</v>
      </c>
      <c r="AU307" s="144" t="s">
        <v>127</v>
      </c>
      <c r="AY307" s="16" t="s">
        <v>120</v>
      </c>
      <c r="BE307" s="145">
        <f>IF(N307="základná",J307,0)</f>
        <v>0</v>
      </c>
      <c r="BF307" s="145">
        <f>IF(N307="znížená",J307,0)</f>
        <v>0</v>
      </c>
      <c r="BG307" s="145">
        <f>IF(N307="zákl. prenesená",J307,0)</f>
        <v>0</v>
      </c>
      <c r="BH307" s="145">
        <f>IF(N307="zníž. prenesená",J307,0)</f>
        <v>0</v>
      </c>
      <c r="BI307" s="145">
        <f>IF(N307="nulová",J307,0)</f>
        <v>0</v>
      </c>
      <c r="BJ307" s="16" t="s">
        <v>127</v>
      </c>
      <c r="BK307" s="145">
        <f>ROUND(I307*H307,2)</f>
        <v>0</v>
      </c>
      <c r="BL307" s="16" t="s">
        <v>200</v>
      </c>
      <c r="BM307" s="144" t="s">
        <v>573</v>
      </c>
    </row>
    <row r="308" spans="2:65" s="11" customFormat="1" ht="25.95" customHeight="1">
      <c r="B308" s="120"/>
      <c r="D308" s="121" t="s">
        <v>79</v>
      </c>
      <c r="E308" s="122" t="s">
        <v>574</v>
      </c>
      <c r="F308" s="122" t="s">
        <v>575</v>
      </c>
      <c r="I308" s="123"/>
      <c r="J308" s="124">
        <f>BK308</f>
        <v>0</v>
      </c>
      <c r="L308" s="120"/>
      <c r="M308" s="125"/>
      <c r="P308" s="126">
        <f>SUM(P309:P312)</f>
        <v>0</v>
      </c>
      <c r="R308" s="126">
        <f>SUM(R309:R312)</f>
        <v>0</v>
      </c>
      <c r="T308" s="127">
        <f>SUM(T309:T312)</f>
        <v>0</v>
      </c>
      <c r="AR308" s="121" t="s">
        <v>142</v>
      </c>
      <c r="AT308" s="128" t="s">
        <v>79</v>
      </c>
      <c r="AU308" s="128" t="s">
        <v>80</v>
      </c>
      <c r="AY308" s="121" t="s">
        <v>120</v>
      </c>
      <c r="BK308" s="129">
        <f>SUM(BK309:BK312)</f>
        <v>0</v>
      </c>
    </row>
    <row r="309" spans="2:65" s="1" customFormat="1" ht="44.25" customHeight="1">
      <c r="B309" s="31"/>
      <c r="C309" s="132" t="s">
        <v>576</v>
      </c>
      <c r="D309" s="132" t="s">
        <v>122</v>
      </c>
      <c r="E309" s="133" t="s">
        <v>577</v>
      </c>
      <c r="F309" s="134" t="s">
        <v>578</v>
      </c>
      <c r="G309" s="135" t="s">
        <v>391</v>
      </c>
      <c r="H309" s="136">
        <v>1</v>
      </c>
      <c r="I309" s="137"/>
      <c r="J309" s="138">
        <f>ROUND(I309*H309,2)</f>
        <v>0</v>
      </c>
      <c r="K309" s="139"/>
      <c r="L309" s="31"/>
      <c r="M309" s="140" t="s">
        <v>1</v>
      </c>
      <c r="N309" s="141" t="s">
        <v>46</v>
      </c>
      <c r="P309" s="142">
        <f>O309*H309</f>
        <v>0</v>
      </c>
      <c r="Q309" s="142">
        <v>0</v>
      </c>
      <c r="R309" s="142">
        <f>Q309*H309</f>
        <v>0</v>
      </c>
      <c r="S309" s="142">
        <v>0</v>
      </c>
      <c r="T309" s="143">
        <f>S309*H309</f>
        <v>0</v>
      </c>
      <c r="AR309" s="144" t="s">
        <v>579</v>
      </c>
      <c r="AT309" s="144" t="s">
        <v>122</v>
      </c>
      <c r="AU309" s="144" t="s">
        <v>85</v>
      </c>
      <c r="AY309" s="16" t="s">
        <v>120</v>
      </c>
      <c r="BE309" s="145">
        <f>IF(N309="základná",J309,0)</f>
        <v>0</v>
      </c>
      <c r="BF309" s="145">
        <f>IF(N309="znížená",J309,0)</f>
        <v>0</v>
      </c>
      <c r="BG309" s="145">
        <f>IF(N309="zákl. prenesená",J309,0)</f>
        <v>0</v>
      </c>
      <c r="BH309" s="145">
        <f>IF(N309="zníž. prenesená",J309,0)</f>
        <v>0</v>
      </c>
      <c r="BI309" s="145">
        <f>IF(N309="nulová",J309,0)</f>
        <v>0</v>
      </c>
      <c r="BJ309" s="16" t="s">
        <v>127</v>
      </c>
      <c r="BK309" s="145">
        <f>ROUND(I309*H309,2)</f>
        <v>0</v>
      </c>
      <c r="BL309" s="16" t="s">
        <v>579</v>
      </c>
      <c r="BM309" s="144" t="s">
        <v>580</v>
      </c>
    </row>
    <row r="310" spans="2:65" s="1" customFormat="1" ht="24.15" customHeight="1">
      <c r="B310" s="31"/>
      <c r="C310" s="132" t="s">
        <v>581</v>
      </c>
      <c r="D310" s="132" t="s">
        <v>122</v>
      </c>
      <c r="E310" s="133" t="s">
        <v>582</v>
      </c>
      <c r="F310" s="134" t="s">
        <v>583</v>
      </c>
      <c r="G310" s="135" t="s">
        <v>391</v>
      </c>
      <c r="H310" s="136">
        <v>1</v>
      </c>
      <c r="I310" s="137"/>
      <c r="J310" s="138">
        <f>ROUND(I310*H310,2)</f>
        <v>0</v>
      </c>
      <c r="K310" s="139"/>
      <c r="L310" s="31"/>
      <c r="M310" s="140" t="s">
        <v>1</v>
      </c>
      <c r="N310" s="141" t="s">
        <v>46</v>
      </c>
      <c r="P310" s="142">
        <f>O310*H310</f>
        <v>0</v>
      </c>
      <c r="Q310" s="142">
        <v>0</v>
      </c>
      <c r="R310" s="142">
        <f>Q310*H310</f>
        <v>0</v>
      </c>
      <c r="S310" s="142">
        <v>0</v>
      </c>
      <c r="T310" s="143">
        <f>S310*H310</f>
        <v>0</v>
      </c>
      <c r="AR310" s="144" t="s">
        <v>579</v>
      </c>
      <c r="AT310" s="144" t="s">
        <v>122</v>
      </c>
      <c r="AU310" s="144" t="s">
        <v>85</v>
      </c>
      <c r="AY310" s="16" t="s">
        <v>120</v>
      </c>
      <c r="BE310" s="145">
        <f>IF(N310="základná",J310,0)</f>
        <v>0</v>
      </c>
      <c r="BF310" s="145">
        <f>IF(N310="znížená",J310,0)</f>
        <v>0</v>
      </c>
      <c r="BG310" s="145">
        <f>IF(N310="zákl. prenesená",J310,0)</f>
        <v>0</v>
      </c>
      <c r="BH310" s="145">
        <f>IF(N310="zníž. prenesená",J310,0)</f>
        <v>0</v>
      </c>
      <c r="BI310" s="145">
        <f>IF(N310="nulová",J310,0)</f>
        <v>0</v>
      </c>
      <c r="BJ310" s="16" t="s">
        <v>127</v>
      </c>
      <c r="BK310" s="145">
        <f>ROUND(I310*H310,2)</f>
        <v>0</v>
      </c>
      <c r="BL310" s="16" t="s">
        <v>579</v>
      </c>
      <c r="BM310" s="144" t="s">
        <v>584</v>
      </c>
    </row>
    <row r="311" spans="2:65" s="1" customFormat="1" ht="44.25" customHeight="1">
      <c r="B311" s="31"/>
      <c r="C311" s="132" t="s">
        <v>585</v>
      </c>
      <c r="D311" s="132" t="s">
        <v>122</v>
      </c>
      <c r="E311" s="133" t="s">
        <v>586</v>
      </c>
      <c r="F311" s="134" t="s">
        <v>587</v>
      </c>
      <c r="G311" s="135" t="s">
        <v>391</v>
      </c>
      <c r="H311" s="136">
        <v>1</v>
      </c>
      <c r="I311" s="137"/>
      <c r="J311" s="138">
        <f>ROUND(I311*H311,2)</f>
        <v>0</v>
      </c>
      <c r="K311" s="139"/>
      <c r="L311" s="31"/>
      <c r="M311" s="140" t="s">
        <v>1</v>
      </c>
      <c r="N311" s="141" t="s">
        <v>46</v>
      </c>
      <c r="P311" s="142">
        <f>O311*H311</f>
        <v>0</v>
      </c>
      <c r="Q311" s="142">
        <v>0</v>
      </c>
      <c r="R311" s="142">
        <f>Q311*H311</f>
        <v>0</v>
      </c>
      <c r="S311" s="142">
        <v>0</v>
      </c>
      <c r="T311" s="143">
        <f>S311*H311</f>
        <v>0</v>
      </c>
      <c r="AR311" s="144" t="s">
        <v>579</v>
      </c>
      <c r="AT311" s="144" t="s">
        <v>122</v>
      </c>
      <c r="AU311" s="144" t="s">
        <v>85</v>
      </c>
      <c r="AY311" s="16" t="s">
        <v>120</v>
      </c>
      <c r="BE311" s="145">
        <f>IF(N311="základná",J311,0)</f>
        <v>0</v>
      </c>
      <c r="BF311" s="145">
        <f>IF(N311="znížená",J311,0)</f>
        <v>0</v>
      </c>
      <c r="BG311" s="145">
        <f>IF(N311="zákl. prenesená",J311,0)</f>
        <v>0</v>
      </c>
      <c r="BH311" s="145">
        <f>IF(N311="zníž. prenesená",J311,0)</f>
        <v>0</v>
      </c>
      <c r="BI311" s="145">
        <f>IF(N311="nulová",J311,0)</f>
        <v>0</v>
      </c>
      <c r="BJ311" s="16" t="s">
        <v>127</v>
      </c>
      <c r="BK311" s="145">
        <f>ROUND(I311*H311,2)</f>
        <v>0</v>
      </c>
      <c r="BL311" s="16" t="s">
        <v>579</v>
      </c>
      <c r="BM311" s="144" t="s">
        <v>588</v>
      </c>
    </row>
    <row r="312" spans="2:65" s="1" customFormat="1" ht="16.5" customHeight="1">
      <c r="B312" s="31"/>
      <c r="C312" s="132" t="s">
        <v>589</v>
      </c>
      <c r="D312" s="132" t="s">
        <v>122</v>
      </c>
      <c r="E312" s="133" t="s">
        <v>590</v>
      </c>
      <c r="F312" s="134" t="s">
        <v>591</v>
      </c>
      <c r="G312" s="135" t="s">
        <v>391</v>
      </c>
      <c r="H312" s="136">
        <v>1</v>
      </c>
      <c r="I312" s="137"/>
      <c r="J312" s="138">
        <f>ROUND(I312*H312,2)</f>
        <v>0</v>
      </c>
      <c r="K312" s="139"/>
      <c r="L312" s="31"/>
      <c r="M312" s="179" t="s">
        <v>1</v>
      </c>
      <c r="N312" s="180" t="s">
        <v>46</v>
      </c>
      <c r="O312" s="181"/>
      <c r="P312" s="182">
        <f>O312*H312</f>
        <v>0</v>
      </c>
      <c r="Q312" s="182">
        <v>0</v>
      </c>
      <c r="R312" s="182">
        <f>Q312*H312</f>
        <v>0</v>
      </c>
      <c r="S312" s="182">
        <v>0</v>
      </c>
      <c r="T312" s="183">
        <f>S312*H312</f>
        <v>0</v>
      </c>
      <c r="AR312" s="144" t="s">
        <v>579</v>
      </c>
      <c r="AT312" s="144" t="s">
        <v>122</v>
      </c>
      <c r="AU312" s="144" t="s">
        <v>85</v>
      </c>
      <c r="AY312" s="16" t="s">
        <v>120</v>
      </c>
      <c r="BE312" s="145">
        <f>IF(N312="základná",J312,0)</f>
        <v>0</v>
      </c>
      <c r="BF312" s="145">
        <f>IF(N312="znížená",J312,0)</f>
        <v>0</v>
      </c>
      <c r="BG312" s="145">
        <f>IF(N312="zákl. prenesená",J312,0)</f>
        <v>0</v>
      </c>
      <c r="BH312" s="145">
        <f>IF(N312="zníž. prenesená",J312,0)</f>
        <v>0</v>
      </c>
      <c r="BI312" s="145">
        <f>IF(N312="nulová",J312,0)</f>
        <v>0</v>
      </c>
      <c r="BJ312" s="16" t="s">
        <v>127</v>
      </c>
      <c r="BK312" s="145">
        <f>ROUND(I312*H312,2)</f>
        <v>0</v>
      </c>
      <c r="BL312" s="16" t="s">
        <v>579</v>
      </c>
      <c r="BM312" s="144" t="s">
        <v>592</v>
      </c>
    </row>
    <row r="313" spans="2:65" s="1" customFormat="1" ht="6.9" customHeight="1">
      <c r="B313" s="44"/>
      <c r="C313" s="45"/>
      <c r="D313" s="45"/>
      <c r="E313" s="45"/>
      <c r="F313" s="45"/>
      <c r="G313" s="45"/>
      <c r="H313" s="45"/>
      <c r="I313" s="45"/>
      <c r="J313" s="45"/>
      <c r="K313" s="45"/>
      <c r="L313" s="31"/>
    </row>
  </sheetData>
  <sheetProtection algorithmName="SHA-512" hashValue="eWqWvFYC55NIqlgDPqJVlWzTb19VvWzCSBx7B+56X0nGel7+tO/fHZ9iNghg+oTD/h1sip9EVY8a/IthJ2C+Lw==" saltValue="qOEmwJkckJ74mZiEXjZVO9ClT9+W3jmCtGCTF1ImXFr3S/A/OkVzwF6AdrAOvcEJ7k2jaAYZlqeoTLyV1QKHtw==" spinCount="100000" sheet="1" objects="1" scenarios="1" formatColumns="0" formatRows="0" autoFilter="0"/>
  <autoFilter ref="C124:K312"/>
  <mergeCells count="6">
    <mergeCell ref="E117:H117"/>
    <mergeCell ref="L2:V2"/>
    <mergeCell ref="E7:H7"/>
    <mergeCell ref="E16:H16"/>
    <mergeCell ref="E25:H25"/>
    <mergeCell ref="E85:H85"/>
  </mergeCells>
  <pageMargins left="0.39374999999999999" right="0.39374999999999999" top="0.39374999999999999" bottom="0.39374999999999999" header="0" footer="0"/>
  <pageSetup paperSize="9" scale="87" fitToHeight="100" orientation="portrait" blackAndWhite="1" r:id="rId1"/>
  <headerFoot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4</vt:i4>
      </vt:variant>
    </vt:vector>
  </HeadingPairs>
  <TitlesOfParts>
    <vt:vector size="5" baseType="lpstr">
      <vt:lpstr>69-22 - Predĺženie pešej ...</vt:lpstr>
      <vt:lpstr>'69-22 - Predĺženie pešej ...'!Názvy_tlače</vt:lpstr>
      <vt:lpstr>'Rekapitulácia stavby'!Názvy_tlače</vt:lpstr>
      <vt:lpstr>'69-22 - Predĺženie pešej ...'!Oblasť_tlače</vt:lpstr>
      <vt:lpstr>'Rekapitulácia stavby'!Oblasť_tlače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ACER\User</dc:creator>
  <cp:lastModifiedBy>Pindeš Daniel, Ing.</cp:lastModifiedBy>
  <cp:lastPrinted>2022-12-29T18:32:59Z</cp:lastPrinted>
  <dcterms:created xsi:type="dcterms:W3CDTF">2022-12-29T18:29:16Z</dcterms:created>
  <dcterms:modified xsi:type="dcterms:W3CDTF">2023-01-02T14:55:03Z</dcterms:modified>
</cp:coreProperties>
</file>