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elikmecova/Desktop/"/>
    </mc:Choice>
  </mc:AlternateContent>
  <xr:revisionPtr revIDLastSave="0" documentId="8_{D1F1D43F-AF0A-3C4B-9F38-AB0DDD03ED8A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Rekapitulácia stavby" sheetId="1" r:id="rId1"/>
    <sheet name="SO 02 - SO 02 - Ustajneni..." sheetId="2" r:id="rId2"/>
    <sheet name="2_1 - Zdravotechnika" sheetId="3" r:id="rId3"/>
    <sheet name="2_2 - Elektroinštalácia" sheetId="4" r:id="rId4"/>
    <sheet name="SO 04 - SO 04 - Ustajneni..." sheetId="5" r:id="rId5"/>
    <sheet name="4_1 - Zdravotechnika" sheetId="6" r:id="rId6"/>
    <sheet name="4_2 - Elektroinštalácia" sheetId="7" r:id="rId7"/>
    <sheet name="SO 13 - SO 13 - Ustajneni..." sheetId="8" r:id="rId8"/>
    <sheet name="13_1 - Zdravotechnika" sheetId="9" r:id="rId9"/>
    <sheet name="13_2 - Elektroinštalácia" sheetId="10" r:id="rId10"/>
  </sheets>
  <definedNames>
    <definedName name="_xlnm._FilterDatabase" localSheetId="8" hidden="1">'13_1 - Zdravotechnika'!$C$133:$K$181</definedName>
    <definedName name="_xlnm._FilterDatabase" localSheetId="9" hidden="1">'13_2 - Elektroinštalácia'!$C$126:$K$180</definedName>
    <definedName name="_xlnm._FilterDatabase" localSheetId="2" hidden="1">'2_1 - Zdravotechnika'!$C$133:$K$190</definedName>
    <definedName name="_xlnm._FilterDatabase" localSheetId="3" hidden="1">'2_2 - Elektroinštalácia'!$C$126:$K$180</definedName>
    <definedName name="_xlnm._FilterDatabase" localSheetId="5" hidden="1">'4_1 - Zdravotechnika'!$C$133:$K$190</definedName>
    <definedName name="_xlnm._FilterDatabase" localSheetId="6" hidden="1">'4_2 - Elektroinštalácia'!$C$126:$K$180</definedName>
    <definedName name="_xlnm._FilterDatabase" localSheetId="1" hidden="1">'SO 02 - SO 02 - Ustajneni...'!$C$134:$K$210</definedName>
    <definedName name="_xlnm._FilterDatabase" localSheetId="4" hidden="1">'SO 04 - SO 04 - Ustajneni...'!$C$134:$K$210</definedName>
    <definedName name="_xlnm._FilterDatabase" localSheetId="7" hidden="1">'SO 13 - SO 13 - Ustajneni...'!$C$132:$K$193</definedName>
    <definedName name="_xlnm.Print_Titles" localSheetId="8">'13_1 - Zdravotechnika'!$133:$133</definedName>
    <definedName name="_xlnm.Print_Titles" localSheetId="9">'13_2 - Elektroinštalácia'!$126:$126</definedName>
    <definedName name="_xlnm.Print_Titles" localSheetId="2">'2_1 - Zdravotechnika'!$133:$133</definedName>
    <definedName name="_xlnm.Print_Titles" localSheetId="3">'2_2 - Elektroinštalácia'!$126:$126</definedName>
    <definedName name="_xlnm.Print_Titles" localSheetId="5">'4_1 - Zdravotechnika'!$133:$133</definedName>
    <definedName name="_xlnm.Print_Titles" localSheetId="6">'4_2 - Elektroinštalácia'!$126:$126</definedName>
    <definedName name="_xlnm.Print_Titles" localSheetId="0">'Rekapitulácia stavby'!$92:$92</definedName>
    <definedName name="_xlnm.Print_Titles" localSheetId="1">'SO 02 - SO 02 - Ustajneni...'!$134:$134</definedName>
    <definedName name="_xlnm.Print_Titles" localSheetId="4">'SO 04 - SO 04 - Ustajneni...'!$134:$134</definedName>
    <definedName name="_xlnm.Print_Titles" localSheetId="7">'SO 13 - SO 13 - Ustajneni...'!$132:$132</definedName>
    <definedName name="_xlnm.Print_Area" localSheetId="8">'13_1 - Zdravotechnika'!$C$4:$J$76,'13_1 - Zdravotechnika'!$C$82:$J$113,'13_1 - Zdravotechnika'!$C$119:$J$181</definedName>
    <definedName name="_xlnm.Print_Area" localSheetId="9">'13_2 - Elektroinštalácia'!$C$4:$J$76,'13_2 - Elektroinštalácia'!$C$82:$J$106,'13_2 - Elektroinštalácia'!$C$112:$J$180</definedName>
    <definedName name="_xlnm.Print_Area" localSheetId="2">'2_1 - Zdravotechnika'!$C$4:$J$76,'2_1 - Zdravotechnika'!$C$82:$J$113,'2_1 - Zdravotechnika'!$C$119:$J$190</definedName>
    <definedName name="_xlnm.Print_Area" localSheetId="3">'2_2 - Elektroinštalácia'!$C$4:$J$76,'2_2 - Elektroinštalácia'!$C$82:$J$106,'2_2 - Elektroinštalácia'!$C$112:$J$180</definedName>
    <definedName name="_xlnm.Print_Area" localSheetId="5">'4_1 - Zdravotechnika'!$C$4:$J$76,'4_1 - Zdravotechnika'!$C$82:$J$113,'4_1 - Zdravotechnika'!$C$119:$J$190</definedName>
    <definedName name="_xlnm.Print_Area" localSheetId="6">'4_2 - Elektroinštalácia'!$C$4:$J$76,'4_2 - Elektroinštalácia'!$C$82:$J$106,'4_2 - Elektroinštalácia'!$C$112:$J$180</definedName>
    <definedName name="_xlnm.Print_Area" localSheetId="0">'Rekapitulácia stavby'!$D$4:$AO$76,'Rekapitulácia stavby'!$C$82:$AQ$110</definedName>
    <definedName name="_xlnm.Print_Area" localSheetId="1">'SO 02 - SO 02 - Ustajneni...'!$C$4:$J$76,'SO 02 - SO 02 - Ustajneni...'!$C$82:$J$116,'SO 02 - SO 02 - Ustajneni...'!$C$122:$J$210</definedName>
    <definedName name="_xlnm.Print_Area" localSheetId="4">'SO 04 - SO 04 - Ustajneni...'!$C$4:$J$76,'SO 04 - SO 04 - Ustajneni...'!$C$82:$J$116,'SO 04 - SO 04 - Ustajneni...'!$C$122:$J$210</definedName>
    <definedName name="_xlnm.Print_Area" localSheetId="7">'SO 13 - SO 13 - Ustajneni...'!$C$4:$J$76,'SO 13 - SO 13 - Ustajneni...'!$C$82:$J$114,'SO 13 - SO 13 - Ustajneni...'!$C$120:$J$193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10" l="1"/>
  <c r="J40" i="10"/>
  <c r="AY106" i="1"/>
  <c r="J39" i="10"/>
  <c r="AX106" i="1"/>
  <c r="BI180" i="10"/>
  <c r="BH180" i="10"/>
  <c r="BG180" i="10"/>
  <c r="BE180" i="10"/>
  <c r="T180" i="10"/>
  <c r="T179" i="10"/>
  <c r="R180" i="10"/>
  <c r="R179" i="10"/>
  <c r="P180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J123" i="10"/>
  <c r="F123" i="10"/>
  <c r="F121" i="10"/>
  <c r="E119" i="10"/>
  <c r="J33" i="10"/>
  <c r="J93" i="10"/>
  <c r="F93" i="10"/>
  <c r="F91" i="10"/>
  <c r="E89" i="10"/>
  <c r="J26" i="10"/>
  <c r="E26" i="10"/>
  <c r="J124" i="10" s="1"/>
  <c r="J25" i="10"/>
  <c r="J20" i="10"/>
  <c r="E20" i="10"/>
  <c r="F94" i="10" s="1"/>
  <c r="J19" i="10"/>
  <c r="J14" i="10"/>
  <c r="J91" i="10"/>
  <c r="E7" i="10"/>
  <c r="E115" i="10"/>
  <c r="J41" i="9"/>
  <c r="J40" i="9"/>
  <c r="AY105" i="1" s="1"/>
  <c r="J39" i="9"/>
  <c r="AX105" i="1" s="1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4" i="9"/>
  <c r="BH164" i="9"/>
  <c r="BG164" i="9"/>
  <c r="BE164" i="9"/>
  <c r="T164" i="9"/>
  <c r="T163" i="9" s="1"/>
  <c r="R164" i="9"/>
  <c r="R163" i="9" s="1"/>
  <c r="P164" i="9"/>
  <c r="P163" i="9" s="1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1" i="9"/>
  <c r="BH151" i="9"/>
  <c r="BG151" i="9"/>
  <c r="BE151" i="9"/>
  <c r="T151" i="9"/>
  <c r="T150" i="9"/>
  <c r="R151" i="9"/>
  <c r="R150" i="9"/>
  <c r="P151" i="9"/>
  <c r="P150" i="9"/>
  <c r="BI149" i="9"/>
  <c r="BH149" i="9"/>
  <c r="BG149" i="9"/>
  <c r="BE149" i="9"/>
  <c r="T149" i="9"/>
  <c r="T148" i="9"/>
  <c r="R149" i="9"/>
  <c r="R148" i="9"/>
  <c r="P149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J130" i="9"/>
  <c r="F130" i="9"/>
  <c r="F128" i="9"/>
  <c r="E126" i="9"/>
  <c r="J33" i="9"/>
  <c r="J93" i="9"/>
  <c r="F93" i="9"/>
  <c r="F91" i="9"/>
  <c r="E89" i="9"/>
  <c r="J26" i="9"/>
  <c r="E26" i="9"/>
  <c r="J94" i="9" s="1"/>
  <c r="J25" i="9"/>
  <c r="J20" i="9"/>
  <c r="E20" i="9"/>
  <c r="F131" i="9" s="1"/>
  <c r="J19" i="9"/>
  <c r="J14" i="9"/>
  <c r="J128" i="9"/>
  <c r="E7" i="9"/>
  <c r="E122" i="9"/>
  <c r="J39" i="8"/>
  <c r="J38" i="8"/>
  <c r="AY104" i="1" s="1"/>
  <c r="J37" i="8"/>
  <c r="AX104" i="1" s="1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5" i="8"/>
  <c r="BH165" i="8"/>
  <c r="BG165" i="8"/>
  <c r="BE165" i="8"/>
  <c r="T165" i="8"/>
  <c r="T164" i="8"/>
  <c r="R165" i="8"/>
  <c r="R164" i="8"/>
  <c r="P165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J129" i="8"/>
  <c r="F129" i="8"/>
  <c r="F127" i="8"/>
  <c r="E125" i="8"/>
  <c r="J31" i="8"/>
  <c r="J91" i="8"/>
  <c r="F91" i="8"/>
  <c r="F89" i="8"/>
  <c r="E87" i="8"/>
  <c r="J24" i="8"/>
  <c r="E24" i="8"/>
  <c r="J130" i="8" s="1"/>
  <c r="J23" i="8"/>
  <c r="J18" i="8"/>
  <c r="E18" i="8"/>
  <c r="F92" i="8" s="1"/>
  <c r="J17" i="8"/>
  <c r="J12" i="8"/>
  <c r="J89" i="8"/>
  <c r="E7" i="8"/>
  <c r="E123" i="8"/>
  <c r="J41" i="7"/>
  <c r="J40" i="7"/>
  <c r="AY102" i="1" s="1"/>
  <c r="J39" i="7"/>
  <c r="AX102" i="1" s="1"/>
  <c r="BI180" i="7"/>
  <c r="BH180" i="7"/>
  <c r="BG180" i="7"/>
  <c r="BE180" i="7"/>
  <c r="T180" i="7"/>
  <c r="T179" i="7" s="1"/>
  <c r="R180" i="7"/>
  <c r="R179" i="7" s="1"/>
  <c r="P180" i="7"/>
  <c r="P179" i="7" s="1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J123" i="7"/>
  <c r="F123" i="7"/>
  <c r="F121" i="7"/>
  <c r="E119" i="7"/>
  <c r="J33" i="7"/>
  <c r="J93" i="7"/>
  <c r="F93" i="7"/>
  <c r="F91" i="7"/>
  <c r="E89" i="7"/>
  <c r="J26" i="7"/>
  <c r="E26" i="7"/>
  <c r="J124" i="7"/>
  <c r="J25" i="7"/>
  <c r="J20" i="7"/>
  <c r="E20" i="7"/>
  <c r="F94" i="7"/>
  <c r="J19" i="7"/>
  <c r="J14" i="7"/>
  <c r="J121" i="7" s="1"/>
  <c r="E7" i="7"/>
  <c r="E115" i="7" s="1"/>
  <c r="J41" i="6"/>
  <c r="J40" i="6"/>
  <c r="AY101" i="1"/>
  <c r="J39" i="6"/>
  <c r="AX101" i="1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3" i="6"/>
  <c r="BH173" i="6"/>
  <c r="BG173" i="6"/>
  <c r="BE173" i="6"/>
  <c r="T173" i="6"/>
  <c r="T172" i="6"/>
  <c r="R173" i="6"/>
  <c r="R172" i="6"/>
  <c r="P173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T150" i="6"/>
  <c r="R151" i="6"/>
  <c r="R150" i="6"/>
  <c r="P151" i="6"/>
  <c r="P150" i="6"/>
  <c r="BI149" i="6"/>
  <c r="BH149" i="6"/>
  <c r="BG149" i="6"/>
  <c r="BE149" i="6"/>
  <c r="T149" i="6"/>
  <c r="T148" i="6"/>
  <c r="R149" i="6"/>
  <c r="R148" i="6"/>
  <c r="P149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J130" i="6"/>
  <c r="F130" i="6"/>
  <c r="F128" i="6"/>
  <c r="E126" i="6"/>
  <c r="J33" i="6"/>
  <c r="J93" i="6"/>
  <c r="F93" i="6"/>
  <c r="F91" i="6"/>
  <c r="E89" i="6"/>
  <c r="J26" i="6"/>
  <c r="E26" i="6"/>
  <c r="J131" i="6" s="1"/>
  <c r="J25" i="6"/>
  <c r="J20" i="6"/>
  <c r="E20" i="6"/>
  <c r="F94" i="6" s="1"/>
  <c r="J19" i="6"/>
  <c r="J14" i="6"/>
  <c r="J128" i="6"/>
  <c r="E7" i="6"/>
  <c r="E122" i="6"/>
  <c r="J39" i="5"/>
  <c r="J38" i="5"/>
  <c r="AY100" i="1" s="1"/>
  <c r="J37" i="5"/>
  <c r="AX100" i="1" s="1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6" i="5"/>
  <c r="BH176" i="5"/>
  <c r="BG176" i="5"/>
  <c r="BE176" i="5"/>
  <c r="T176" i="5"/>
  <c r="T175" i="5" s="1"/>
  <c r="R176" i="5"/>
  <c r="R175" i="5" s="1"/>
  <c r="P176" i="5"/>
  <c r="P175" i="5" s="1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J131" i="5"/>
  <c r="F131" i="5"/>
  <c r="F129" i="5"/>
  <c r="E127" i="5"/>
  <c r="J31" i="5"/>
  <c r="J91" i="5"/>
  <c r="F91" i="5"/>
  <c r="F89" i="5"/>
  <c r="E87" i="5"/>
  <c r="J24" i="5"/>
  <c r="E24" i="5"/>
  <c r="J132" i="5"/>
  <c r="J23" i="5"/>
  <c r="J18" i="5"/>
  <c r="E18" i="5"/>
  <c r="F132" i="5"/>
  <c r="J17" i="5"/>
  <c r="J12" i="5"/>
  <c r="J129" i="5" s="1"/>
  <c r="E7" i="5"/>
  <c r="E85" i="5" s="1"/>
  <c r="J41" i="4"/>
  <c r="J40" i="4"/>
  <c r="AY98" i="1"/>
  <c r="J39" i="4"/>
  <c r="AX98" i="1"/>
  <c r="BI180" i="4"/>
  <c r="BH180" i="4"/>
  <c r="BG180" i="4"/>
  <c r="BE180" i="4"/>
  <c r="T180" i="4"/>
  <c r="T179" i="4"/>
  <c r="R180" i="4"/>
  <c r="R179" i="4"/>
  <c r="P180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J123" i="4"/>
  <c r="F123" i="4"/>
  <c r="F121" i="4"/>
  <c r="E119" i="4"/>
  <c r="J33" i="4"/>
  <c r="J93" i="4"/>
  <c r="F93" i="4"/>
  <c r="F91" i="4"/>
  <c r="E89" i="4"/>
  <c r="J26" i="4"/>
  <c r="E26" i="4"/>
  <c r="J94" i="4" s="1"/>
  <c r="J25" i="4"/>
  <c r="J20" i="4"/>
  <c r="E20" i="4"/>
  <c r="F124" i="4" s="1"/>
  <c r="J19" i="4"/>
  <c r="J14" i="4"/>
  <c r="J91" i="4"/>
  <c r="E7" i="4"/>
  <c r="E85" i="4"/>
  <c r="J41" i="3"/>
  <c r="J40" i="3"/>
  <c r="AY97" i="1" s="1"/>
  <c r="J39" i="3"/>
  <c r="AX97" i="1" s="1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3" i="3"/>
  <c r="BH173" i="3"/>
  <c r="BG173" i="3"/>
  <c r="BE173" i="3"/>
  <c r="T173" i="3"/>
  <c r="T172" i="3" s="1"/>
  <c r="R173" i="3"/>
  <c r="R172" i="3" s="1"/>
  <c r="P173" i="3"/>
  <c r="P172" i="3" s="1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T150" i="3" s="1"/>
  <c r="R151" i="3"/>
  <c r="R150" i="3" s="1"/>
  <c r="P151" i="3"/>
  <c r="P150" i="3" s="1"/>
  <c r="BI149" i="3"/>
  <c r="BH149" i="3"/>
  <c r="BG149" i="3"/>
  <c r="BE149" i="3"/>
  <c r="T149" i="3"/>
  <c r="T148" i="3" s="1"/>
  <c r="R149" i="3"/>
  <c r="R148" i="3" s="1"/>
  <c r="P149" i="3"/>
  <c r="P148" i="3" s="1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J130" i="3"/>
  <c r="F130" i="3"/>
  <c r="F128" i="3"/>
  <c r="E126" i="3"/>
  <c r="J33" i="3"/>
  <c r="J93" i="3"/>
  <c r="F93" i="3"/>
  <c r="F91" i="3"/>
  <c r="E89" i="3"/>
  <c r="J26" i="3"/>
  <c r="E26" i="3"/>
  <c r="J94" i="3"/>
  <c r="J25" i="3"/>
  <c r="J20" i="3"/>
  <c r="E20" i="3"/>
  <c r="F131" i="3"/>
  <c r="J19" i="3"/>
  <c r="J14" i="3"/>
  <c r="J91" i="3" s="1"/>
  <c r="E7" i="3"/>
  <c r="E122" i="3" s="1"/>
  <c r="J39" i="2"/>
  <c r="J38" i="2"/>
  <c r="AY96" i="1"/>
  <c r="J37" i="2"/>
  <c r="AX96" i="1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6" i="2"/>
  <c r="BH176" i="2"/>
  <c r="BG176" i="2"/>
  <c r="BE176" i="2"/>
  <c r="T176" i="2"/>
  <c r="T175" i="2"/>
  <c r="R176" i="2"/>
  <c r="R175" i="2"/>
  <c r="P176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F35" i="2" s="1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J131" i="2"/>
  <c r="F131" i="2"/>
  <c r="F129" i="2"/>
  <c r="E127" i="2"/>
  <c r="J31" i="2"/>
  <c r="J91" i="2"/>
  <c r="F91" i="2"/>
  <c r="F89" i="2"/>
  <c r="E87" i="2"/>
  <c r="J24" i="2"/>
  <c r="E24" i="2"/>
  <c r="J132" i="2" s="1"/>
  <c r="J23" i="2"/>
  <c r="J18" i="2"/>
  <c r="E18" i="2"/>
  <c r="F132" i="2" s="1"/>
  <c r="J17" i="2"/>
  <c r="J12" i="2"/>
  <c r="J129" i="2"/>
  <c r="E7" i="2"/>
  <c r="E125" i="2"/>
  <c r="L90" i="1"/>
  <c r="AM90" i="1"/>
  <c r="AM89" i="1"/>
  <c r="L89" i="1"/>
  <c r="AM87" i="1"/>
  <c r="L87" i="1"/>
  <c r="L85" i="1"/>
  <c r="L84" i="1"/>
  <c r="BK139" i="2"/>
  <c r="AS95" i="1"/>
  <c r="J202" i="2"/>
  <c r="BK199" i="2"/>
  <c r="BK196" i="2"/>
  <c r="BK192" i="2"/>
  <c r="BK188" i="2"/>
  <c r="BK183" i="2"/>
  <c r="BK179" i="2"/>
  <c r="J173" i="2"/>
  <c r="BK167" i="2"/>
  <c r="J165" i="2"/>
  <c r="J161" i="2"/>
  <c r="J158" i="2"/>
  <c r="BK153" i="2"/>
  <c r="J150" i="2"/>
  <c r="J148" i="2"/>
  <c r="BK142" i="2"/>
  <c r="J142" i="2"/>
  <c r="BK176" i="3"/>
  <c r="J153" i="3"/>
  <c r="J138" i="3"/>
  <c r="BK162" i="3"/>
  <c r="BK187" i="3"/>
  <c r="BK161" i="3"/>
  <c r="BK153" i="3"/>
  <c r="BK164" i="3"/>
  <c r="J181" i="3"/>
  <c r="J144" i="3"/>
  <c r="BK157" i="3"/>
  <c r="BK156" i="3"/>
  <c r="BK175" i="4"/>
  <c r="J132" i="4"/>
  <c r="BK130" i="4"/>
  <c r="BK170" i="4"/>
  <c r="BK158" i="4"/>
  <c r="J177" i="4"/>
  <c r="BK147" i="4"/>
  <c r="BK169" i="4"/>
  <c r="J142" i="4"/>
  <c r="J162" i="4"/>
  <c r="BK138" i="4"/>
  <c r="BK153" i="4"/>
  <c r="BK202" i="5"/>
  <c r="J188" i="5"/>
  <c r="J149" i="5"/>
  <c r="BK183" i="5"/>
  <c r="BK147" i="5"/>
  <c r="J189" i="5"/>
  <c r="J166" i="5"/>
  <c r="J205" i="5"/>
  <c r="BK171" i="5"/>
  <c r="BK148" i="5"/>
  <c r="J194" i="5"/>
  <c r="BK173" i="5"/>
  <c r="J148" i="5"/>
  <c r="J202" i="5"/>
  <c r="J167" i="5"/>
  <c r="BK161" i="5"/>
  <c r="BK197" i="5"/>
  <c r="BK176" i="5"/>
  <c r="J164" i="5"/>
  <c r="BK162" i="5"/>
  <c r="J143" i="5"/>
  <c r="BK156" i="6"/>
  <c r="BK139" i="6"/>
  <c r="J185" i="6"/>
  <c r="BK173" i="6"/>
  <c r="J166" i="6"/>
  <c r="J154" i="6"/>
  <c r="BK183" i="6"/>
  <c r="BK158" i="6"/>
  <c r="J190" i="6"/>
  <c r="BK180" i="6"/>
  <c r="J142" i="6"/>
  <c r="BK147" i="6"/>
  <c r="BK163" i="6"/>
  <c r="BK144" i="6"/>
  <c r="BK169" i="7"/>
  <c r="BK138" i="7"/>
  <c r="BK165" i="7"/>
  <c r="J144" i="7"/>
  <c r="BK178" i="7"/>
  <c r="BK156" i="7"/>
  <c r="BK143" i="7"/>
  <c r="J173" i="7"/>
  <c r="BK145" i="7"/>
  <c r="BK174" i="7"/>
  <c r="BK180" i="7"/>
  <c r="J151" i="7"/>
  <c r="BK167" i="7"/>
  <c r="J153" i="7"/>
  <c r="J169" i="7"/>
  <c r="BK139" i="7"/>
  <c r="J132" i="7"/>
  <c r="BK177" i="8"/>
  <c r="BK158" i="8"/>
  <c r="BK140" i="8"/>
  <c r="BK182" i="8"/>
  <c r="BK165" i="8"/>
  <c r="BK187" i="8"/>
  <c r="BK180" i="8"/>
  <c r="BK157" i="8"/>
  <c r="J148" i="8"/>
  <c r="J150" i="8"/>
  <c r="BK138" i="8"/>
  <c r="J136" i="8"/>
  <c r="J177" i="8"/>
  <c r="J159" i="8"/>
  <c r="J146" i="8"/>
  <c r="BK178" i="9"/>
  <c r="BK175" i="9"/>
  <c r="BK158" i="9"/>
  <c r="J179" i="9"/>
  <c r="BK164" i="9"/>
  <c r="J137" i="9"/>
  <c r="BK138" i="9"/>
  <c r="BK176" i="9"/>
  <c r="J156" i="9"/>
  <c r="J141" i="9"/>
  <c r="J153" i="9"/>
  <c r="J162" i="9"/>
  <c r="BK137" i="9"/>
  <c r="J139" i="10"/>
  <c r="J178" i="10"/>
  <c r="BK141" i="10"/>
  <c r="J180" i="10"/>
  <c r="J152" i="10"/>
  <c r="J166" i="10"/>
  <c r="BK140" i="10"/>
  <c r="J171" i="10"/>
  <c r="J146" i="10"/>
  <c r="BK180" i="10"/>
  <c r="J165" i="10"/>
  <c r="J156" i="10"/>
  <c r="BK170" i="10"/>
  <c r="BK157" i="10"/>
  <c r="J177" i="10"/>
  <c r="J147" i="10"/>
  <c r="J141" i="2"/>
  <c r="AS103" i="1"/>
  <c r="J204" i="2"/>
  <c r="J200" i="2"/>
  <c r="J197" i="2"/>
  <c r="BK194" i="2"/>
  <c r="BK191" i="2"/>
  <c r="J187" i="2"/>
  <c r="J185" i="2"/>
  <c r="J180" i="2"/>
  <c r="J174" i="2"/>
  <c r="BK170" i="2"/>
  <c r="J166" i="2"/>
  <c r="J162" i="2"/>
  <c r="BK158" i="2"/>
  <c r="J154" i="2"/>
  <c r="BK150" i="2"/>
  <c r="BK145" i="2"/>
  <c r="J145" i="2"/>
  <c r="J182" i="3"/>
  <c r="J142" i="3"/>
  <c r="BK173" i="3"/>
  <c r="BK180" i="3"/>
  <c r="J165" i="3"/>
  <c r="BK181" i="3"/>
  <c r="BK177" i="3"/>
  <c r="J176" i="3"/>
  <c r="BK146" i="3"/>
  <c r="J162" i="3"/>
  <c r="J137" i="3"/>
  <c r="J161" i="3"/>
  <c r="J176" i="4"/>
  <c r="BK144" i="4"/>
  <c r="J152" i="4"/>
  <c r="BK177" i="4"/>
  <c r="BK166" i="4"/>
  <c r="J149" i="4"/>
  <c r="J173" i="4"/>
  <c r="J133" i="4"/>
  <c r="J166" i="4"/>
  <c r="BK137" i="4"/>
  <c r="J158" i="4"/>
  <c r="J140" i="4"/>
  <c r="J154" i="4"/>
  <c r="J138" i="4"/>
  <c r="J197" i="5"/>
  <c r="J159" i="5"/>
  <c r="J208" i="5"/>
  <c r="BK174" i="5"/>
  <c r="BK201" i="5"/>
  <c r="BK180" i="5"/>
  <c r="J160" i="5"/>
  <c r="BK208" i="5"/>
  <c r="J196" i="5"/>
  <c r="BK154" i="5"/>
  <c r="BK140" i="5"/>
  <c r="BK185" i="5"/>
  <c r="BK153" i="5"/>
  <c r="J139" i="5"/>
  <c r="J165" i="5"/>
  <c r="J198" i="5"/>
  <c r="BK170" i="5"/>
  <c r="BK171" i="6"/>
  <c r="BK162" i="6"/>
  <c r="BK142" i="6"/>
  <c r="J187" i="6"/>
  <c r="J171" i="6"/>
  <c r="J163" i="6"/>
  <c r="BK143" i="6"/>
  <c r="J177" i="6"/>
  <c r="J146" i="6"/>
  <c r="BK186" i="6"/>
  <c r="BK169" i="6"/>
  <c r="J138" i="6"/>
  <c r="J168" i="6"/>
  <c r="BK157" i="6"/>
  <c r="BK145" i="6"/>
  <c r="J168" i="7"/>
  <c r="BK136" i="7"/>
  <c r="J156" i="7"/>
  <c r="BK137" i="7"/>
  <c r="J167" i="7"/>
  <c r="BK153" i="7"/>
  <c r="BK131" i="7"/>
  <c r="J147" i="7"/>
  <c r="J131" i="7"/>
  <c r="BK151" i="7"/>
  <c r="BK134" i="7"/>
  <c r="J155" i="7"/>
  <c r="BK164" i="7"/>
  <c r="BK193" i="8"/>
  <c r="BK174" i="8"/>
  <c r="BK153" i="8"/>
  <c r="J185" i="8"/>
  <c r="J169" i="8"/>
  <c r="J139" i="8"/>
  <c r="J176" i="8"/>
  <c r="BK145" i="8"/>
  <c r="J143" i="8"/>
  <c r="J160" i="8"/>
  <c r="BK142" i="8"/>
  <c r="BK148" i="8"/>
  <c r="J178" i="8"/>
  <c r="J153" i="8"/>
  <c r="BK179" i="9"/>
  <c r="BK142" i="9"/>
  <c r="J161" i="9"/>
  <c r="J175" i="9"/>
  <c r="J151" i="9"/>
  <c r="J142" i="9"/>
  <c r="J181" i="9"/>
  <c r="BK169" i="9"/>
  <c r="BK145" i="9"/>
  <c r="J172" i="9"/>
  <c r="BK149" i="9"/>
  <c r="J138" i="9"/>
  <c r="BK159" i="10"/>
  <c r="BK154" i="10"/>
  <c r="J135" i="10"/>
  <c r="J160" i="10"/>
  <c r="BK136" i="10"/>
  <c r="J163" i="10"/>
  <c r="J154" i="10"/>
  <c r="J130" i="10"/>
  <c r="BK151" i="10"/>
  <c r="BK175" i="10"/>
  <c r="J150" i="10"/>
  <c r="BK169" i="10"/>
  <c r="J143" i="10"/>
  <c r="J153" i="10"/>
  <c r="BK140" i="2"/>
  <c r="AS99" i="1"/>
  <c r="BK201" i="2"/>
  <c r="J199" i="2"/>
  <c r="J196" i="2"/>
  <c r="J192" i="2"/>
  <c r="J188" i="2"/>
  <c r="J183" i="2"/>
  <c r="BK180" i="2"/>
  <c r="BK174" i="2"/>
  <c r="J171" i="2"/>
  <c r="BK166" i="2"/>
  <c r="J160" i="2"/>
  <c r="J155" i="2"/>
  <c r="J152" i="2"/>
  <c r="BK148" i="2"/>
  <c r="BK189" i="3"/>
  <c r="J159" i="3"/>
  <c r="J140" i="3"/>
  <c r="J177" i="3"/>
  <c r="BK149" i="3"/>
  <c r="J168" i="3"/>
  <c r="J188" i="3"/>
  <c r="BK185" i="3"/>
  <c r="J158" i="3"/>
  <c r="BK165" i="3"/>
  <c r="J169" i="3"/>
  <c r="BK139" i="3"/>
  <c r="J139" i="3"/>
  <c r="BK174" i="4"/>
  <c r="J135" i="4"/>
  <c r="J147" i="4"/>
  <c r="BK176" i="4"/>
  <c r="J167" i="4"/>
  <c r="J151" i="4"/>
  <c r="BK180" i="4"/>
  <c r="J156" i="4"/>
  <c r="BK167" i="4"/>
  <c r="J168" i="4"/>
  <c r="J145" i="4"/>
  <c r="BK157" i="4"/>
  <c r="J199" i="5"/>
  <c r="BK186" i="5"/>
  <c r="BK151" i="5"/>
  <c r="BK191" i="5"/>
  <c r="J152" i="5"/>
  <c r="BK139" i="5"/>
  <c r="J179" i="5"/>
  <c r="J140" i="5"/>
  <c r="BK198" i="5"/>
  <c r="BK179" i="5"/>
  <c r="BK150" i="5"/>
  <c r="BK199" i="5"/>
  <c r="BK165" i="5"/>
  <c r="J145" i="5"/>
  <c r="J176" i="5"/>
  <c r="BK159" i="5"/>
  <c r="J183" i="5"/>
  <c r="J169" i="5"/>
  <c r="BK145" i="5"/>
  <c r="BK141" i="5"/>
  <c r="BK185" i="6"/>
  <c r="J181" i="6"/>
  <c r="BK160" i="6"/>
  <c r="J145" i="6"/>
  <c r="J189" i="6"/>
  <c r="J176" i="6"/>
  <c r="J160" i="6"/>
  <c r="BK189" i="6"/>
  <c r="BK178" i="6"/>
  <c r="J144" i="6"/>
  <c r="J173" i="6"/>
  <c r="J140" i="6"/>
  <c r="BK155" i="6"/>
  <c r="J141" i="6"/>
  <c r="BK149" i="6"/>
  <c r="J170" i="7"/>
  <c r="J149" i="7"/>
  <c r="J163" i="7"/>
  <c r="J140" i="7"/>
  <c r="BK172" i="7"/>
  <c r="BK155" i="7"/>
  <c r="J133" i="7"/>
  <c r="J166" i="7"/>
  <c r="BK142" i="7"/>
  <c r="BK170" i="7"/>
  <c r="J159" i="7"/>
  <c r="BK171" i="7"/>
  <c r="J152" i="7"/>
  <c r="BK149" i="7"/>
  <c r="BK185" i="8"/>
  <c r="J170" i="8"/>
  <c r="BK136" i="8"/>
  <c r="J180" i="8"/>
  <c r="J156" i="8"/>
  <c r="BK184" i="8"/>
  <c r="BK170" i="8"/>
  <c r="BK159" i="8"/>
  <c r="J172" i="8"/>
  <c r="BK139" i="8"/>
  <c r="BK156" i="8"/>
  <c r="J175" i="8"/>
  <c r="BK147" i="8"/>
  <c r="J149" i="9"/>
  <c r="J168" i="9"/>
  <c r="BK181" i="9"/>
  <c r="J167" i="9"/>
  <c r="BK147" i="9"/>
  <c r="BK155" i="9"/>
  <c r="J158" i="9"/>
  <c r="BK140" i="9"/>
  <c r="BK168" i="9"/>
  <c r="J139" i="9"/>
  <c r="J144" i="10"/>
  <c r="J164" i="10"/>
  <c r="BK139" i="10"/>
  <c r="BK166" i="10"/>
  <c r="J138" i="10"/>
  <c r="BK164" i="10"/>
  <c r="BK147" i="10"/>
  <c r="BK152" i="10"/>
  <c r="BK178" i="10"/>
  <c r="BK161" i="10"/>
  <c r="BK132" i="10"/>
  <c r="BK165" i="10"/>
  <c r="J137" i="10"/>
  <c r="J145" i="10"/>
  <c r="J140" i="2"/>
  <c r="AK27" i="1"/>
  <c r="BK210" i="2"/>
  <c r="J209" i="2"/>
  <c r="BK205" i="2"/>
  <c r="BK204" i="2"/>
  <c r="J201" i="2"/>
  <c r="BK198" i="2"/>
  <c r="J195" i="2"/>
  <c r="BK189" i="2"/>
  <c r="BK187" i="2"/>
  <c r="BK185" i="2"/>
  <c r="J181" i="2"/>
  <c r="J179" i="2"/>
  <c r="J172" i="2"/>
  <c r="J167" i="2"/>
  <c r="J164" i="2"/>
  <c r="BK160" i="2"/>
  <c r="BK156" i="2"/>
  <c r="BK143" i="2"/>
  <c r="J143" i="2"/>
  <c r="J185" i="3"/>
  <c r="J146" i="3"/>
  <c r="J178" i="3"/>
  <c r="J170" i="3"/>
  <c r="J147" i="3"/>
  <c r="J173" i="3"/>
  <c r="J143" i="3"/>
  <c r="J155" i="3"/>
  <c r="J171" i="3"/>
  <c r="BK144" i="3"/>
  <c r="J166" i="3"/>
  <c r="BK137" i="3"/>
  <c r="BK159" i="3"/>
  <c r="BK182" i="3"/>
  <c r="J180" i="4"/>
  <c r="BK149" i="4"/>
  <c r="BK151" i="4"/>
  <c r="J169" i="4"/>
  <c r="BK164" i="4"/>
  <c r="BK142" i="4"/>
  <c r="J159" i="4"/>
  <c r="BK131" i="4"/>
  <c r="BK146" i="4"/>
  <c r="BK165" i="4"/>
  <c r="J143" i="4"/>
  <c r="J155" i="4"/>
  <c r="BK205" i="5"/>
  <c r="J180" i="5"/>
  <c r="BK210" i="5"/>
  <c r="BK182" i="5"/>
  <c r="J200" i="5"/>
  <c r="J173" i="5"/>
  <c r="J138" i="5"/>
  <c r="BK194" i="5"/>
  <c r="BK152" i="5"/>
  <c r="BK192" i="5"/>
  <c r="BK155" i="5"/>
  <c r="BK138" i="5"/>
  <c r="BK164" i="5"/>
  <c r="BK142" i="5"/>
  <c r="J172" i="5"/>
  <c r="BK176" i="6"/>
  <c r="BK159" i="6"/>
  <c r="BK141" i="6"/>
  <c r="J178" i="6"/>
  <c r="J164" i="6"/>
  <c r="J149" i="6"/>
  <c r="BK181" i="6"/>
  <c r="BK151" i="6"/>
  <c r="J184" i="6"/>
  <c r="J161" i="6"/>
  <c r="BK165" i="6"/>
  <c r="BK137" i="6"/>
  <c r="J159" i="6"/>
  <c r="BK140" i="6"/>
  <c r="J162" i="7"/>
  <c r="BK177" i="7"/>
  <c r="BK150" i="7"/>
  <c r="BK132" i="7"/>
  <c r="J158" i="7"/>
  <c r="BK148" i="7"/>
  <c r="J174" i="7"/>
  <c r="BK161" i="7"/>
  <c r="J180" i="7"/>
  <c r="BK175" i="7"/>
  <c r="BK146" i="7"/>
  <c r="BK162" i="7"/>
  <c r="BK141" i="7"/>
  <c r="BK140" i="7"/>
  <c r="J191" i="8"/>
  <c r="BK154" i="8"/>
  <c r="J188" i="8"/>
  <c r="BK175" i="8"/>
  <c r="BK143" i="8"/>
  <c r="BK178" i="8"/>
  <c r="BK150" i="8"/>
  <c r="J138" i="8"/>
  <c r="BK146" i="8"/>
  <c r="BK137" i="8"/>
  <c r="J181" i="8"/>
  <c r="J154" i="8"/>
  <c r="J176" i="9"/>
  <c r="BK173" i="9"/>
  <c r="BK153" i="9"/>
  <c r="BK160" i="9"/>
  <c r="BK177" i="9"/>
  <c r="BK162" i="9"/>
  <c r="J174" i="9"/>
  <c r="BK151" i="9"/>
  <c r="BK157" i="9"/>
  <c r="BK154" i="9"/>
  <c r="BK143" i="9"/>
  <c r="J161" i="10"/>
  <c r="BK133" i="10"/>
  <c r="BK145" i="10"/>
  <c r="BK176" i="10"/>
  <c r="J142" i="10"/>
  <c r="BK160" i="10"/>
  <c r="BK146" i="10"/>
  <c r="J169" i="10"/>
  <c r="BK142" i="10"/>
  <c r="J174" i="10"/>
  <c r="BK149" i="10"/>
  <c r="J167" i="10"/>
  <c r="J140" i="10"/>
  <c r="BK137" i="10"/>
  <c r="BK138" i="2"/>
  <c r="BK209" i="2"/>
  <c r="J208" i="2"/>
  <c r="J205" i="2"/>
  <c r="BK202" i="2"/>
  <c r="J198" i="2"/>
  <c r="BK195" i="2"/>
  <c r="J189" i="2"/>
  <c r="J186" i="2"/>
  <c r="BK181" i="2"/>
  <c r="BK176" i="2"/>
  <c r="BK172" i="2"/>
  <c r="BK169" i="2"/>
  <c r="BK165" i="2"/>
  <c r="BK161" i="2"/>
  <c r="J156" i="2"/>
  <c r="J151" i="2"/>
  <c r="J144" i="2"/>
  <c r="BK144" i="2"/>
  <c r="BK183" i="3"/>
  <c r="J156" i="3"/>
  <c r="BK184" i="3"/>
  <c r="J157" i="3"/>
  <c r="BK170" i="3"/>
  <c r="J141" i="3"/>
  <c r="BK145" i="3"/>
  <c r="J160" i="3"/>
  <c r="J163" i="3"/>
  <c r="BK188" i="3"/>
  <c r="J145" i="3"/>
  <c r="BK138" i="3"/>
  <c r="BK150" i="4"/>
  <c r="J153" i="4"/>
  <c r="BK178" i="4"/>
  <c r="BK168" i="4"/>
  <c r="BK145" i="4"/>
  <c r="J164" i="4"/>
  <c r="BK143" i="4"/>
  <c r="BK163" i="4"/>
  <c r="J134" i="4"/>
  <c r="J160" i="4"/>
  <c r="J174" i="4"/>
  <c r="J144" i="4"/>
  <c r="J130" i="4"/>
  <c r="J192" i="5"/>
  <c r="J171" i="5"/>
  <c r="J204" i="5"/>
  <c r="BK149" i="5"/>
  <c r="BK204" i="5"/>
  <c r="J186" i="5"/>
  <c r="J162" i="5"/>
  <c r="BK209" i="5"/>
  <c r="BK188" i="5"/>
  <c r="J158" i="5"/>
  <c r="J147" i="5"/>
  <c r="J187" i="5"/>
  <c r="BK158" i="5"/>
  <c r="J141" i="5"/>
  <c r="J182" i="5"/>
  <c r="BK156" i="5"/>
  <c r="BK195" i="5"/>
  <c r="BK170" i="6"/>
  <c r="BK153" i="6"/>
  <c r="J178" i="7"/>
  <c r="BK160" i="7"/>
  <c r="J172" i="7"/>
  <c r="J154" i="7"/>
  <c r="J130" i="7"/>
  <c r="BK157" i="7"/>
  <c r="J145" i="7"/>
  <c r="BK168" i="7"/>
  <c r="J135" i="7"/>
  <c r="BK173" i="7"/>
  <c r="J136" i="7"/>
  <c r="BK154" i="7"/>
  <c r="J142" i="7"/>
  <c r="J137" i="7"/>
  <c r="J182" i="8"/>
  <c r="BK169" i="8"/>
  <c r="J145" i="8"/>
  <c r="J187" i="8"/>
  <c r="J152" i="8"/>
  <c r="BK183" i="8"/>
  <c r="BK172" i="8"/>
  <c r="BK160" i="8"/>
  <c r="J137" i="8"/>
  <c r="J141" i="8"/>
  <c r="J142" i="8"/>
  <c r="J171" i="8"/>
  <c r="BK141" i="8"/>
  <c r="BK146" i="9"/>
  <c r="J169" i="9"/>
  <c r="J180" i="9"/>
  <c r="BK172" i="9"/>
  <c r="BK139" i="9"/>
  <c r="BK171" i="9"/>
  <c r="J177" i="9"/>
  <c r="J154" i="9"/>
  <c r="BK161" i="9"/>
  <c r="BK174" i="9"/>
  <c r="BK144" i="9"/>
  <c r="J176" i="10"/>
  <c r="BK134" i="10"/>
  <c r="J148" i="10"/>
  <c r="BK174" i="10"/>
  <c r="BK148" i="10"/>
  <c r="BK172" i="10"/>
  <c r="BK155" i="10"/>
  <c r="J131" i="10"/>
  <c r="BK168" i="10"/>
  <c r="J136" i="10"/>
  <c r="BK171" i="10"/>
  <c r="J158" i="10"/>
  <c r="J175" i="10"/>
  <c r="BK150" i="10"/>
  <c r="BK163" i="10"/>
  <c r="J132" i="10"/>
  <c r="BK182" i="2"/>
  <c r="BK173" i="2"/>
  <c r="J170" i="2"/>
  <c r="BK162" i="2"/>
  <c r="J159" i="2"/>
  <c r="J153" i="2"/>
  <c r="BK149" i="2"/>
  <c r="J149" i="2"/>
  <c r="J190" i="3"/>
  <c r="BK166" i="3"/>
  <c r="BK141" i="3"/>
  <c r="BK186" i="3"/>
  <c r="BK160" i="3"/>
  <c r="J189" i="3"/>
  <c r="BK155" i="3"/>
  <c r="BK163" i="3"/>
  <c r="BK169" i="3"/>
  <c r="BK143" i="3"/>
  <c r="J151" i="3"/>
  <c r="BK178" i="3"/>
  <c r="J154" i="3"/>
  <c r="BK151" i="3"/>
  <c r="BK172" i="4"/>
  <c r="BK159" i="4"/>
  <c r="J136" i="4"/>
  <c r="J172" i="4"/>
  <c r="J165" i="4"/>
  <c r="J148" i="4"/>
  <c r="J161" i="4"/>
  <c r="BK136" i="4"/>
  <c r="BK162" i="4"/>
  <c r="BK132" i="4"/>
  <c r="J146" i="4"/>
  <c r="BK166" i="5"/>
  <c r="BK143" i="5"/>
  <c r="BK172" i="5"/>
  <c r="J150" i="5"/>
  <c r="BK200" i="5"/>
  <c r="J154" i="5"/>
  <c r="BK181" i="5"/>
  <c r="BK182" i="6"/>
  <c r="BK166" i="6"/>
  <c r="BK154" i="6"/>
  <c r="BK138" i="6"/>
  <c r="J182" i="6"/>
  <c r="J169" i="6"/>
  <c r="J158" i="6"/>
  <c r="J188" i="6"/>
  <c r="J180" i="6"/>
  <c r="J155" i="6"/>
  <c r="J143" i="6"/>
  <c r="J183" i="6"/>
  <c r="J153" i="6"/>
  <c r="BK161" i="6"/>
  <c r="J157" i="6"/>
  <c r="J156" i="6"/>
  <c r="J177" i="7"/>
  <c r="BK158" i="7"/>
  <c r="J157" i="7"/>
  <c r="J138" i="7"/>
  <c r="BK166" i="7"/>
  <c r="J150" i="7"/>
  <c r="BK130" i="7"/>
  <c r="J146" i="7"/>
  <c r="J176" i="7"/>
  <c r="J160" i="7"/>
  <c r="BK135" i="7"/>
  <c r="J161" i="7"/>
  <c r="J143" i="7"/>
  <c r="BK159" i="7"/>
  <c r="BK192" i="8"/>
  <c r="BK171" i="8"/>
  <c r="J149" i="8"/>
  <c r="J183" i="8"/>
  <c r="BK168" i="8"/>
  <c r="J147" i="8"/>
  <c r="J174" i="8"/>
  <c r="BK163" i="8"/>
  <c r="J140" i="8"/>
  <c r="BK149" i="8"/>
  <c r="J162" i="8"/>
  <c r="BK188" i="8"/>
  <c r="BK152" i="8"/>
  <c r="BK156" i="9"/>
  <c r="J143" i="9"/>
  <c r="J178" i="9"/>
  <c r="J157" i="9"/>
  <c r="J160" i="9"/>
  <c r="J164" i="9"/>
  <c r="BK177" i="10"/>
  <c r="BK138" i="10"/>
  <c r="BK153" i="10"/>
  <c r="J133" i="10"/>
  <c r="J155" i="10"/>
  <c r="BK131" i="10"/>
  <c r="J157" i="10"/>
  <c r="J173" i="10"/>
  <c r="BK144" i="10"/>
  <c r="BK173" i="10"/>
  <c r="BK135" i="10"/>
  <c r="J151" i="10"/>
  <c r="BK167" i="10"/>
  <c r="J138" i="2"/>
  <c r="J210" i="2"/>
  <c r="BK208" i="2"/>
  <c r="BK200" i="2"/>
  <c r="BK197" i="2"/>
  <c r="J194" i="2"/>
  <c r="J191" i="2"/>
  <c r="BK186" i="2"/>
  <c r="J182" i="2"/>
  <c r="J176" i="2"/>
  <c r="BK171" i="2"/>
  <c r="J169" i="2"/>
  <c r="BK164" i="2"/>
  <c r="BK159" i="2"/>
  <c r="BK155" i="2"/>
  <c r="BK152" i="2"/>
  <c r="BK141" i="2"/>
  <c r="BK190" i="3"/>
  <c r="BK147" i="3"/>
  <c r="BK168" i="3"/>
  <c r="BK154" i="4"/>
  <c r="J131" i="4"/>
  <c r="BK135" i="4"/>
  <c r="BK171" i="4"/>
  <c r="BK161" i="4"/>
  <c r="BK140" i="4"/>
  <c r="J157" i="4"/>
  <c r="J170" i="4"/>
  <c r="J150" i="4"/>
  <c r="J163" i="4"/>
  <c r="BK139" i="4"/>
  <c r="BK148" i="4"/>
  <c r="J137" i="4"/>
  <c r="J191" i="5"/>
  <c r="J156" i="5"/>
  <c r="BK189" i="5"/>
  <c r="J210" i="5"/>
  <c r="J181" i="5"/>
  <c r="J153" i="5"/>
  <c r="J201" i="5"/>
  <c r="J185" i="5"/>
  <c r="BK196" i="5"/>
  <c r="J161" i="5"/>
  <c r="J144" i="5"/>
  <c r="J170" i="5"/>
  <c r="J151" i="5"/>
  <c r="J174" i="5"/>
  <c r="J155" i="5"/>
  <c r="J142" i="5"/>
  <c r="J186" i="6"/>
  <c r="BK184" i="6"/>
  <c r="J170" i="6"/>
  <c r="J147" i="6"/>
  <c r="BK190" i="6"/>
  <c r="BK177" i="6"/>
  <c r="BK168" i="6"/>
  <c r="J151" i="6"/>
  <c r="BK187" i="6"/>
  <c r="J162" i="6"/>
  <c r="BK188" i="6"/>
  <c r="BK164" i="6"/>
  <c r="J137" i="6"/>
  <c r="J139" i="6"/>
  <c r="J165" i="6"/>
  <c r="BK146" i="6"/>
  <c r="BK176" i="7"/>
  <c r="BK144" i="7"/>
  <c r="J171" i="7"/>
  <c r="BK147" i="7"/>
  <c r="J175" i="7"/>
  <c r="BK152" i="7"/>
  <c r="J139" i="7"/>
  <c r="BK163" i="7"/>
  <c r="J141" i="7"/>
  <c r="J165" i="7"/>
  <c r="J148" i="7"/>
  <c r="J164" i="7"/>
  <c r="J134" i="7"/>
  <c r="BK133" i="7"/>
  <c r="J184" i="8"/>
  <c r="BK162" i="8"/>
  <c r="J192" i="8"/>
  <c r="BK191" i="8"/>
  <c r="BK176" i="8"/>
  <c r="BK151" i="8"/>
  <c r="BK181" i="8"/>
  <c r="J158" i="8"/>
  <c r="J157" i="8"/>
  <c r="J165" i="8"/>
  <c r="J168" i="8"/>
  <c r="J193" i="8"/>
  <c r="J163" i="8"/>
  <c r="J151" i="8"/>
  <c r="J147" i="9"/>
  <c r="J171" i="9"/>
  <c r="J146" i="9"/>
  <c r="J173" i="9"/>
  <c r="BK141" i="9"/>
  <c r="J140" i="9"/>
  <c r="BK180" i="9"/>
  <c r="BK167" i="9"/>
  <c r="J144" i="9"/>
  <c r="J155" i="9"/>
  <c r="J145" i="9"/>
  <c r="J172" i="10"/>
  <c r="J170" i="10"/>
  <c r="BK130" i="10"/>
  <c r="BK156" i="10"/>
  <c r="J134" i="10"/>
  <c r="J162" i="10"/>
  <c r="J149" i="10"/>
  <c r="BK158" i="10"/>
  <c r="BK162" i="10"/>
  <c r="BK143" i="10"/>
  <c r="J159" i="10"/>
  <c r="J168" i="10"/>
  <c r="J141" i="10"/>
  <c r="J139" i="2"/>
  <c r="F38" i="2"/>
  <c r="BK154" i="2"/>
  <c r="BK151" i="2"/>
  <c r="J147" i="2"/>
  <c r="BK147" i="2"/>
  <c r="J186" i="3"/>
  <c r="J149" i="3"/>
  <c r="J180" i="3"/>
  <c r="J164" i="3"/>
  <c r="BK140" i="3"/>
  <c r="BK154" i="3"/>
  <c r="BK171" i="3"/>
  <c r="J183" i="3"/>
  <c r="J184" i="3"/>
  <c r="BK142" i="3"/>
  <c r="BK158" i="3"/>
  <c r="J187" i="3"/>
  <c r="J178" i="4"/>
  <c r="J141" i="4"/>
  <c r="J139" i="4"/>
  <c r="J175" i="4"/>
  <c r="BK160" i="4"/>
  <c r="BK134" i="4"/>
  <c r="BK155" i="4"/>
  <c r="BK173" i="4"/>
  <c r="BK152" i="4"/>
  <c r="J171" i="4"/>
  <c r="BK156" i="4"/>
  <c r="BK133" i="4"/>
  <c r="BK141" i="4"/>
  <c r="J195" i="5"/>
  <c r="BK160" i="5"/>
  <c r="J209" i="5"/>
  <c r="BK167" i="5"/>
  <c r="BK144" i="5"/>
  <c r="BK187" i="5"/>
  <c r="BK169" i="5"/>
  <c r="T137" i="2" l="1"/>
  <c r="R157" i="2"/>
  <c r="P163" i="2"/>
  <c r="P184" i="2"/>
  <c r="P193" i="2"/>
  <c r="BK207" i="2"/>
  <c r="J207" i="2" s="1"/>
  <c r="J111" i="2" s="1"/>
  <c r="BK152" i="3"/>
  <c r="J152" i="3"/>
  <c r="J103" i="3" s="1"/>
  <c r="P179" i="3"/>
  <c r="T137" i="5"/>
  <c r="T157" i="5"/>
  <c r="T163" i="5"/>
  <c r="R184" i="5"/>
  <c r="T190" i="5"/>
  <c r="BK207" i="5"/>
  <c r="J207" i="5" s="1"/>
  <c r="J111" i="5" s="1"/>
  <c r="BK152" i="6"/>
  <c r="J152" i="6"/>
  <c r="J103" i="6" s="1"/>
  <c r="R175" i="6"/>
  <c r="R144" i="8"/>
  <c r="T161" i="8"/>
  <c r="R173" i="8"/>
  <c r="T186" i="8"/>
  <c r="BK146" i="2"/>
  <c r="J146" i="2"/>
  <c r="J99" i="2" s="1"/>
  <c r="BK136" i="3"/>
  <c r="J136" i="3" s="1"/>
  <c r="J100" i="3" s="1"/>
  <c r="R167" i="3"/>
  <c r="R175" i="3"/>
  <c r="BK137" i="5"/>
  <c r="J137" i="5"/>
  <c r="J98" i="5" s="1"/>
  <c r="BK157" i="5"/>
  <c r="J157" i="5" s="1"/>
  <c r="J100" i="5" s="1"/>
  <c r="P163" i="5"/>
  <c r="R178" i="5"/>
  <c r="BK193" i="5"/>
  <c r="J193" i="5"/>
  <c r="J108" i="5" s="1"/>
  <c r="T203" i="5"/>
  <c r="P152" i="6"/>
  <c r="BK179" i="6"/>
  <c r="J179" i="6" s="1"/>
  <c r="J108" i="6" s="1"/>
  <c r="T129" i="7"/>
  <c r="T128" i="7"/>
  <c r="T127" i="7" s="1"/>
  <c r="T135" i="8"/>
  <c r="R155" i="8"/>
  <c r="P167" i="8"/>
  <c r="T173" i="8"/>
  <c r="P186" i="8"/>
  <c r="BK159" i="9"/>
  <c r="J159" i="9"/>
  <c r="J104" i="9" s="1"/>
  <c r="T170" i="9"/>
  <c r="R146" i="2"/>
  <c r="R168" i="2"/>
  <c r="R178" i="2"/>
  <c r="P190" i="2"/>
  <c r="BK203" i="2"/>
  <c r="J203" i="2"/>
  <c r="J109" i="2" s="1"/>
  <c r="T207" i="2"/>
  <c r="T206" i="2" s="1"/>
  <c r="T136" i="3"/>
  <c r="P167" i="3"/>
  <c r="T175" i="3"/>
  <c r="P146" i="5"/>
  <c r="R168" i="5"/>
  <c r="P184" i="5"/>
  <c r="P193" i="5"/>
  <c r="P207" i="5"/>
  <c r="P206" i="5"/>
  <c r="R136" i="6"/>
  <c r="P167" i="6"/>
  <c r="T179" i="6"/>
  <c r="R135" i="8"/>
  <c r="T155" i="8"/>
  <c r="P173" i="8"/>
  <c r="BK186" i="8"/>
  <c r="J186" i="8"/>
  <c r="J107" i="8" s="1"/>
  <c r="T190" i="8"/>
  <c r="T189" i="8" s="1"/>
  <c r="R159" i="9"/>
  <c r="R170" i="9"/>
  <c r="BK137" i="2"/>
  <c r="J137" i="2" s="1"/>
  <c r="J98" i="2" s="1"/>
  <c r="T157" i="2"/>
  <c r="T163" i="2"/>
  <c r="BK184" i="2"/>
  <c r="J184" i="2"/>
  <c r="J106" i="2" s="1"/>
  <c r="T190" i="2"/>
  <c r="P203" i="2"/>
  <c r="R152" i="3"/>
  <c r="BK179" i="3"/>
  <c r="J179" i="3"/>
  <c r="J108" i="3" s="1"/>
  <c r="P129" i="4"/>
  <c r="P128" i="4" s="1"/>
  <c r="P127" i="4" s="1"/>
  <c r="AU98" i="1" s="1"/>
  <c r="R146" i="5"/>
  <c r="R163" i="5"/>
  <c r="BK184" i="5"/>
  <c r="J184" i="5"/>
  <c r="J106" i="5"/>
  <c r="R193" i="5"/>
  <c r="T207" i="5"/>
  <c r="T206" i="5"/>
  <c r="T136" i="6"/>
  <c r="BK167" i="6"/>
  <c r="J167" i="6"/>
  <c r="J104" i="6"/>
  <c r="T175" i="6"/>
  <c r="T174" i="6" s="1"/>
  <c r="P129" i="7"/>
  <c r="P128" i="7"/>
  <c r="P127" i="7"/>
  <c r="AU102" i="1" s="1"/>
  <c r="BK144" i="8"/>
  <c r="J144" i="8"/>
  <c r="J99" i="8"/>
  <c r="P161" i="8"/>
  <c r="R167" i="8"/>
  <c r="P179" i="8"/>
  <c r="R186" i="8"/>
  <c r="R136" i="9"/>
  <c r="T152" i="9"/>
  <c r="P166" i="9"/>
  <c r="P165" i="9" s="1"/>
  <c r="P170" i="9"/>
  <c r="BK129" i="10"/>
  <c r="J129" i="10"/>
  <c r="J100" i="10"/>
  <c r="P137" i="2"/>
  <c r="BK157" i="2"/>
  <c r="J157" i="2"/>
  <c r="J100" i="2"/>
  <c r="T168" i="2"/>
  <c r="T184" i="2"/>
  <c r="R190" i="2"/>
  <c r="R203" i="2"/>
  <c r="P136" i="3"/>
  <c r="BK167" i="3"/>
  <c r="J167" i="3"/>
  <c r="J104" i="3"/>
  <c r="BK175" i="3"/>
  <c r="BK174" i="3"/>
  <c r="J174" i="3"/>
  <c r="J106" i="3"/>
  <c r="BK129" i="4"/>
  <c r="J129" i="4"/>
  <c r="J100" i="4"/>
  <c r="P137" i="5"/>
  <c r="P157" i="5"/>
  <c r="T168" i="5"/>
  <c r="P178" i="5"/>
  <c r="P190" i="5"/>
  <c r="BK203" i="5"/>
  <c r="J203" i="5"/>
  <c r="J109" i="5" s="1"/>
  <c r="R152" i="6"/>
  <c r="P179" i="6"/>
  <c r="R129" i="7"/>
  <c r="R128" i="7" s="1"/>
  <c r="R127" i="7" s="1"/>
  <c r="T144" i="8"/>
  <c r="BK161" i="8"/>
  <c r="J161" i="8" s="1"/>
  <c r="J101" i="8" s="1"/>
  <c r="BK173" i="8"/>
  <c r="J173" i="8"/>
  <c r="J105" i="8" s="1"/>
  <c r="T179" i="8"/>
  <c r="R190" i="8"/>
  <c r="R189" i="8"/>
  <c r="P136" i="9"/>
  <c r="BK152" i="9"/>
  <c r="J152" i="9" s="1"/>
  <c r="J103" i="9" s="1"/>
  <c r="T159" i="9"/>
  <c r="R166" i="9"/>
  <c r="R129" i="10"/>
  <c r="R128" i="10"/>
  <c r="R127" i="10" s="1"/>
  <c r="P146" i="2"/>
  <c r="BK163" i="2"/>
  <c r="J163" i="2"/>
  <c r="J101" i="2" s="1"/>
  <c r="R163" i="2"/>
  <c r="BK178" i="2"/>
  <c r="J178" i="2"/>
  <c r="J105" i="2" s="1"/>
  <c r="T178" i="2"/>
  <c r="BK190" i="2"/>
  <c r="J190" i="2"/>
  <c r="J107" i="2" s="1"/>
  <c r="T193" i="2"/>
  <c r="R207" i="2"/>
  <c r="R206" i="2"/>
  <c r="P152" i="3"/>
  <c r="R179" i="3"/>
  <c r="R137" i="5"/>
  <c r="R136" i="5"/>
  <c r="R157" i="5"/>
  <c r="BK168" i="5"/>
  <c r="J168" i="5" s="1"/>
  <c r="J102" i="5" s="1"/>
  <c r="T184" i="5"/>
  <c r="T193" i="5"/>
  <c r="R207" i="5"/>
  <c r="R206" i="5"/>
  <c r="BK136" i="6"/>
  <c r="T167" i="6"/>
  <c r="P175" i="6"/>
  <c r="P174" i="6"/>
  <c r="BK129" i="7"/>
  <c r="BK128" i="7"/>
  <c r="J128" i="7" s="1"/>
  <c r="J99" i="7" s="1"/>
  <c r="P144" i="8"/>
  <c r="T136" i="9"/>
  <c r="T135" i="9" s="1"/>
  <c r="R152" i="9"/>
  <c r="BK166" i="9"/>
  <c r="J166" i="9"/>
  <c r="J107" i="9" s="1"/>
  <c r="T166" i="9"/>
  <c r="P129" i="10"/>
  <c r="P128" i="10"/>
  <c r="P127" i="10" s="1"/>
  <c r="AU106" i="1" s="1"/>
  <c r="R137" i="2"/>
  <c r="R136" i="2"/>
  <c r="P157" i="2"/>
  <c r="BK168" i="2"/>
  <c r="J168" i="2" s="1"/>
  <c r="J102" i="2" s="1"/>
  <c r="P178" i="2"/>
  <c r="P177" i="2"/>
  <c r="BK193" i="2"/>
  <c r="J193" i="2"/>
  <c r="J108" i="2" s="1"/>
  <c r="T203" i="2"/>
  <c r="T152" i="3"/>
  <c r="T179" i="3"/>
  <c r="T174" i="3" s="1"/>
  <c r="R129" i="4"/>
  <c r="R128" i="4" s="1"/>
  <c r="R127" i="4" s="1"/>
  <c r="BK146" i="5"/>
  <c r="J146" i="5"/>
  <c r="J99" i="5" s="1"/>
  <c r="BK163" i="5"/>
  <c r="J163" i="5" s="1"/>
  <c r="J101" i="5" s="1"/>
  <c r="T178" i="5"/>
  <c r="T177" i="5"/>
  <c r="R190" i="5"/>
  <c r="R203" i="5"/>
  <c r="P136" i="6"/>
  <c r="P135" i="6"/>
  <c r="P134" i="6" s="1"/>
  <c r="AU101" i="1" s="1"/>
  <c r="R167" i="6"/>
  <c r="R179" i="6"/>
  <c r="P135" i="8"/>
  <c r="P134" i="8"/>
  <c r="P155" i="8"/>
  <c r="BK167" i="8"/>
  <c r="J167" i="8" s="1"/>
  <c r="J104" i="8" s="1"/>
  <c r="BK179" i="8"/>
  <c r="J179" i="8"/>
  <c r="J106" i="8" s="1"/>
  <c r="P190" i="8"/>
  <c r="P189" i="8" s="1"/>
  <c r="T129" i="10"/>
  <c r="T128" i="10" s="1"/>
  <c r="T127" i="10" s="1"/>
  <c r="T146" i="2"/>
  <c r="P168" i="2"/>
  <c r="R184" i="2"/>
  <c r="R193" i="2"/>
  <c r="P207" i="2"/>
  <c r="P206" i="2"/>
  <c r="R136" i="3"/>
  <c r="R135" i="3"/>
  <c r="T167" i="3"/>
  <c r="P175" i="3"/>
  <c r="P174" i="3" s="1"/>
  <c r="T129" i="4"/>
  <c r="T128" i="4" s="1"/>
  <c r="T127" i="4" s="1"/>
  <c r="T146" i="5"/>
  <c r="P168" i="5"/>
  <c r="BK178" i="5"/>
  <c r="BK177" i="5"/>
  <c r="J177" i="5" s="1"/>
  <c r="J104" i="5" s="1"/>
  <c r="BK190" i="5"/>
  <c r="J190" i="5"/>
  <c r="J107" i="5" s="1"/>
  <c r="P203" i="5"/>
  <c r="T152" i="6"/>
  <c r="BK175" i="6"/>
  <c r="BK174" i="6" s="1"/>
  <c r="J174" i="6" s="1"/>
  <c r="J106" i="6" s="1"/>
  <c r="BK135" i="8"/>
  <c r="J135" i="8" s="1"/>
  <c r="J98" i="8" s="1"/>
  <c r="BK155" i="8"/>
  <c r="J155" i="8"/>
  <c r="J100" i="8" s="1"/>
  <c r="R161" i="8"/>
  <c r="T167" i="8"/>
  <c r="T166" i="8"/>
  <c r="R179" i="8"/>
  <c r="BK190" i="8"/>
  <c r="BK189" i="8" s="1"/>
  <c r="J189" i="8" s="1"/>
  <c r="J108" i="8" s="1"/>
  <c r="BK136" i="9"/>
  <c r="J136" i="9" s="1"/>
  <c r="J100" i="9" s="1"/>
  <c r="P152" i="9"/>
  <c r="P159" i="9"/>
  <c r="BK170" i="9"/>
  <c r="J170" i="9"/>
  <c r="J108" i="9" s="1"/>
  <c r="BK175" i="2"/>
  <c r="J175" i="2" s="1"/>
  <c r="J103" i="2" s="1"/>
  <c r="BK172" i="6"/>
  <c r="J172" i="6"/>
  <c r="J105" i="6" s="1"/>
  <c r="BK163" i="9"/>
  <c r="J163" i="9" s="1"/>
  <c r="J105" i="9" s="1"/>
  <c r="BK179" i="7"/>
  <c r="J179" i="7"/>
  <c r="J101" i="7" s="1"/>
  <c r="BK148" i="9"/>
  <c r="J148" i="9" s="1"/>
  <c r="J101" i="9" s="1"/>
  <c r="BK150" i="6"/>
  <c r="J150" i="6"/>
  <c r="J102" i="6" s="1"/>
  <c r="BK150" i="9"/>
  <c r="J150" i="9" s="1"/>
  <c r="J102" i="9" s="1"/>
  <c r="BK179" i="10"/>
  <c r="J179" i="10"/>
  <c r="J101" i="10" s="1"/>
  <c r="BK148" i="3"/>
  <c r="J148" i="3" s="1"/>
  <c r="J101" i="3" s="1"/>
  <c r="BK150" i="3"/>
  <c r="J150" i="3"/>
  <c r="J102" i="3" s="1"/>
  <c r="BK179" i="4"/>
  <c r="J179" i="4" s="1"/>
  <c r="J101" i="4" s="1"/>
  <c r="BK164" i="8"/>
  <c r="J164" i="8"/>
  <c r="J102" i="8" s="1"/>
  <c r="BK172" i="3"/>
  <c r="J172" i="3" s="1"/>
  <c r="J105" i="3" s="1"/>
  <c r="BK148" i="6"/>
  <c r="J148" i="6"/>
  <c r="J101" i="6" s="1"/>
  <c r="BK175" i="5"/>
  <c r="J175" i="5" s="1"/>
  <c r="J103" i="5" s="1"/>
  <c r="E85" i="10"/>
  <c r="F124" i="10"/>
  <c r="BF134" i="10"/>
  <c r="BF138" i="10"/>
  <c r="BF143" i="10"/>
  <c r="BF158" i="10"/>
  <c r="BF169" i="10"/>
  <c r="J121" i="10"/>
  <c r="BF131" i="10"/>
  <c r="BF135" i="10"/>
  <c r="BF171" i="10"/>
  <c r="BF144" i="10"/>
  <c r="BF147" i="10"/>
  <c r="BF152" i="10"/>
  <c r="BF153" i="10"/>
  <c r="BF167" i="10"/>
  <c r="BF176" i="10"/>
  <c r="BF177" i="10"/>
  <c r="BF132" i="10"/>
  <c r="BF133" i="10"/>
  <c r="BF137" i="10"/>
  <c r="BF140" i="10"/>
  <c r="BF149" i="10"/>
  <c r="BF154" i="10"/>
  <c r="BF159" i="10"/>
  <c r="BF160" i="10"/>
  <c r="BF161" i="10"/>
  <c r="BF164" i="10"/>
  <c r="BF166" i="10"/>
  <c r="BF136" i="10"/>
  <c r="BF168" i="10"/>
  <c r="BF178" i="10"/>
  <c r="J94" i="10"/>
  <c r="BF139" i="10"/>
  <c r="BF145" i="10"/>
  <c r="BF146" i="10"/>
  <c r="BF157" i="10"/>
  <c r="BF162" i="10"/>
  <c r="BF170" i="10"/>
  <c r="BF173" i="10"/>
  <c r="BF151" i="10"/>
  <c r="BF172" i="10"/>
  <c r="BF174" i="10"/>
  <c r="BF175" i="10"/>
  <c r="BF130" i="10"/>
  <c r="BF141" i="10"/>
  <c r="BF142" i="10"/>
  <c r="BF148" i="10"/>
  <c r="BF150" i="10"/>
  <c r="BF155" i="10"/>
  <c r="BF156" i="10"/>
  <c r="BF163" i="10"/>
  <c r="BF165" i="10"/>
  <c r="BF180" i="10"/>
  <c r="E85" i="9"/>
  <c r="F94" i="9"/>
  <c r="BF142" i="9"/>
  <c r="BF145" i="9"/>
  <c r="BK134" i="8"/>
  <c r="J134" i="8" s="1"/>
  <c r="J97" i="8" s="1"/>
  <c r="BF146" i="9"/>
  <c r="BF147" i="9"/>
  <c r="BF168" i="9"/>
  <c r="BF169" i="9"/>
  <c r="J131" i="9"/>
  <c r="BF139" i="9"/>
  <c r="BF143" i="9"/>
  <c r="BF144" i="9"/>
  <c r="BF164" i="9"/>
  <c r="BF173" i="9"/>
  <c r="BF149" i="9"/>
  <c r="BF158" i="9"/>
  <c r="BF167" i="9"/>
  <c r="J190" i="8"/>
  <c r="J109" i="8" s="1"/>
  <c r="BF137" i="9"/>
  <c r="BF141" i="9"/>
  <c r="BF151" i="9"/>
  <c r="J91" i="9"/>
  <c r="BF154" i="9"/>
  <c r="BF161" i="9"/>
  <c r="BF162" i="9"/>
  <c r="BF174" i="9"/>
  <c r="BF178" i="9"/>
  <c r="BF179" i="9"/>
  <c r="BF181" i="9"/>
  <c r="BF156" i="9"/>
  <c r="BF157" i="9"/>
  <c r="BF172" i="9"/>
  <c r="BF180" i="9"/>
  <c r="BF138" i="9"/>
  <c r="BF140" i="9"/>
  <c r="BF153" i="9"/>
  <c r="BF155" i="9"/>
  <c r="BF160" i="9"/>
  <c r="BF171" i="9"/>
  <c r="BF175" i="9"/>
  <c r="BF176" i="9"/>
  <c r="BF177" i="9"/>
  <c r="BF148" i="8"/>
  <c r="BF160" i="8"/>
  <c r="BF165" i="8"/>
  <c r="BF177" i="8"/>
  <c r="BF180" i="8"/>
  <c r="BF193" i="8"/>
  <c r="F130" i="8"/>
  <c r="BF136" i="8"/>
  <c r="BF137" i="8"/>
  <c r="BF138" i="8"/>
  <c r="BF139" i="8"/>
  <c r="BF143" i="8"/>
  <c r="BF146" i="8"/>
  <c r="BF149" i="8"/>
  <c r="BF170" i="8"/>
  <c r="BF174" i="8"/>
  <c r="BF147" i="8"/>
  <c r="BF158" i="8"/>
  <c r="BF171" i="8"/>
  <c r="BF175" i="8"/>
  <c r="BF153" i="8"/>
  <c r="BF154" i="8"/>
  <c r="J127" i="8"/>
  <c r="BF145" i="8"/>
  <c r="BF150" i="8"/>
  <c r="BF151" i="8"/>
  <c r="BF152" i="8"/>
  <c r="BF169" i="8"/>
  <c r="BK127" i="7"/>
  <c r="J127" i="7" s="1"/>
  <c r="J98" i="7" s="1"/>
  <c r="J32" i="7" s="1"/>
  <c r="J34" i="7" s="1"/>
  <c r="AG102" i="1" s="1"/>
  <c r="J129" i="7"/>
  <c r="J100" i="7" s="1"/>
  <c r="J92" i="8"/>
  <c r="BF140" i="8"/>
  <c r="BF141" i="8"/>
  <c r="BF142" i="8"/>
  <c r="BF162" i="8"/>
  <c r="BF163" i="8"/>
  <c r="BF168" i="8"/>
  <c r="BF185" i="8"/>
  <c r="BF188" i="8"/>
  <c r="BF191" i="8"/>
  <c r="BF157" i="8"/>
  <c r="BF172" i="8"/>
  <c r="BF178" i="8"/>
  <c r="BF182" i="8"/>
  <c r="BF184" i="8"/>
  <c r="BF187" i="8"/>
  <c r="BF192" i="8"/>
  <c r="E85" i="8"/>
  <c r="BF156" i="8"/>
  <c r="BF159" i="8"/>
  <c r="BF176" i="8"/>
  <c r="BF181" i="8"/>
  <c r="BF183" i="8"/>
  <c r="E85" i="7"/>
  <c r="BF143" i="7"/>
  <c r="BF145" i="7"/>
  <c r="BF156" i="7"/>
  <c r="BF161" i="7"/>
  <c r="BF162" i="7"/>
  <c r="BF166" i="7"/>
  <c r="J175" i="6"/>
  <c r="J107" i="6" s="1"/>
  <c r="BF144" i="7"/>
  <c r="BF157" i="7"/>
  <c r="BF175" i="7"/>
  <c r="F124" i="7"/>
  <c r="BF130" i="7"/>
  <c r="BF132" i="7"/>
  <c r="BF139" i="7"/>
  <c r="BF141" i="7"/>
  <c r="BF149" i="7"/>
  <c r="BF163" i="7"/>
  <c r="BF168" i="7"/>
  <c r="BF169" i="7"/>
  <c r="BF171" i="7"/>
  <c r="BF178" i="7"/>
  <c r="BF180" i="7"/>
  <c r="J94" i="7"/>
  <c r="BF131" i="7"/>
  <c r="BF135" i="7"/>
  <c r="BF138" i="7"/>
  <c r="BF148" i="7"/>
  <c r="BF153" i="7"/>
  <c r="BF160" i="7"/>
  <c r="BF167" i="7"/>
  <c r="BF137" i="7"/>
  <c r="BF154" i="7"/>
  <c r="BF174" i="7"/>
  <c r="BF176" i="7"/>
  <c r="J91" i="7"/>
  <c r="BF134" i="7"/>
  <c r="BF140" i="7"/>
  <c r="BF170" i="7"/>
  <c r="BF177" i="7"/>
  <c r="J136" i="6"/>
  <c r="J100" i="6" s="1"/>
  <c r="BF136" i="7"/>
  <c r="BF142" i="7"/>
  <c r="BF151" i="7"/>
  <c r="BF152" i="7"/>
  <c r="BF158" i="7"/>
  <c r="BF159" i="7"/>
  <c r="BF173" i="7"/>
  <c r="BF133" i="7"/>
  <c r="BF146" i="7"/>
  <c r="BF147" i="7"/>
  <c r="BF150" i="7"/>
  <c r="BF155" i="7"/>
  <c r="BF164" i="7"/>
  <c r="BF165" i="7"/>
  <c r="BF172" i="7"/>
  <c r="BK136" i="5"/>
  <c r="J136" i="5"/>
  <c r="J97" i="5" s="1"/>
  <c r="J178" i="5"/>
  <c r="J105" i="5" s="1"/>
  <c r="BF142" i="6"/>
  <c r="J94" i="6"/>
  <c r="F131" i="6"/>
  <c r="BF155" i="6"/>
  <c r="BF160" i="6"/>
  <c r="BF162" i="6"/>
  <c r="BF165" i="6"/>
  <c r="BF141" i="6"/>
  <c r="BF144" i="6"/>
  <c r="BF146" i="6"/>
  <c r="BF157" i="6"/>
  <c r="BF158" i="6"/>
  <c r="BF159" i="6"/>
  <c r="BF163" i="6"/>
  <c r="BF166" i="6"/>
  <c r="BF169" i="6"/>
  <c r="BF170" i="6"/>
  <c r="BF149" i="6"/>
  <c r="BF154" i="6"/>
  <c r="BF171" i="6"/>
  <c r="BF173" i="6"/>
  <c r="BF182" i="6"/>
  <c r="BF183" i="6"/>
  <c r="BK206" i="5"/>
  <c r="J206" i="5"/>
  <c r="J110" i="5" s="1"/>
  <c r="E85" i="6"/>
  <c r="BF137" i="6"/>
  <c r="BF138" i="6"/>
  <c r="BF139" i="6"/>
  <c r="BF153" i="6"/>
  <c r="BF168" i="6"/>
  <c r="BF176" i="6"/>
  <c r="BF178" i="6"/>
  <c r="BF187" i="6"/>
  <c r="J91" i="6"/>
  <c r="BF140" i="6"/>
  <c r="BF145" i="6"/>
  <c r="BF147" i="6"/>
  <c r="BF156" i="6"/>
  <c r="BF161" i="6"/>
  <c r="BF181" i="6"/>
  <c r="BF184" i="6"/>
  <c r="BF185" i="6"/>
  <c r="BF186" i="6"/>
  <c r="BF188" i="6"/>
  <c r="BF143" i="6"/>
  <c r="BF151" i="6"/>
  <c r="BF164" i="6"/>
  <c r="BF177" i="6"/>
  <c r="BF180" i="6"/>
  <c r="BF189" i="6"/>
  <c r="BF190" i="6"/>
  <c r="BK128" i="4"/>
  <c r="J128" i="4"/>
  <c r="J99" i="4" s="1"/>
  <c r="J89" i="5"/>
  <c r="BF140" i="5"/>
  <c r="BF150" i="5"/>
  <c r="BF185" i="5"/>
  <c r="BF186" i="5"/>
  <c r="BF192" i="5"/>
  <c r="BF200" i="5"/>
  <c r="BF201" i="5"/>
  <c r="BF138" i="5"/>
  <c r="BF139" i="5"/>
  <c r="BF144" i="5"/>
  <c r="BF172" i="5"/>
  <c r="BF179" i="5"/>
  <c r="BF188" i="5"/>
  <c r="BF194" i="5"/>
  <c r="BF195" i="5"/>
  <c r="BF199" i="5"/>
  <c r="BF166" i="5"/>
  <c r="BF167" i="5"/>
  <c r="BF182" i="5"/>
  <c r="BF198" i="5"/>
  <c r="F92" i="5"/>
  <c r="E125" i="5"/>
  <c r="BF160" i="5"/>
  <c r="BF161" i="5"/>
  <c r="BF169" i="5"/>
  <c r="BF173" i="5"/>
  <c r="BF181" i="5"/>
  <c r="BF189" i="5"/>
  <c r="BF197" i="5"/>
  <c r="BF204" i="5"/>
  <c r="J92" i="5"/>
  <c r="BF143" i="5"/>
  <c r="BF148" i="5"/>
  <c r="BF149" i="5"/>
  <c r="BF151" i="5"/>
  <c r="BF154" i="5"/>
  <c r="BF155" i="5"/>
  <c r="BF156" i="5"/>
  <c r="BF171" i="5"/>
  <c r="BF174" i="5"/>
  <c r="BF191" i="5"/>
  <c r="BF202" i="5"/>
  <c r="BF205" i="5"/>
  <c r="BF208" i="5"/>
  <c r="BF141" i="5"/>
  <c r="BF142" i="5"/>
  <c r="BF158" i="5"/>
  <c r="BF159" i="5"/>
  <c r="BF162" i="5"/>
  <c r="BF170" i="5"/>
  <c r="BF176" i="5"/>
  <c r="BF180" i="5"/>
  <c r="BF187" i="5"/>
  <c r="BF196" i="5"/>
  <c r="BF209" i="5"/>
  <c r="BF210" i="5"/>
  <c r="BF145" i="5"/>
  <c r="BF147" i="5"/>
  <c r="BF152" i="5"/>
  <c r="BF153" i="5"/>
  <c r="BF164" i="5"/>
  <c r="BF165" i="5"/>
  <c r="BF183" i="5"/>
  <c r="J175" i="3"/>
  <c r="J107" i="3" s="1"/>
  <c r="F94" i="4"/>
  <c r="BF132" i="4"/>
  <c r="BF140" i="4"/>
  <c r="BF142" i="4"/>
  <c r="J124" i="4"/>
  <c r="BF134" i="4"/>
  <c r="BK135" i="3"/>
  <c r="J135" i="3" s="1"/>
  <c r="J99" i="3" s="1"/>
  <c r="E115" i="4"/>
  <c r="BF130" i="4"/>
  <c r="BF135" i="4"/>
  <c r="BF136" i="4"/>
  <c r="BF141" i="4"/>
  <c r="BF151" i="4"/>
  <c r="BF162" i="4"/>
  <c r="BF163" i="4"/>
  <c r="BF167" i="4"/>
  <c r="J121" i="4"/>
  <c r="BF138" i="4"/>
  <c r="BF143" i="4"/>
  <c r="BF144" i="4"/>
  <c r="BF159" i="4"/>
  <c r="BF161" i="4"/>
  <c r="BF164" i="4"/>
  <c r="BF174" i="4"/>
  <c r="BF137" i="4"/>
  <c r="BF150" i="4"/>
  <c r="BF153" i="4"/>
  <c r="BF173" i="4"/>
  <c r="BF175" i="4"/>
  <c r="BF177" i="4"/>
  <c r="BF180" i="4"/>
  <c r="BF131" i="4"/>
  <c r="BF146" i="4"/>
  <c r="BF152" i="4"/>
  <c r="BF165" i="4"/>
  <c r="BF166" i="4"/>
  <c r="BF168" i="4"/>
  <c r="BF169" i="4"/>
  <c r="BF170" i="4"/>
  <c r="BF171" i="4"/>
  <c r="BF172" i="4"/>
  <c r="BF178" i="4"/>
  <c r="BF145" i="4"/>
  <c r="BF148" i="4"/>
  <c r="BF149" i="4"/>
  <c r="BF154" i="4"/>
  <c r="BF155" i="4"/>
  <c r="BF156" i="4"/>
  <c r="BF133" i="4"/>
  <c r="BF139" i="4"/>
  <c r="BF147" i="4"/>
  <c r="BF157" i="4"/>
  <c r="BF158" i="4"/>
  <c r="BF160" i="4"/>
  <c r="BF176" i="4"/>
  <c r="BK136" i="2"/>
  <c r="J136" i="2"/>
  <c r="J97" i="2" s="1"/>
  <c r="BK177" i="2"/>
  <c r="J177" i="2" s="1"/>
  <c r="J104" i="2" s="1"/>
  <c r="BF146" i="3"/>
  <c r="BF153" i="3"/>
  <c r="BF158" i="3"/>
  <c r="BF165" i="3"/>
  <c r="BF169" i="3"/>
  <c r="BF170" i="3"/>
  <c r="BF176" i="3"/>
  <c r="BF143" i="3"/>
  <c r="BF166" i="3"/>
  <c r="BF173" i="3"/>
  <c r="BF187" i="3"/>
  <c r="BF190" i="3"/>
  <c r="F94" i="3"/>
  <c r="BF140" i="3"/>
  <c r="BF161" i="3"/>
  <c r="BF178" i="3"/>
  <c r="BK206" i="2"/>
  <c r="J206" i="2"/>
  <c r="J110" i="2" s="1"/>
  <c r="BF147" i="3"/>
  <c r="BF154" i="3"/>
  <c r="BF155" i="3"/>
  <c r="BF156" i="3"/>
  <c r="BF162" i="3"/>
  <c r="BF180" i="3"/>
  <c r="BF181" i="3"/>
  <c r="BF188" i="3"/>
  <c r="J128" i="3"/>
  <c r="J131" i="3"/>
  <c r="BF138" i="3"/>
  <c r="BF141" i="3"/>
  <c r="BF159" i="3"/>
  <c r="BF160" i="3"/>
  <c r="BF185" i="3"/>
  <c r="BF189" i="3"/>
  <c r="BF139" i="3"/>
  <c r="BF144" i="3"/>
  <c r="BF145" i="3"/>
  <c r="BF149" i="3"/>
  <c r="BF151" i="3"/>
  <c r="BF157" i="3"/>
  <c r="BF163" i="3"/>
  <c r="BF177" i="3"/>
  <c r="BF183" i="3"/>
  <c r="BF184" i="3"/>
  <c r="BF137" i="3"/>
  <c r="BF142" i="3"/>
  <c r="BF168" i="3"/>
  <c r="BF182" i="3"/>
  <c r="E85" i="3"/>
  <c r="BF164" i="3"/>
  <c r="BF171" i="3"/>
  <c r="BF186" i="3"/>
  <c r="E85" i="2"/>
  <c r="J89" i="2"/>
  <c r="F92" i="2"/>
  <c r="J92" i="2"/>
  <c r="BC96" i="1"/>
  <c r="BF142" i="2"/>
  <c r="BF144" i="2"/>
  <c r="BF145" i="2"/>
  <c r="AZ96" i="1"/>
  <c r="BF143" i="2"/>
  <c r="BF147" i="2"/>
  <c r="BF148" i="2"/>
  <c r="BF149" i="2"/>
  <c r="BF150" i="2"/>
  <c r="BF151" i="2"/>
  <c r="BF152" i="2"/>
  <c r="BF153" i="2"/>
  <c r="BF154" i="2"/>
  <c r="BF155" i="2"/>
  <c r="BF156" i="2"/>
  <c r="BF158" i="2"/>
  <c r="BF159" i="2"/>
  <c r="BF160" i="2"/>
  <c r="BF161" i="2"/>
  <c r="BF162" i="2"/>
  <c r="BF164" i="2"/>
  <c r="BF165" i="2"/>
  <c r="BF166" i="2"/>
  <c r="BF167" i="2"/>
  <c r="BF169" i="2"/>
  <c r="BF170" i="2"/>
  <c r="BF171" i="2"/>
  <c r="BF172" i="2"/>
  <c r="BF173" i="2"/>
  <c r="BF174" i="2"/>
  <c r="BF176" i="2"/>
  <c r="BF179" i="2"/>
  <c r="BF180" i="2"/>
  <c r="BF181" i="2"/>
  <c r="BF182" i="2"/>
  <c r="BF183" i="2"/>
  <c r="BF185" i="2"/>
  <c r="BF186" i="2"/>
  <c r="BF187" i="2"/>
  <c r="BF188" i="2"/>
  <c r="BF189" i="2"/>
  <c r="BF191" i="2"/>
  <c r="BF192" i="2"/>
  <c r="BF194" i="2"/>
  <c r="BF195" i="2"/>
  <c r="BF196" i="2"/>
  <c r="BF197" i="2"/>
  <c r="BF198" i="2"/>
  <c r="BF199" i="2"/>
  <c r="BF200" i="2"/>
  <c r="BF201" i="2"/>
  <c r="BF202" i="2"/>
  <c r="BF204" i="2"/>
  <c r="BF205" i="2"/>
  <c r="BF208" i="2"/>
  <c r="BF209" i="2"/>
  <c r="BF210" i="2"/>
  <c r="BF138" i="2"/>
  <c r="BF139" i="2"/>
  <c r="BF140" i="2"/>
  <c r="BF141" i="2"/>
  <c r="J35" i="2"/>
  <c r="AV96" i="1" s="1"/>
  <c r="J37" i="4"/>
  <c r="AV98" i="1" s="1"/>
  <c r="F39" i="5"/>
  <c r="BD100" i="1" s="1"/>
  <c r="F39" i="7"/>
  <c r="BB102" i="1" s="1"/>
  <c r="J37" i="9"/>
  <c r="AV105" i="1" s="1"/>
  <c r="F40" i="10"/>
  <c r="BC106" i="1" s="1"/>
  <c r="AS94" i="1"/>
  <c r="J37" i="3"/>
  <c r="AV97" i="1"/>
  <c r="F40" i="4"/>
  <c r="BC98" i="1"/>
  <c r="F37" i="6"/>
  <c r="AZ101" i="1"/>
  <c r="F41" i="7"/>
  <c r="BD102" i="1"/>
  <c r="F39" i="9"/>
  <c r="BB105" i="1"/>
  <c r="F37" i="2"/>
  <c r="BB96" i="1"/>
  <c r="F37" i="5"/>
  <c r="BB100" i="1"/>
  <c r="F37" i="7"/>
  <c r="AZ102" i="1"/>
  <c r="F39" i="8"/>
  <c r="BD104" i="1"/>
  <c r="F37" i="10"/>
  <c r="AZ106" i="1"/>
  <c r="F39" i="2"/>
  <c r="BD96" i="1"/>
  <c r="F38" i="5"/>
  <c r="BC100" i="1"/>
  <c r="F40" i="7"/>
  <c r="BC102" i="1"/>
  <c r="F38" i="8"/>
  <c r="BC104" i="1"/>
  <c r="F39" i="10"/>
  <c r="BB106" i="1"/>
  <c r="F41" i="3"/>
  <c r="BD97" i="1"/>
  <c r="J35" i="5"/>
  <c r="AV100" i="1"/>
  <c r="F39" i="6"/>
  <c r="BB101" i="1"/>
  <c r="F37" i="8"/>
  <c r="BB104" i="1"/>
  <c r="J37" i="10"/>
  <c r="AV106" i="1"/>
  <c r="F39" i="3"/>
  <c r="BB97" i="1"/>
  <c r="F37" i="4"/>
  <c r="AZ98" i="1"/>
  <c r="F35" i="5"/>
  <c r="AZ100" i="1" s="1"/>
  <c r="F41" i="6"/>
  <c r="BD101" i="1"/>
  <c r="F35" i="8"/>
  <c r="AZ104" i="1" s="1"/>
  <c r="F40" i="9"/>
  <c r="BC105" i="1"/>
  <c r="F40" i="3"/>
  <c r="BC97" i="1" s="1"/>
  <c r="F41" i="4"/>
  <c r="BD98" i="1"/>
  <c r="F40" i="6"/>
  <c r="BC101" i="1" s="1"/>
  <c r="J37" i="7"/>
  <c r="AV102" i="1"/>
  <c r="F37" i="9"/>
  <c r="AZ105" i="1" s="1"/>
  <c r="F41" i="10"/>
  <c r="BD106" i="1" s="1"/>
  <c r="F37" i="3"/>
  <c r="AZ97" i="1" s="1"/>
  <c r="F39" i="4"/>
  <c r="BB98" i="1" s="1"/>
  <c r="J37" i="6"/>
  <c r="AV101" i="1" s="1"/>
  <c r="J35" i="8"/>
  <c r="AV104" i="1" s="1"/>
  <c r="F41" i="9"/>
  <c r="BD105" i="1" s="1"/>
  <c r="BK166" i="8" l="1"/>
  <c r="J166" i="8" s="1"/>
  <c r="J103" i="8" s="1"/>
  <c r="P135" i="3"/>
  <c r="P134" i="3"/>
  <c r="AU97" i="1" s="1"/>
  <c r="P136" i="2"/>
  <c r="P135" i="2" s="1"/>
  <c r="AU96" i="1" s="1"/>
  <c r="R134" i="8"/>
  <c r="BK135" i="6"/>
  <c r="J135" i="6" s="1"/>
  <c r="J99" i="6" s="1"/>
  <c r="T177" i="2"/>
  <c r="T135" i="6"/>
  <c r="T134" i="6" s="1"/>
  <c r="R174" i="3"/>
  <c r="R134" i="3" s="1"/>
  <c r="P135" i="9"/>
  <c r="P134" i="9" s="1"/>
  <c r="AU105" i="1" s="1"/>
  <c r="P136" i="5"/>
  <c r="R165" i="9"/>
  <c r="R177" i="2"/>
  <c r="R135" i="2"/>
  <c r="T134" i="8"/>
  <c r="T133" i="8" s="1"/>
  <c r="R174" i="6"/>
  <c r="BK135" i="9"/>
  <c r="R166" i="8"/>
  <c r="R133" i="8" s="1"/>
  <c r="T135" i="3"/>
  <c r="T134" i="3"/>
  <c r="P166" i="8"/>
  <c r="P133" i="8" s="1"/>
  <c r="AU104" i="1" s="1"/>
  <c r="P177" i="5"/>
  <c r="T165" i="9"/>
  <c r="T134" i="9" s="1"/>
  <c r="T136" i="5"/>
  <c r="T135" i="5"/>
  <c r="R135" i="9"/>
  <c r="R134" i="9" s="1"/>
  <c r="R135" i="6"/>
  <c r="R134" i="6"/>
  <c r="R177" i="5"/>
  <c r="R135" i="5" s="1"/>
  <c r="T136" i="2"/>
  <c r="T135" i="2"/>
  <c r="BK165" i="9"/>
  <c r="J165" i="9" s="1"/>
  <c r="J106" i="9" s="1"/>
  <c r="BK128" i="10"/>
  <c r="J128" i="10" s="1"/>
  <c r="J99" i="10" s="1"/>
  <c r="BK133" i="8"/>
  <c r="J133" i="8"/>
  <c r="J96" i="8" s="1"/>
  <c r="J30" i="8" s="1"/>
  <c r="J32" i="8" s="1"/>
  <c r="AG104" i="1" s="1"/>
  <c r="BK135" i="5"/>
  <c r="J135" i="5"/>
  <c r="J96" i="5" s="1"/>
  <c r="J30" i="5" s="1"/>
  <c r="J32" i="5" s="1"/>
  <c r="AG100" i="1" s="1"/>
  <c r="BK127" i="4"/>
  <c r="J127" i="4"/>
  <c r="J98" i="4" s="1"/>
  <c r="J106" i="4" s="1"/>
  <c r="BK134" i="3"/>
  <c r="J134" i="3" s="1"/>
  <c r="J98" i="3" s="1"/>
  <c r="J113" i="3" s="1"/>
  <c r="BK135" i="2"/>
  <c r="J135" i="2" s="1"/>
  <c r="J96" i="2" s="1"/>
  <c r="J116" i="2" s="1"/>
  <c r="J36" i="2"/>
  <c r="AW96" i="1" s="1"/>
  <c r="AT96" i="1" s="1"/>
  <c r="BB95" i="1"/>
  <c r="AX95" i="1"/>
  <c r="F38" i="7"/>
  <c r="BA102" i="1"/>
  <c r="J36" i="8"/>
  <c r="AW104" i="1" s="1"/>
  <c r="AT104" i="1" s="1"/>
  <c r="AZ103" i="1"/>
  <c r="AV103" i="1" s="1"/>
  <c r="F36" i="2"/>
  <c r="BA96" i="1" s="1"/>
  <c r="F38" i="6"/>
  <c r="BA101" i="1" s="1"/>
  <c r="BC99" i="1"/>
  <c r="AY99" i="1"/>
  <c r="BD99" i="1"/>
  <c r="F38" i="9"/>
  <c r="BA105" i="1" s="1"/>
  <c r="BD103" i="1"/>
  <c r="J38" i="3"/>
  <c r="AW97" i="1" s="1"/>
  <c r="AT97" i="1" s="1"/>
  <c r="F36" i="5"/>
  <c r="BA100" i="1"/>
  <c r="J106" i="7"/>
  <c r="J38" i="10"/>
  <c r="AW106" i="1" s="1"/>
  <c r="AT106" i="1" s="1"/>
  <c r="BC95" i="1"/>
  <c r="AY95" i="1"/>
  <c r="J38" i="4"/>
  <c r="AW98" i="1" s="1"/>
  <c r="AT98" i="1" s="1"/>
  <c r="J38" i="7"/>
  <c r="AW102" i="1" s="1"/>
  <c r="AT102" i="1" s="1"/>
  <c r="AN102" i="1" s="1"/>
  <c r="F38" i="10"/>
  <c r="BA106" i="1" s="1"/>
  <c r="AZ95" i="1"/>
  <c r="AV95" i="1"/>
  <c r="F38" i="4"/>
  <c r="BA98" i="1" s="1"/>
  <c r="J38" i="6"/>
  <c r="AW101" i="1"/>
  <c r="AT101" i="1" s="1"/>
  <c r="AZ99" i="1"/>
  <c r="AV99" i="1"/>
  <c r="F36" i="8"/>
  <c r="BA104" i="1" s="1"/>
  <c r="BB103" i="1"/>
  <c r="AX103" i="1"/>
  <c r="F38" i="3"/>
  <c r="BA97" i="1" s="1"/>
  <c r="BD95" i="1"/>
  <c r="J36" i="5"/>
  <c r="AW100" i="1"/>
  <c r="AT100" i="1" s="1"/>
  <c r="BB99" i="1"/>
  <c r="AX99" i="1"/>
  <c r="J38" i="9"/>
  <c r="AW105" i="1" s="1"/>
  <c r="AT105" i="1" s="1"/>
  <c r="BC103" i="1"/>
  <c r="AY103" i="1"/>
  <c r="BK134" i="9" l="1"/>
  <c r="J134" i="9"/>
  <c r="J98" i="9"/>
  <c r="J113" i="9" s="1"/>
  <c r="P135" i="5"/>
  <c r="AU100" i="1" s="1"/>
  <c r="AU99" i="1" s="1"/>
  <c r="J135" i="9"/>
  <c r="J99" i="9"/>
  <c r="BK127" i="10"/>
  <c r="J127" i="10" s="1"/>
  <c r="J98" i="10" s="1"/>
  <c r="J32" i="10" s="1"/>
  <c r="J34" i="10" s="1"/>
  <c r="AG106" i="1" s="1"/>
  <c r="BK134" i="6"/>
  <c r="J134" i="6" s="1"/>
  <c r="J98" i="6" s="1"/>
  <c r="J32" i="6" s="1"/>
  <c r="J34" i="6" s="1"/>
  <c r="AG101" i="1" s="1"/>
  <c r="AG99" i="1" s="1"/>
  <c r="AN104" i="1"/>
  <c r="J41" i="8"/>
  <c r="J43" i="7"/>
  <c r="AN100" i="1"/>
  <c r="J32" i="4"/>
  <c r="J34" i="4" s="1"/>
  <c r="AG98" i="1" s="1"/>
  <c r="AN98" i="1" s="1"/>
  <c r="J41" i="5"/>
  <c r="J32" i="3"/>
  <c r="J34" i="3" s="1"/>
  <c r="AG97" i="1" s="1"/>
  <c r="AN97" i="1" s="1"/>
  <c r="J30" i="2"/>
  <c r="BB94" i="1"/>
  <c r="W34" i="1" s="1"/>
  <c r="J32" i="2"/>
  <c r="AG96" i="1" s="1"/>
  <c r="BA99" i="1"/>
  <c r="AW99" i="1"/>
  <c r="AT99" i="1"/>
  <c r="BD94" i="1"/>
  <c r="W36" i="1" s="1"/>
  <c r="AU103" i="1"/>
  <c r="J116" i="5"/>
  <c r="BA103" i="1"/>
  <c r="AW103" i="1" s="1"/>
  <c r="AT103" i="1" s="1"/>
  <c r="AZ94" i="1"/>
  <c r="AV94" i="1"/>
  <c r="AK32" i="1"/>
  <c r="AU95" i="1"/>
  <c r="AU94" i="1" s="1"/>
  <c r="J114" i="8"/>
  <c r="BC94" i="1"/>
  <c r="W35" i="1"/>
  <c r="BA95" i="1"/>
  <c r="AW95" i="1" s="1"/>
  <c r="AT95" i="1" s="1"/>
  <c r="J43" i="10" l="1"/>
  <c r="J43" i="6"/>
  <c r="J32" i="9"/>
  <c r="J43" i="4"/>
  <c r="J43" i="3"/>
  <c r="J41" i="2"/>
  <c r="AN96" i="1"/>
  <c r="AN106" i="1"/>
  <c r="AN101" i="1"/>
  <c r="AN99" i="1"/>
  <c r="J106" i="10"/>
  <c r="AG95" i="1"/>
  <c r="AY94" i="1"/>
  <c r="J113" i="6"/>
  <c r="AX94" i="1"/>
  <c r="J34" i="9"/>
  <c r="AG105" i="1" s="1"/>
  <c r="AG103" i="1" s="1"/>
  <c r="BA94" i="1"/>
  <c r="W33" i="1"/>
  <c r="W32" i="1"/>
  <c r="J43" i="9" l="1"/>
  <c r="AN95" i="1"/>
  <c r="AN105" i="1"/>
  <c r="AN103" i="1"/>
  <c r="AG94" i="1"/>
  <c r="AK26" i="1"/>
  <c r="AK29" i="1"/>
  <c r="AW94" i="1"/>
  <c r="AK33" i="1" s="1"/>
  <c r="AK38" i="1" l="1"/>
  <c r="AG110" i="1"/>
  <c r="AT94" i="1"/>
  <c r="AN94" i="1" s="1"/>
  <c r="AN110" i="1" s="1"/>
</calcChain>
</file>

<file path=xl/sharedStrings.xml><?xml version="1.0" encoding="utf-8"?>
<sst xmlns="http://schemas.openxmlformats.org/spreadsheetml/2006/main" count="8163" uniqueCount="838">
  <si>
    <t>Export Komplet</t>
  </si>
  <si>
    <t/>
  </si>
  <si>
    <t>2.0</t>
  </si>
  <si>
    <t>False</t>
  </si>
  <si>
    <t>{3501e6a0-8db2-4f0b-8420-520c6b00f78a}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</si>
  <si>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</si>
  <si>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</si>
  <si>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</si>
  <si>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</si>
  <si>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</si>
  <si>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</si>
  <si>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PV369</t>
  </si>
  <si>
    <t>Stavba:</t>
  </si>
  <si>
    <t>Výstavba farmy dojníc Mikuláš II. etapa</t>
  </si>
  <si>
    <t>JKSO:</t>
  </si>
  <si>
    <t>KS:</t>
  </si>
  <si>
    <t>Miesto:</t>
  </si>
  <si>
    <t>Veľká Tabula</t>
  </si>
  <si>
    <t>Dátum:</t>
  </si>
  <si>
    <t>7. 6. 2021</t>
  </si>
  <si>
    <t>Objednávateľ:</t>
  </si>
  <si>
    <t>IČO:</t>
  </si>
  <si>
    <t>AGROCONTRACT Mikuláš a.s., č. 631, Mikuláš</t>
  </si>
  <si>
    <t>IČ DPH:</t>
  </si>
  <si>
    <t>Zhotoviteľ:</t>
  </si>
  <si>
    <t xml:space="preserve"> </t>
  </si>
  <si>
    <t>Projektant:</t>
  </si>
  <si>
    <t>Ing. arch. Roland Hoferica</t>
  </si>
  <si>
    <t>True</t>
  </si>
  <si>
    <t>0,01</t>
  </si>
  <si>
    <t>Spracovateľ:</t>
  </si>
  <si>
    <t>Poznámka:</t>
  </si>
  <si>
    <t>Jedná sa len o orientačný rozpočet spracovaný podľa poskytnuých podkladov. Všetky výmery a ceny sú len informatívne a odhadované. K  správnemu naceneniu výkazu výmer je potrebné naštudovanie PD a obhliadka  stavby. Naceniť je potrebné jestvujúci výkaz výmer podľa pokynov tendrového  zadávateľa, resp. zmluvy o dielo. Rozdiely uviesť pod čiaru._x000D_
Výkaz  výmer výberom položiek, priloženými výpočtami má napomôcť a urýchliť  dodávateľovi správne naceniť všetky práce podľa PD ku kompletnej realizácií,  skolaudovaní a užívateľnosti stav. diela._x000D_
Práce  a dodávky obsiahnuté v projektovej dokumentácii a neobsiahnuté vo výkaze  výmer je dodávateľ povinný položkovo rozšpecifikovať a naceniť pod čiaru,  mimo ponukového rozpočtu pre objektívne rozhodovanie._x000D_
Zmeny,  opravy VV a návrhy na možné zníženie stav. nákladov dodávateľ nacení rovnako  pod čiaru a priloží k ponukovému rozpočtu. _x000D_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</si>
  <si>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</si>
  <si>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</si>
  <si>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</si>
  <si>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</si>
  <si>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</si>
  <si>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</si>
  <si>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</si>
  <si>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</si>
  <si>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</si>
  <si>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</si>
  <si>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</si>
  <si>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</si>
  <si>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</si>
  <si>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</si>
  <si>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</si>
  <si>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</si>
  <si>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</si>
  <si>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</si>
  <si>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</si>
  <si>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</si>
  <si>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</si>
  <si>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</si>
  <si>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</si>
  <si>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</si>
  <si>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</si>
  <si>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</si>
  <si>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</si>
  <si>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</si>
  <si>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</si>
  <si>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</si>
  <si>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</si>
  <si>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</si>
  <si>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</si>
  <si>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</si>
  <si>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</si>
  <si>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</si>
  <si>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</si>
  <si>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</si>
  <si>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</si>
  <si>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</si>
  <si>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</si>
  <si>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</si>
  <si>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</si>
  <si>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</si>
  <si>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</si>
  <si>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</si>
  <si>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SO 02</t>
  </si>
  <si>
    <t>SO 02 - Ustajnenie pre mliečne teľatá</t>
  </si>
  <si>
    <t>STA</t>
  </si>
  <si>
    <t>1</t>
  </si>
  <si>
    <t>{2d0e5154-8333-4af5-bcfd-3ecb4e40a83a}</t>
  </si>
  <si>
    <t>/</t>
  </si>
  <si>
    <t>Časť</t>
  </si>
  <si>
    <t>2</t>
  </si>
  <si>
    <t>###NOINSERT###</t>
  </si>
  <si>
    <t>2_1</t>
  </si>
  <si>
    <t>Zdravotechnika</t>
  </si>
  <si>
    <t>{fe203af3-8ae0-47c8-b0a2-6c363fb49de4}</t>
  </si>
  <si>
    <t>2_2</t>
  </si>
  <si>
    <t>Elektroinštalácia</t>
  </si>
  <si>
    <t>{04594e30-14bc-4c17-8252-ea97864f8a1d}</t>
  </si>
  <si>
    <t>SO 04</t>
  </si>
  <si>
    <t>SO 04 - Ustajnenie pre mliečne teľatá</t>
  </si>
  <si>
    <t>{10aa7d5b-370d-4e61-ba1e-2980401eb93a}</t>
  </si>
  <si>
    <t>4_1</t>
  </si>
  <si>
    <t>{a1cffa49-ae92-4981-be32-6dc00dd85b7c}</t>
  </si>
  <si>
    <t>4_2</t>
  </si>
  <si>
    <t>{8963b5c3-ae1b-41e1-bebf-dcfd2b820563}</t>
  </si>
  <si>
    <t>SO 13</t>
  </si>
  <si>
    <t>SO 13 - Ustajnenie pre staršie teľatá</t>
  </si>
  <si>
    <t>{91ff8dc8-2423-4585-b490-728c3ab3dc0f}</t>
  </si>
  <si>
    <t>13_1</t>
  </si>
  <si>
    <t>{607ec720-a9d4-4846-a7f7-82696ca4db25}</t>
  </si>
  <si>
    <t>13_2</t>
  </si>
  <si>
    <t>{68aaacfa-b991-4af6-8ed9-a5dd0d128098}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</si>
  <si>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</si>
  <si>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</si>
  <si>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</si>
  <si>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</si>
  <si>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</si>
  <si>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</si>
  <si>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SO 02 - SO 02 - Ustajnenie pre mliečne teľatá</t>
  </si>
  <si>
    <t>Jedná sa len o orientačný rozpočet spracovaný podľa poskytnuých podkladov. Všetky výmery a ceny sú len informatívne a odhadované. K  správnemu naceneniu výkazu výmer je potrebné naštudovanie PD a obhliadka  stavby. Naceniť je potrebné jestvujúci výkaz výmer podľa pokynov tendrového  zadávateľa, resp. zmluvy o dielo. Rozdiely uviesť pod čiaru. Výkaz  výmer výberom položiek, priloženými výpočtami má napomôcť a urýchliť  dodávateľovi správne naceniť všetky práce podľa PD ku kompletnej realizácií,  skolaudovaní a užívateľnosti stav. diela. Práce  a dodávky obsiahnuté v projektovej dokumentácii a neobsiahnuté vo výkaze  výmer je dodávateľ povinný položkovo rozšpecifikovať a naceniť pod čiaru,  mimo ponukového rozpočtu pre objektívne rozhodovanie. Zmeny,  opravy VV a návrhy na možné zníženie stav. nákladov dodávateľ nacení rovnako  pod čiaru a priloží k ponukovému rozpočtu.  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</si>
  <si>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</si>
  <si>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</si>
  <si>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</si>
  <si>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</si>
  <si>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</si>
  <si>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</si>
  <si>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</si>
  <si>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</si>
  <si>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</si>
  <si>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</si>
  <si>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</si>
  <si>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</si>
  <si>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</si>
  <si>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</si>
  <si>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</si>
  <si>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</si>
  <si>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</si>
  <si>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</si>
  <si>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</si>
  <si>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 xml:space="preserve">    777 - Podlahy syntetické</t>
  </si>
  <si>
    <t>M - Práce a dodávky M</t>
  </si>
  <si>
    <t xml:space="preserve">    43-M - Montáž oceľových konštrukcií</t>
  </si>
  <si>
    <t>2) Ostatné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</si>
  <si>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</si>
  <si>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</si>
  <si>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</si>
  <si>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</si>
  <si>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</si>
  <si>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</si>
  <si>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</si>
  <si>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</si>
  <si>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</si>
  <si>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</si>
  <si>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</si>
  <si>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</si>
  <si>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</si>
  <si>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</si>
  <si>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</si>
  <si>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</si>
  <si>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</si>
  <si>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121101112.S</t>
  </si>
  <si>
    <t>Odstránenie ornice s premiestn. na hromady, so zložením na vzdialenosť do 100 m a do 1000 m3</t>
  </si>
  <si>
    <t>m3</t>
  </si>
  <si>
    <t>4</t>
  </si>
  <si>
    <t>1060510957</t>
  </si>
  <si>
    <t>132201202.S</t>
  </si>
  <si>
    <t>Výkop ryhy šírky 600-2000mm horn.3 od 100 do 1000 m3</t>
  </si>
  <si>
    <t>615497321</t>
  </si>
  <si>
    <t>3</t>
  </si>
  <si>
    <t>132201209.S</t>
  </si>
  <si>
    <t>Príplatok k cenám za lepivosť pri hĺbení rýh š. nad 600 do 2 000 mm zapaž. i nezapažených, s urovnaním dna v hornine 3</t>
  </si>
  <si>
    <t>583786206</t>
  </si>
  <si>
    <t>162201102.S</t>
  </si>
  <si>
    <t>Vodorovné premiestnenie výkopku z horniny 1-4 nad 20-50m</t>
  </si>
  <si>
    <t>-900108941</t>
  </si>
  <si>
    <t>5</t>
  </si>
  <si>
    <t>162301102.S</t>
  </si>
  <si>
    <t>Vodorovné premiestnenie výkopku po spevnenej ceste z horniny tr.1-4, do 100 m3 na vzdialenosť do 1000 m</t>
  </si>
  <si>
    <t>-1675820892</t>
  </si>
  <si>
    <t>6</t>
  </si>
  <si>
    <t>167101101.S</t>
  </si>
  <si>
    <t>Nakladanie neuľahnutého výkopku z hornín tr.1-4 do 100 m3</t>
  </si>
  <si>
    <t>-1072048613</t>
  </si>
  <si>
    <t>7</t>
  </si>
  <si>
    <t>171201101.S</t>
  </si>
  <si>
    <t>Uloženie sypaniny do násypov s rozprestretím sypaniny vo vrstvách a s hrubým urovnaním nezhutnených - ponechanie prebytkovej zeminy v rámci areálu investora</t>
  </si>
  <si>
    <t>1289377271</t>
  </si>
  <si>
    <t>8</t>
  </si>
  <si>
    <t>174101002.S</t>
  </si>
  <si>
    <t>Zásyp sypaninou so zhutnením jám, šachiet, rýh, zárezov alebo okolo objektov nad 100 do 1000 m3</t>
  </si>
  <si>
    <t>632378845</t>
  </si>
  <si>
    <t>Zakladanie</t>
  </si>
  <si>
    <t>9</t>
  </si>
  <si>
    <t>271533001.S</t>
  </si>
  <si>
    <t>Násyp pod základové konštrukcie so zhutnením z  kameniva hrubého drveného fr.32-63 mm</t>
  </si>
  <si>
    <t>-1090366253</t>
  </si>
  <si>
    <t>60</t>
  </si>
  <si>
    <t>273313521.S</t>
  </si>
  <si>
    <t>Betón základových dosiek, prostý tr. C 12/15</t>
  </si>
  <si>
    <t>-2065400295</t>
  </si>
  <si>
    <t>10</t>
  </si>
  <si>
    <t>273321511.S</t>
  </si>
  <si>
    <t>Betón základových dosiek, železový (bez výstuže), tr. C 30/37</t>
  </si>
  <si>
    <t>993062106</t>
  </si>
  <si>
    <t>11</t>
  </si>
  <si>
    <t>273351217.S</t>
  </si>
  <si>
    <t>Debnenie stien základových dosiek, zhotovenie-tradičné</t>
  </si>
  <si>
    <t>m2</t>
  </si>
  <si>
    <t>185975828</t>
  </si>
  <si>
    <t>12</t>
  </si>
  <si>
    <t>273351218.S</t>
  </si>
  <si>
    <t>Debnenie stien základových dosiek, odstránenie-tradičné</t>
  </si>
  <si>
    <t>-278224568</t>
  </si>
  <si>
    <t>13</t>
  </si>
  <si>
    <t>273362021.S</t>
  </si>
  <si>
    <t>Výstuž základových dosiek zo zvár. sietí KARI</t>
  </si>
  <si>
    <t>t</t>
  </si>
  <si>
    <t>-1204760493</t>
  </si>
  <si>
    <t>14</t>
  </si>
  <si>
    <t>274321511.S</t>
  </si>
  <si>
    <t>Betón základových pásov, železový (bez výstuže), tr. C 30/37</t>
  </si>
  <si>
    <t>1498517149</t>
  </si>
  <si>
    <t>15</t>
  </si>
  <si>
    <t>274351217.S</t>
  </si>
  <si>
    <t>Debnenie stien základových pásov, zhotovenie-tradičné</t>
  </si>
  <si>
    <t>1792172665</t>
  </si>
  <si>
    <t>16</t>
  </si>
  <si>
    <t>274351218.S</t>
  </si>
  <si>
    <t>Debnenie stien základových pásov, odstránenie-tradičné</t>
  </si>
  <si>
    <t>-380040600</t>
  </si>
  <si>
    <t>17</t>
  </si>
  <si>
    <t>274361821.S</t>
  </si>
  <si>
    <t>Výstuž základových pásov z ocele B500 (10505)</t>
  </si>
  <si>
    <t>-1059208057</t>
  </si>
  <si>
    <t>Zvislé a kompletné konštrukcie</t>
  </si>
  <si>
    <t>18</t>
  </si>
  <si>
    <t>311321511.S</t>
  </si>
  <si>
    <t>Betón nadzákladových múrov, železový (bez výstuže) tr. C 30/37</t>
  </si>
  <si>
    <t>987766436</t>
  </si>
  <si>
    <t>19</t>
  </si>
  <si>
    <t>311321823.S</t>
  </si>
  <si>
    <t>Príplatok za pohľadový betón nadzákladových múrov triedy SB 3</t>
  </si>
  <si>
    <t>1592704551</t>
  </si>
  <si>
    <t>311351105.S</t>
  </si>
  <si>
    <t>Debnenie nadzákladových múrov obojstranné zhotovenie-dielce</t>
  </si>
  <si>
    <t>2026067869</t>
  </si>
  <si>
    <t>21</t>
  </si>
  <si>
    <t>311351106.S</t>
  </si>
  <si>
    <t>Debnenie nadzákladových múrov obojstranné odstránenie-dielce</t>
  </si>
  <si>
    <t>-26587168</t>
  </si>
  <si>
    <t>22</t>
  </si>
  <si>
    <t>311361821.S</t>
  </si>
  <si>
    <t>Výstuž nadzákladových múrov B500 (10505) - odhad</t>
  </si>
  <si>
    <t>-878132765</t>
  </si>
  <si>
    <t>Úpravy povrchov, podlahy, osadenie</t>
  </si>
  <si>
    <t>23</t>
  </si>
  <si>
    <t>631319153.S</t>
  </si>
  <si>
    <t>Príplatok za prehlad. povrchu betónovej mazaniny min. tr.C 8/10 oceľ. hlad. hr. 80-120 mm</t>
  </si>
  <si>
    <t>-94016178</t>
  </si>
  <si>
    <t>24</t>
  </si>
  <si>
    <t>631323711.S</t>
  </si>
  <si>
    <t>Mazanina z betónu vystužená oceľovými vláknami tr.C25/30 hr. nad 80 do 120 mm</t>
  </si>
  <si>
    <t>-1911474908</t>
  </si>
  <si>
    <t>25</t>
  </si>
  <si>
    <t>631351101.S</t>
  </si>
  <si>
    <t>Debnenie stien, rýh a otvorov v podlahách zhotovenie</t>
  </si>
  <si>
    <t>612088682</t>
  </si>
  <si>
    <t>26</t>
  </si>
  <si>
    <t>631351102.S</t>
  </si>
  <si>
    <t>Debnenie stien, rýh a otvorov v podlahách odstránenie</t>
  </si>
  <si>
    <t>113458128</t>
  </si>
  <si>
    <t>Ostatné konštrukcie a práce-búranie</t>
  </si>
  <si>
    <t>27</t>
  </si>
  <si>
    <t>935114212.S</t>
  </si>
  <si>
    <t>Osadenie odvodňovacieho betónového žľabu plytkého s ochrannou hranou svetlej šírky 100 mm a s roštom triedy B 125</t>
  </si>
  <si>
    <t>m</t>
  </si>
  <si>
    <t>1870150665</t>
  </si>
  <si>
    <t>28</t>
  </si>
  <si>
    <t>M</t>
  </si>
  <si>
    <t>592270009600.S</t>
  </si>
  <si>
    <t>Odvodňovací žľab betónový plytký s ochrannou hranou, svetlej šírky 100 mm, dĺžky 1 m, výšky 100 mm, bez spádu</t>
  </si>
  <si>
    <t>ks</t>
  </si>
  <si>
    <t>-459868238</t>
  </si>
  <si>
    <t>29</t>
  </si>
  <si>
    <t>592270011800.S</t>
  </si>
  <si>
    <t>Mriežkový rošt, štrbiny 30x10 mm, dĺ. 1 m, B 125, s rýchlouzáverom, pozinkovaná oceľ, pre žľaby betónové s ochrannou hranou svetlej šírky 100 mm</t>
  </si>
  <si>
    <t>2029502518</t>
  </si>
  <si>
    <t>30</t>
  </si>
  <si>
    <t>592270012900.S</t>
  </si>
  <si>
    <t>Čelná koncová stena, výška 100 mm, pre žľaby betónové plytké s ochrannou hranou svetlej šírky 100 mm</t>
  </si>
  <si>
    <t>-695460046</t>
  </si>
  <si>
    <t>31</t>
  </si>
  <si>
    <t>9499411000</t>
  </si>
  <si>
    <t>Plošina - prenájom</t>
  </si>
  <si>
    <t>deň</t>
  </si>
  <si>
    <t>-1923085934</t>
  </si>
  <si>
    <t>32</t>
  </si>
  <si>
    <t>952901221.S</t>
  </si>
  <si>
    <t>Vyčistenie budov priemyselných objektov akejkoľvek výšky</t>
  </si>
  <si>
    <t>658578886</t>
  </si>
  <si>
    <t>99</t>
  </si>
  <si>
    <t>Presun hmôt HSV</t>
  </si>
  <si>
    <t>33</t>
  </si>
  <si>
    <t>998021021.S</t>
  </si>
  <si>
    <t>Presun hmôt pre haly 802, 811 zvislá konštr.z tehál,tvárnic,blokov alebo kovová do výšky 20 m</t>
  </si>
  <si>
    <t>-196347901</t>
  </si>
  <si>
    <t>PSV</t>
  </si>
  <si>
    <t>Práce a dodávky PSV</t>
  </si>
  <si>
    <t>711</t>
  </si>
  <si>
    <t>Izolácie proti vode a vlhkosti</t>
  </si>
  <si>
    <t>34</t>
  </si>
  <si>
    <t>711111001.S</t>
  </si>
  <si>
    <t>Zhotovenie izolácie proti zemnej vlhkosti vodorovná náterom penetračným za studena</t>
  </si>
  <si>
    <t>-1085863056</t>
  </si>
  <si>
    <t>35</t>
  </si>
  <si>
    <t>246170000900.S</t>
  </si>
  <si>
    <t>Lak asfaltový penetračný</t>
  </si>
  <si>
    <t>1959192429</t>
  </si>
  <si>
    <t>36</t>
  </si>
  <si>
    <t>711141559.S</t>
  </si>
  <si>
    <t>Zhotovenie  izolácie proti zemnej vlhkosti a tlakovej vode vodorovná NAIP pritavením</t>
  </si>
  <si>
    <t>308426363</t>
  </si>
  <si>
    <t>37</t>
  </si>
  <si>
    <t>628310001000</t>
  </si>
  <si>
    <t>Pás asfaltový HYDROBIT V 60 S 35 pre spodné vrstvy hydroizolačných systémov, ICOPAL</t>
  </si>
  <si>
    <t>134309767</t>
  </si>
  <si>
    <t>38</t>
  </si>
  <si>
    <t>998711201.S</t>
  </si>
  <si>
    <t>Presun hmôt pre izoláciu proti vode v objektoch výšky do 6 m</t>
  </si>
  <si>
    <t>%</t>
  </si>
  <si>
    <t>-2142455880</t>
  </si>
  <si>
    <t>764</t>
  </si>
  <si>
    <t>Konštrukcie klampiarske</t>
  </si>
  <si>
    <t>39</t>
  </si>
  <si>
    <t>7641718500</t>
  </si>
  <si>
    <t>Štítové lemovanie pozink farebný, , - info cena</t>
  </si>
  <si>
    <t>-554125318</t>
  </si>
  <si>
    <t>40</t>
  </si>
  <si>
    <t>764751113.S</t>
  </si>
  <si>
    <t>Zvodová rúra kruhová pozink farebný vrátane príslušenstva, priemer 120 mm</t>
  </si>
  <si>
    <t>211480035</t>
  </si>
  <si>
    <t>41</t>
  </si>
  <si>
    <t>764751133.S</t>
  </si>
  <si>
    <t>Koleno zvodovej rúry pozink farebný, priemer 120 mm</t>
  </si>
  <si>
    <t>736491694</t>
  </si>
  <si>
    <t>42</t>
  </si>
  <si>
    <t>764761123.S</t>
  </si>
  <si>
    <t>Žľab pododkvapový polkruhový pozink farebný vrátane čela, hákov, rohov, kútov, r.š. 400 mm</t>
  </si>
  <si>
    <t>329249335</t>
  </si>
  <si>
    <t>43</t>
  </si>
  <si>
    <t>998764201.S</t>
  </si>
  <si>
    <t>Presun hmôt pre konštrukcie klampiarske v objektoch výšky do 6 m</t>
  </si>
  <si>
    <t>-1565941626</t>
  </si>
  <si>
    <t>765</t>
  </si>
  <si>
    <t>Konštrukcie - krytiny tvrdé</t>
  </si>
  <si>
    <t>44</t>
  </si>
  <si>
    <t>7653554000</t>
  </si>
  <si>
    <t>M+D sklolaminátového opláštenia - info cena</t>
  </si>
  <si>
    <t>-1755420369</t>
  </si>
  <si>
    <t>45</t>
  </si>
  <si>
    <t>998765201.S</t>
  </si>
  <si>
    <t>Presun hmôt pre tvrdé krytiny v objektoch výšky do 6 m</t>
  </si>
  <si>
    <t>-375873417</t>
  </si>
  <si>
    <t>767</t>
  </si>
  <si>
    <t>Konštrukcie doplnkové kovové</t>
  </si>
  <si>
    <t>46</t>
  </si>
  <si>
    <t>767397101.S</t>
  </si>
  <si>
    <t>Montáž strešných sendvičových panelov na OK, hrúbky do 80 mm</t>
  </si>
  <si>
    <t>-1219166554</t>
  </si>
  <si>
    <t>47</t>
  </si>
  <si>
    <t>553260001500.S</t>
  </si>
  <si>
    <t>Panel sendvičový s polyuretánovým jadrom strešný oceľový plášť š. 1000 mm hr. jadra 60 mm</t>
  </si>
  <si>
    <t>1873854795</t>
  </si>
  <si>
    <t>48</t>
  </si>
  <si>
    <t>767411101.S</t>
  </si>
  <si>
    <t>Montáž opláštenia sendvičovými stenovými panelmi s viditeľným spojom na OK, hrúbky do 100 mm</t>
  </si>
  <si>
    <t>-1584381566</t>
  </si>
  <si>
    <t>49</t>
  </si>
  <si>
    <t>5532500023000</t>
  </si>
  <si>
    <t>Panel sendvičový z tvrdej polyuretánovej peny PUR stenový štandardný oceľový plášť š. 1100 mm hr. jadra 60 mm</t>
  </si>
  <si>
    <t>881167140</t>
  </si>
  <si>
    <t>50</t>
  </si>
  <si>
    <t>76765831100</t>
  </si>
  <si>
    <t>Montáž zvinovacej plachty na komplet - info cena</t>
  </si>
  <si>
    <t>1891071213</t>
  </si>
  <si>
    <t>51</t>
  </si>
  <si>
    <t>5534100620000</t>
  </si>
  <si>
    <t>Dodávka zvinovacej plachty na komplet - info cena</t>
  </si>
  <si>
    <t>-1867571480</t>
  </si>
  <si>
    <t>52</t>
  </si>
  <si>
    <t>767999999</t>
  </si>
  <si>
    <t>M+D brány 4000x4080 mm - info cena</t>
  </si>
  <si>
    <t>1142673930</t>
  </si>
  <si>
    <t>53</t>
  </si>
  <si>
    <t>7679999991</t>
  </si>
  <si>
    <t>M+D protiprievanovú sieť - info cena</t>
  </si>
  <si>
    <t>1629695096</t>
  </si>
  <si>
    <t>54</t>
  </si>
  <si>
    <t>998767201.S</t>
  </si>
  <si>
    <t>Presun hmôt pre kovové stavebné doplnkové konštrukcie v objektoch výšky do 6 m</t>
  </si>
  <si>
    <t>908447508</t>
  </si>
  <si>
    <t>777</t>
  </si>
  <si>
    <t>Podlahy syntetické</t>
  </si>
  <si>
    <t>55</t>
  </si>
  <si>
    <t>77763010000</t>
  </si>
  <si>
    <t>Protišmyková povrchová úprava podlahy - info cena</t>
  </si>
  <si>
    <t>-1666680862</t>
  </si>
  <si>
    <t>56</t>
  </si>
  <si>
    <t>998777201.S</t>
  </si>
  <si>
    <t>Presun hmôt pre podlahy syntetické v objektoch výšky do 6 m</t>
  </si>
  <si>
    <t>1102890465</t>
  </si>
  <si>
    <t>Práce a dodávky M</t>
  </si>
  <si>
    <t>43-M</t>
  </si>
  <si>
    <t>Montáž oceľových konštrukcií</t>
  </si>
  <si>
    <t>57</t>
  </si>
  <si>
    <t>430861001.S</t>
  </si>
  <si>
    <t xml:space="preserve">Montáž rôznych dielov OK </t>
  </si>
  <si>
    <t>kg</t>
  </si>
  <si>
    <t>64</t>
  </si>
  <si>
    <t>1766083374</t>
  </si>
  <si>
    <t>58</t>
  </si>
  <si>
    <t>55385000030001</t>
  </si>
  <si>
    <t>Prvky pre oceľovú nosnú konštrukciu - vrátane potrebných náterov - info cena</t>
  </si>
  <si>
    <t>128</t>
  </si>
  <si>
    <t>1314333393</t>
  </si>
  <si>
    <t>59</t>
  </si>
  <si>
    <t>4308650000</t>
  </si>
  <si>
    <t>Výroba segmentov pre oceľové konštrukcie a prvky - vrátane náterov - info cena</t>
  </si>
  <si>
    <t>-527704675</t>
  </si>
  <si>
    <t>Časť:</t>
  </si>
  <si>
    <t>2_1 - Zdravotechnika</t>
  </si>
  <si>
    <t xml:space="preserve">    4 - Vodorovné konštrukcie</t>
  </si>
  <si>
    <t xml:space="preserve">    8 - Rúrové vedenie</t>
  </si>
  <si>
    <t xml:space="preserve">    713 - Izolácie tepelné</t>
  </si>
  <si>
    <t xml:space="preserve">    722 - Zdravotechnika - vnútorný vodovod</t>
  </si>
  <si>
    <t>164529052</t>
  </si>
  <si>
    <t>-1837506086</t>
  </si>
  <si>
    <t>162201102</t>
  </si>
  <si>
    <t>-397791824</t>
  </si>
  <si>
    <t>162501102.S</t>
  </si>
  <si>
    <t>Vodorovné premiestnenie výkopku po spevnenej ceste z horniny tr.1-4, do 100 m3 na vzdialenosť do 3000 m</t>
  </si>
  <si>
    <t>-347245751</t>
  </si>
  <si>
    <t>162501105.S</t>
  </si>
  <si>
    <t>Vodorovné premiestnenie výkopku po spevnenej ceste z horniny tr.1-4, do 100 m3, príplatok k cene za každých ďalšich a začatých 1000 m</t>
  </si>
  <si>
    <t>2058805351</t>
  </si>
  <si>
    <t>708228216</t>
  </si>
  <si>
    <t>171201201.S</t>
  </si>
  <si>
    <t>Uloženie sypaniny na skládky do 100 m3</t>
  </si>
  <si>
    <t>1618185729</t>
  </si>
  <si>
    <t>171209002.S</t>
  </si>
  <si>
    <t>Poplatok za skladovanie - zemina a kamenivo (17 05) ostatné</t>
  </si>
  <si>
    <t>215291454</t>
  </si>
  <si>
    <t>174101001.S</t>
  </si>
  <si>
    <t>Zásyp sypaninou so zhutnením jám, šachiet, rýh, zárezov alebo okolo objektov do 100 m3</t>
  </si>
  <si>
    <t>-408735346</t>
  </si>
  <si>
    <t>175101102</t>
  </si>
  <si>
    <t>Obsyp potrubia sypaninou z vhodných hornín 1 až 4 s prehodením sypaniny</t>
  </si>
  <si>
    <t>-1330740857</t>
  </si>
  <si>
    <t>583310001200.</t>
  </si>
  <si>
    <t>Kamenivo pre obsyp potrubia - piesok</t>
  </si>
  <si>
    <t>1890500555</t>
  </si>
  <si>
    <t>279100RE</t>
  </si>
  <si>
    <t>M+D prestupy cez základy - info cena</t>
  </si>
  <si>
    <t>1551446199</t>
  </si>
  <si>
    <t>Vodorovné konštrukcie</t>
  </si>
  <si>
    <t>451573111</t>
  </si>
  <si>
    <t>Lôžko pod potrubie, stoky a drobné objekty, v otvorenom výkope z piesku a štrkopiesku do 63 mm</t>
  </si>
  <si>
    <t>-238889708</t>
  </si>
  <si>
    <t>Rúrové vedenie</t>
  </si>
  <si>
    <t>119</t>
  </si>
  <si>
    <t>871211116.S</t>
  </si>
  <si>
    <t>Montáž vodovodného potrubia z dvojvsrtvového PE 100 SDR11, SDR17 zváraných elektrotvarovkami D 50x4,6 mm</t>
  </si>
  <si>
    <t>221533445</t>
  </si>
  <si>
    <t>120</t>
  </si>
  <si>
    <t>286130033600</t>
  </si>
  <si>
    <t>Rúra HDPE na vodu PE100 PN16 SDR11 50x4,6x100 m, WAVIN</t>
  </si>
  <si>
    <t>670669859</t>
  </si>
  <si>
    <t>121</t>
  </si>
  <si>
    <t>286530227300</t>
  </si>
  <si>
    <t>Elektrospojka PE 100, na vodu, plyn a kanalizáciu, SDR 11, D 50 mm, WAVIN</t>
  </si>
  <si>
    <t>1708530459</t>
  </si>
  <si>
    <t>871326026.S</t>
  </si>
  <si>
    <t>Montáž kanalizačného PVC-U potrubia hladkého plnostenného DN 150</t>
  </si>
  <si>
    <t>-1831893003</t>
  </si>
  <si>
    <t>286110004900.S</t>
  </si>
  <si>
    <t>Rúra PVC-U hladký, kanalizačný, gravitačný systém D 160 mm, dĺ. 6 m, SN12 - plnostenná</t>
  </si>
  <si>
    <t>793634962</t>
  </si>
  <si>
    <t>116</t>
  </si>
  <si>
    <t>871426036.S</t>
  </si>
  <si>
    <t>Montáž kanalizačného PVC-U potrubia hladkého plnostenného DN 500</t>
  </si>
  <si>
    <t>1329690048</t>
  </si>
  <si>
    <t>117</t>
  </si>
  <si>
    <t>286110005400.S</t>
  </si>
  <si>
    <t>Rúra PVC-U hladký, kanalizačný, gravitačný systém D 500 mm, dĺ. 6 m, SN12 - plnostenná</t>
  </si>
  <si>
    <t>317068965</t>
  </si>
  <si>
    <t>892233111.S</t>
  </si>
  <si>
    <t>Preplach a dezinfekcia vodovodného potrubia DN od 40 do 70</t>
  </si>
  <si>
    <t>-1607636952</t>
  </si>
  <si>
    <t>892241111.S</t>
  </si>
  <si>
    <t>Ostatné práce na rúrovom vedení, tlakové skúšky vodovodného potrubia DN do 80</t>
  </si>
  <si>
    <t>1749908879</t>
  </si>
  <si>
    <t>892311000.S</t>
  </si>
  <si>
    <t>Skúška tesnosti kanalizácie D 150 mm</t>
  </si>
  <si>
    <t>-1173955771</t>
  </si>
  <si>
    <t>118</t>
  </si>
  <si>
    <t>892421000.S</t>
  </si>
  <si>
    <t>Skúška tesnosti kanalizácie D 500 mm</t>
  </si>
  <si>
    <t>1124990539</t>
  </si>
  <si>
    <t>899721111.S</t>
  </si>
  <si>
    <t>Vyhľadávací vodič na potrubí PVC DN do 150</t>
  </si>
  <si>
    <t>225457019</t>
  </si>
  <si>
    <t>899721131.S</t>
  </si>
  <si>
    <t>Označenie vodovodného potrubia bielou výstražnou fóliou</t>
  </si>
  <si>
    <t>165362507</t>
  </si>
  <si>
    <t>899721132.S</t>
  </si>
  <si>
    <t>Označenie kanalizačného potrubia hnedou výstražnou fóliou</t>
  </si>
  <si>
    <t>-786215884</t>
  </si>
  <si>
    <t>9napojenie1</t>
  </si>
  <si>
    <t>M+D - napojenie vodovodného potrubia na jestvujúci rozvod vody</t>
  </si>
  <si>
    <t>kpl</t>
  </si>
  <si>
    <t>256822095</t>
  </si>
  <si>
    <t>9napojenie2</t>
  </si>
  <si>
    <t>M+D - napojenie na jestvujúci rozvod kanalizácie</t>
  </si>
  <si>
    <t>10262946</t>
  </si>
  <si>
    <t>9rs</t>
  </si>
  <si>
    <t>M+D RŠ kompletná vrátane výkopov - atď - info cena</t>
  </si>
  <si>
    <t>-286802847</t>
  </si>
  <si>
    <t>9vš</t>
  </si>
  <si>
    <t>M+D vodomernej zostavy - info cena</t>
  </si>
  <si>
    <t>-523280482</t>
  </si>
  <si>
    <t>998276101</t>
  </si>
  <si>
    <t>Presun hmôt pre rúrové vedenie hĺbené z rúr z plast., hmôt alebo sklolamin. v otvorenom výkope</t>
  </si>
  <si>
    <t>-1760763264</t>
  </si>
  <si>
    <t>713</t>
  </si>
  <si>
    <t>Izolácie tepelné</t>
  </si>
  <si>
    <t>713482121.S</t>
  </si>
  <si>
    <t>Montáž trubíc z PE, hr.15-20 mm,vnút.priemer do 38 mm</t>
  </si>
  <si>
    <t>336192734</t>
  </si>
  <si>
    <t>129</t>
  </si>
  <si>
    <t>283310004800</t>
  </si>
  <si>
    <t>Izolačná PE trubica TUBOLIT DG 28x20 mm (d potrubia x hr. izolácie), nadrezaná, AZ FLEX</t>
  </si>
  <si>
    <t>-1697284946</t>
  </si>
  <si>
    <t>130</t>
  </si>
  <si>
    <t>998713202.S</t>
  </si>
  <si>
    <t>Presun hmôt pre izolácie tepelné v objektoch výšky nad 6 m do 12 m</t>
  </si>
  <si>
    <t>394788086</t>
  </si>
  <si>
    <t>722</t>
  </si>
  <si>
    <t>Zdravotechnika - vnútorný vodovod</t>
  </si>
  <si>
    <t>122</t>
  </si>
  <si>
    <t>722172363.S</t>
  </si>
  <si>
    <t>Montáž vodovodného PP-R potrubia polyfúznym zváraním PN 20 D 25 mm</t>
  </si>
  <si>
    <t>1471039963</t>
  </si>
  <si>
    <t>123</t>
  </si>
  <si>
    <t>286140020800.S</t>
  </si>
  <si>
    <t>Rúra PP-R D 25x4,2 mm dĺ. 4 m PN 20, systém pre rozvod vody, kúrenia (max.70°C) a stlačeného vzduchu</t>
  </si>
  <si>
    <t>183900206</t>
  </si>
  <si>
    <t>126</t>
  </si>
  <si>
    <t>722221015.S</t>
  </si>
  <si>
    <t>Montáž guľového kohúta závitového priameho pre vodu G 3/4</t>
  </si>
  <si>
    <t>417467314</t>
  </si>
  <si>
    <t>127</t>
  </si>
  <si>
    <t>551110005000.S</t>
  </si>
  <si>
    <t>Guľový uzáver pre vodu 3/4", niklovaná mosadz</t>
  </si>
  <si>
    <t>1361226104</t>
  </si>
  <si>
    <t>124</t>
  </si>
  <si>
    <t>722221025.S</t>
  </si>
  <si>
    <t>Montáž guľového kohúta závitového priameho pre vodu G 5/4</t>
  </si>
  <si>
    <t>725049925</t>
  </si>
  <si>
    <t>125</t>
  </si>
  <si>
    <t>551110005200.S</t>
  </si>
  <si>
    <t>Guľový uzáver pre vodu 5/4", niklovaná mosadz</t>
  </si>
  <si>
    <t>392967608</t>
  </si>
  <si>
    <t>132</t>
  </si>
  <si>
    <t>722250180.S</t>
  </si>
  <si>
    <t>Montáž hasiaceho prístroja na stenu</t>
  </si>
  <si>
    <t>682933670</t>
  </si>
  <si>
    <t>133</t>
  </si>
  <si>
    <t>449170000900.S</t>
  </si>
  <si>
    <t>Prenosný hasiaci prístroj práškový P6Če 6 kg, 21A</t>
  </si>
  <si>
    <t>-853924127</t>
  </si>
  <si>
    <t>73</t>
  </si>
  <si>
    <t>722290215</t>
  </si>
  <si>
    <t>Tlaková skúška vodovodného potrubia hrdlového alebo prírubového do DN 100</t>
  </si>
  <si>
    <t>484468085</t>
  </si>
  <si>
    <t>74</t>
  </si>
  <si>
    <t>722290234</t>
  </si>
  <si>
    <t>Prepláchnutie a dezinfekcia vodovodného potrubia do DN 80</t>
  </si>
  <si>
    <t>-522545442</t>
  </si>
  <si>
    <t>131</t>
  </si>
  <si>
    <t>998722202.S</t>
  </si>
  <si>
    <t>Presun hmôt pre vnútorný vodovod v objektoch výšky nad 6 do 12 m</t>
  </si>
  <si>
    <t>-1113161734</t>
  </si>
  <si>
    <t>2_2 - Elektroinštalácia</t>
  </si>
  <si>
    <t xml:space="preserve">    21-M - Elektromontáže</t>
  </si>
  <si>
    <t>HZS - Hodinové zúčtovacie sadzby</t>
  </si>
  <si>
    <t>21-M</t>
  </si>
  <si>
    <t>Elektromontáže</t>
  </si>
  <si>
    <t>210010026.S</t>
  </si>
  <si>
    <t>Rúrka ohybná elektroinštalačná z PVC typ FXP 25, uložená pevne</t>
  </si>
  <si>
    <t>156669786</t>
  </si>
  <si>
    <t>345710009200.S</t>
  </si>
  <si>
    <t>Rúrka ohybná vlnitá pancierová so strednou mechanickou odolnosťou z PVC-U, D 25</t>
  </si>
  <si>
    <t>531342052</t>
  </si>
  <si>
    <t>210010301.1</t>
  </si>
  <si>
    <t>Krabica prístrojová bez zapojenia (1901, KP 68, KZ 3)</t>
  </si>
  <si>
    <t>-953783566</t>
  </si>
  <si>
    <t>3450906510r</t>
  </si>
  <si>
    <t>Krabica prístrojová  info cena</t>
  </si>
  <si>
    <t>1739628478</t>
  </si>
  <si>
    <t>210110096.S0</t>
  </si>
  <si>
    <t>Spínač - ovládač tlačítkový</t>
  </si>
  <si>
    <t>-2112221588</t>
  </si>
  <si>
    <t>3744100215r</t>
  </si>
  <si>
    <t>Ovládač tlačítkový -info cena</t>
  </si>
  <si>
    <t>-2026730641</t>
  </si>
  <si>
    <t>210111021.S</t>
  </si>
  <si>
    <t>Domová zásuvka pre zapustenú montáž IP 44, vrátane zapojenia 250 V / 16A,  2P + PE</t>
  </si>
  <si>
    <t>1860035597</t>
  </si>
  <si>
    <t>774221</t>
  </si>
  <si>
    <t>VALENA ZÁSUVKA 2P+T IP 44 VALENA BIELA</t>
  </si>
  <si>
    <t>256</t>
  </si>
  <si>
    <t>-1234041315</t>
  </si>
  <si>
    <t>774451</t>
  </si>
  <si>
    <t>VALENA RÁMIK JEDNODUCHÝ BIELY</t>
  </si>
  <si>
    <t>1136434528</t>
  </si>
  <si>
    <t>210111105.S</t>
  </si>
  <si>
    <t>Priemyslová zásuvka nástenná CEE 400 V / 63 A vrátane zapojenia, IZ 6343, 3P + N</t>
  </si>
  <si>
    <t>2037022524</t>
  </si>
  <si>
    <t>345540004230.S</t>
  </si>
  <si>
    <t>Zásuvka nástenná priemyslová IZ 6343, 3P + N, IP 44 - 400V, 63A</t>
  </si>
  <si>
    <t>541425721</t>
  </si>
  <si>
    <t>210201910</t>
  </si>
  <si>
    <t xml:space="preserve">Montáž a zapojenie svietidla </t>
  </si>
  <si>
    <t>1331776312</t>
  </si>
  <si>
    <t>sv.a</t>
  </si>
  <si>
    <t>Svietidlo - info cena</t>
  </si>
  <si>
    <t>-2123031389</t>
  </si>
  <si>
    <t>2102019101</t>
  </si>
  <si>
    <t>M+D Svetlometu širokouhlého s pohyb. senzorom - info cena</t>
  </si>
  <si>
    <t>1643316417</t>
  </si>
  <si>
    <t>210220001.S</t>
  </si>
  <si>
    <t>Uzemňovacie vedenie na povrchu FeZn drôt zvodový Ø 8-10</t>
  </si>
  <si>
    <t>1854585856</t>
  </si>
  <si>
    <t>354410054800.S</t>
  </si>
  <si>
    <t>Drôt bleskozvodový FeZn, d 10 mm</t>
  </si>
  <si>
    <t>-994441436</t>
  </si>
  <si>
    <t>210220020.S</t>
  </si>
  <si>
    <t>Uzemňovacie vedenie v zemi FeZn vrátane izolácie spojov</t>
  </si>
  <si>
    <t>1433303302</t>
  </si>
  <si>
    <t>354410058800.S</t>
  </si>
  <si>
    <t>Pásovina uzemňovacia FeZn 30 x 4 mm</t>
  </si>
  <si>
    <t>-977366024</t>
  </si>
  <si>
    <t>210220021.S</t>
  </si>
  <si>
    <t>Uzemňovacie vedenie v zemi FeZn vrátane izolácie spojov O 10 mm</t>
  </si>
  <si>
    <t>1265658811</t>
  </si>
  <si>
    <t>514903645</t>
  </si>
  <si>
    <t>210220031.S</t>
  </si>
  <si>
    <t>Ekvipotenciálna svorkovnica EPS 2 v krabici KO 125 E</t>
  </si>
  <si>
    <t>917745238</t>
  </si>
  <si>
    <t>345410000400.S</t>
  </si>
  <si>
    <t>Krabica odbočná z PVC s viečkom pod omietku KO 125 E</t>
  </si>
  <si>
    <t>489608524</t>
  </si>
  <si>
    <t>345610005100.S</t>
  </si>
  <si>
    <t>Svorkovnica ekvipotencionálna EPS 2, z PP</t>
  </si>
  <si>
    <t>485102518</t>
  </si>
  <si>
    <t>210220050</t>
  </si>
  <si>
    <t>Označenie zvodov číselnými štítkami</t>
  </si>
  <si>
    <t>-423669767</t>
  </si>
  <si>
    <t>354410064700</t>
  </si>
  <si>
    <t xml:space="preserve">Štítok orientačný na zvody </t>
  </si>
  <si>
    <t>1109361187</t>
  </si>
  <si>
    <t>210220204.S</t>
  </si>
  <si>
    <t>Zachytávacia tyč FeZn bez osadenia a s osadením JP10-30</t>
  </si>
  <si>
    <t>-163379718</t>
  </si>
  <si>
    <t>354410023100.S</t>
  </si>
  <si>
    <t>Tyč zachytávacia FeZn na upevnenie do muriva označenie JP 15</t>
  </si>
  <si>
    <t>-802119487</t>
  </si>
  <si>
    <t>69</t>
  </si>
  <si>
    <t>210220300</t>
  </si>
  <si>
    <t>Ochranné pospájanie v práčovniach, kúpeľniach, voľne ulož.,alebo v omietke Cu 4-16mm2</t>
  </si>
  <si>
    <t>-991779330</t>
  </si>
  <si>
    <t>70</t>
  </si>
  <si>
    <t>341110012300</t>
  </si>
  <si>
    <t>Kábel medený H07V-U 6 mm2</t>
  </si>
  <si>
    <t>230031651</t>
  </si>
  <si>
    <t>75</t>
  </si>
  <si>
    <t>210220800.S</t>
  </si>
  <si>
    <t>Uzemňovacie vedenie na povrchu  AlMgSi  drôt zvodový Ø 8-10</t>
  </si>
  <si>
    <t>402371146</t>
  </si>
  <si>
    <t>76</t>
  </si>
  <si>
    <t>354410064200.S</t>
  </si>
  <si>
    <t>Drôt bleskozvodový zliatina AlMgSi, d 8 mm, Al</t>
  </si>
  <si>
    <t>670317753</t>
  </si>
  <si>
    <t>210220856.S</t>
  </si>
  <si>
    <t>Svorka zliatina AlMgSi na odkvapový žľab SO</t>
  </si>
  <si>
    <t>-1930281382</t>
  </si>
  <si>
    <t>354410013800.S</t>
  </si>
  <si>
    <t>Svorka okapová zliatina AlMgSi označenie SO Al</t>
  </si>
  <si>
    <t>1470081363</t>
  </si>
  <si>
    <t>77</t>
  </si>
  <si>
    <t>210800186</t>
  </si>
  <si>
    <t>Kábel medený uložený v trubke CYKY 450/750 V 3x1,5</t>
  </si>
  <si>
    <t>-533252874</t>
  </si>
  <si>
    <t>78</t>
  </si>
  <si>
    <t>341110000700</t>
  </si>
  <si>
    <t>Kábel medený CYKY 3x1,5 mm2</t>
  </si>
  <si>
    <t>-1626658055</t>
  </si>
  <si>
    <t>79</t>
  </si>
  <si>
    <t>210800187</t>
  </si>
  <si>
    <t>Kábel medený uložený v trubke CYKY 450/750 V 3x2,5</t>
  </si>
  <si>
    <t>-428141674</t>
  </si>
  <si>
    <t>80</t>
  </si>
  <si>
    <t>341110000800</t>
  </si>
  <si>
    <t>Kábel medený CYKY 3x2,5 mm2</t>
  </si>
  <si>
    <t>1371426839</t>
  </si>
  <si>
    <t>81</t>
  </si>
  <si>
    <t>210800199.S</t>
  </si>
  <si>
    <t>Kábel medený uložený v rúrke CYKY 450/750 V 5x2,5</t>
  </si>
  <si>
    <t>-654580337</t>
  </si>
  <si>
    <t>82</t>
  </si>
  <si>
    <t>341110002000.S</t>
  </si>
  <si>
    <t>Kábel medený CYKY 5x2,5 mm2</t>
  </si>
  <si>
    <t>-1843755411</t>
  </si>
  <si>
    <t>83</t>
  </si>
  <si>
    <t>210800203.S</t>
  </si>
  <si>
    <t>Kábel medený uložený v rúrke CYKY 450/750 V 5x16</t>
  </si>
  <si>
    <t>-1841833705</t>
  </si>
  <si>
    <t>84</t>
  </si>
  <si>
    <t>341110002400.S</t>
  </si>
  <si>
    <t>Kábel medený CYKY 5x16 mm2</t>
  </si>
  <si>
    <t>1723260021</t>
  </si>
  <si>
    <t>86</t>
  </si>
  <si>
    <t>210rh</t>
  </si>
  <si>
    <t>M+D rozvádzač RH vrátane výzbroje - info cena</t>
  </si>
  <si>
    <t>1203507190</t>
  </si>
  <si>
    <t>87</t>
  </si>
  <si>
    <t>210rozvrp</t>
  </si>
  <si>
    <t>M+D Rozvádzač RP vrátane výzbroje - info cena</t>
  </si>
  <si>
    <t>604913968</t>
  </si>
  <si>
    <t>210ventilator</t>
  </si>
  <si>
    <t>M+D ventilátora - info cena</t>
  </si>
  <si>
    <t>-1430437135</t>
  </si>
  <si>
    <t>88</t>
  </si>
  <si>
    <t>210vyvod</t>
  </si>
  <si>
    <t>M+D rôzny vývod</t>
  </si>
  <si>
    <t>-1895938777</t>
  </si>
  <si>
    <t>89</t>
  </si>
  <si>
    <t>998921203.S</t>
  </si>
  <si>
    <t>Presun hmôt pre montáž silnoprúdových rozvodov a zariadení v stavbe (objekte) výšky nad 7 do 24 m</t>
  </si>
  <si>
    <t>1848759477</t>
  </si>
  <si>
    <t>90</t>
  </si>
  <si>
    <t>Pol35</t>
  </si>
  <si>
    <t>HOP  - info cena</t>
  </si>
  <si>
    <t>-1099200711</t>
  </si>
  <si>
    <t>92</t>
  </si>
  <si>
    <t>PPV</t>
  </si>
  <si>
    <t>735334095</t>
  </si>
  <si>
    <t>93</t>
  </si>
  <si>
    <t>PM</t>
  </si>
  <si>
    <t>1336665628</t>
  </si>
  <si>
    <t>HZS</t>
  </si>
  <si>
    <t>Hodinové zúčtovacie sadzby</t>
  </si>
  <si>
    <t>115</t>
  </si>
  <si>
    <t>HZS000114</t>
  </si>
  <si>
    <t>Stavebno montážne práce najnáročnejšie na odbornosť - prehliadky pracoviska a revízie (Tr. 4) v rozsahu viac ako 8 hodín -info cena</t>
  </si>
  <si>
    <t>512</t>
  </si>
  <si>
    <t>610605074</t>
  </si>
  <si>
    <t>SO 04 - SO 04 - Ustajnenie pre mliečne teľatá</t>
  </si>
  <si>
    <t>-1748835988</t>
  </si>
  <si>
    <t>-2117584432</t>
  </si>
  <si>
    <t>998711202.S</t>
  </si>
  <si>
    <t>Presun hmôt pre izoláciu proti vode v objektoch výšky nad 6 do 12 m</t>
  </si>
  <si>
    <t>-835708443</t>
  </si>
  <si>
    <t>998764202.S</t>
  </si>
  <si>
    <t>Presun hmôt pre konštrukcie klampiarske v objektoch výšky nad 6 do 12 m</t>
  </si>
  <si>
    <t>-1993325280</t>
  </si>
  <si>
    <t>998765202.S</t>
  </si>
  <si>
    <t>Presun hmôt pre tvrdé krytiny v objektoch výšky nad 6 do 12 m</t>
  </si>
  <si>
    <t>-1233970614</t>
  </si>
  <si>
    <t>998767202.S</t>
  </si>
  <si>
    <t>Presun hmôt pre kovové stavebné doplnkové konštrukcie v objektoch výšky nad 6 do 12 m</t>
  </si>
  <si>
    <t>389061162</t>
  </si>
  <si>
    <t>998777202.S</t>
  </si>
  <si>
    <t>Presun hmôt pre podlahy syntetické v objektoch výšky nad 6 do 12 m</t>
  </si>
  <si>
    <t>1719148202</t>
  </si>
  <si>
    <t>4_1 - Zdravotechnika</t>
  </si>
  <si>
    <t>844925186</t>
  </si>
  <si>
    <t>-1015742930</t>
  </si>
  <si>
    <t>4_2 - Elektroinštalácia</t>
  </si>
  <si>
    <t>SO 13 - SO 13 - Ustajnenie pre staršie teľatá</t>
  </si>
  <si>
    <t>133201201.S</t>
  </si>
  <si>
    <t>Výkop šachty nezapaženej, hornina 3 do 100 m3</t>
  </si>
  <si>
    <t>1508254628</t>
  </si>
  <si>
    <t>133201209.S</t>
  </si>
  <si>
    <t>Príplatok k cenám za lepivosť horniny tr.3</t>
  </si>
  <si>
    <t>-969307697</t>
  </si>
  <si>
    <t>162301122.S</t>
  </si>
  <si>
    <t>Vodorovné premiestnenie výkopku po spevnenej ceste z  horniny tr.1-4, nad 100 do 1000 m3 na vzdialenosť do 1000 m</t>
  </si>
  <si>
    <t>1611662900</t>
  </si>
  <si>
    <t>-1060272837</t>
  </si>
  <si>
    <t>Výstuž základových dosiek zo zvár. sietí KARI - odhad</t>
  </si>
  <si>
    <t>275321511.S</t>
  </si>
  <si>
    <t>Betón základových pätiek, železový (bez výstuže), tr. C 30/37</t>
  </si>
  <si>
    <t>-2136399986</t>
  </si>
  <si>
    <t>275351217.S</t>
  </si>
  <si>
    <t>Debnenie stien základových pätiek, zhotovenie-tradičné</t>
  </si>
  <si>
    <t>1602687486</t>
  </si>
  <si>
    <t>275351218.S</t>
  </si>
  <si>
    <t>Debnenie stien základových pätiek, odstránenie-tradičné</t>
  </si>
  <si>
    <t>1128041921</t>
  </si>
  <si>
    <t>275361821.S</t>
  </si>
  <si>
    <t>Výstuž základových pätiek z ocele B500 (10505) - odhad</t>
  </si>
  <si>
    <t>232922286</t>
  </si>
  <si>
    <t>-1413332166</t>
  </si>
  <si>
    <t>Montáž rôznych dielov OK - odhad</t>
  </si>
  <si>
    <t>13_1 - Zdravotechnika</t>
  </si>
  <si>
    <t>722221030.S</t>
  </si>
  <si>
    <t>Montáž guľového kohúta závitového priameho pre vodu G 6/4</t>
  </si>
  <si>
    <t>1418726664</t>
  </si>
  <si>
    <t>551110005900.S</t>
  </si>
  <si>
    <t>Guľový uzáver pre vodu 6/4", niklovaná mosadz</t>
  </si>
  <si>
    <t>-2056896282</t>
  </si>
  <si>
    <t>134</t>
  </si>
  <si>
    <t>-456831972</t>
  </si>
  <si>
    <t>135</t>
  </si>
  <si>
    <t>598206581</t>
  </si>
  <si>
    <t>13_2 - Elektroinštalácia</t>
  </si>
  <si>
    <t>210220247.S</t>
  </si>
  <si>
    <t>Svorka FeZn skúšobná SZ</t>
  </si>
  <si>
    <t>1860726397</t>
  </si>
  <si>
    <t>354410004300.S</t>
  </si>
  <si>
    <t>Svorka FeZn skúšobná označenie SZ</t>
  </si>
  <si>
    <t>844000368</t>
  </si>
  <si>
    <t>136</t>
  </si>
  <si>
    <t>210220280.S</t>
  </si>
  <si>
    <t>Uzemňovacia tyč FeZn ZT</t>
  </si>
  <si>
    <t>-396030201</t>
  </si>
  <si>
    <t>137</t>
  </si>
  <si>
    <t>354410055700.S</t>
  </si>
  <si>
    <t>Tyč uzemňovacia FeZn označenie ZT 2 m</t>
  </si>
  <si>
    <t>-194074330</t>
  </si>
  <si>
    <t>M+D Rozvádzač RP-V vrátane výzbroje - info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</si>
</sst>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charset val="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22" fillId="4" borderId="0" xfId="0" applyNumberFormat="1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167" fontId="22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167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7" fontId="20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3" fillId="0" borderId="23" xfId="0" applyFont="1" applyBorder="1" applyAlignment="1" applyProtection="1">
      <alignment horizontal="center" vertical="center"/>
      <protection locked="0"/>
    </xf>
    <xf numFmtId="49" fontId="33" fillId="0" borderId="23" xfId="0" applyNumberFormat="1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167" fontId="33" fillId="0" borderId="23" xfId="0" applyNumberFormat="1" applyFont="1" applyBorder="1" applyAlignment="1" applyProtection="1">
      <alignment vertical="center"/>
      <protection locked="0"/>
    </xf>
    <xf numFmtId="0" fontId="34" fillId="0" borderId="23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0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4" fontId="22" fillId="4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0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0" fillId="4" borderId="8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1"/>
  <sheetViews>
    <sheetView showGridLines="0" tabSelected="1" workbookViewId="0"/>
  </sheetViews>
  <sheetFormatPr baseColWidth="10" defaultRowHeight="16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 ht="11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>
      <c r="AR2" s="196" t="s">
        <v>5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78" t="s">
        <v>11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R5" s="16"/>
      <c r="BS5" s="13" t="s">
        <v>6</v>
      </c>
    </row>
    <row r="6" spans="1:74" ht="37" customHeight="1">
      <c r="B6" s="16"/>
      <c r="D6" s="21" t="s">
        <v>12</v>
      </c>
      <c r="K6" s="180" t="s">
        <v>13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20" t="s">
        <v>19</v>
      </c>
      <c r="AR8" s="16"/>
      <c r="BS8" s="13" t="s">
        <v>6</v>
      </c>
    </row>
    <row r="9" spans="1:74" ht="14.5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5" customHeight="1">
      <c r="B11" s="16"/>
      <c r="E11" s="20" t="s">
        <v>22</v>
      </c>
      <c r="AK11" s="22" t="s">
        <v>23</v>
      </c>
      <c r="AN11" s="20" t="s">
        <v>1</v>
      </c>
      <c r="AR11" s="16"/>
      <c r="BS11" s="13" t="s">
        <v>6</v>
      </c>
    </row>
    <row r="12" spans="1:74" ht="7" customHeight="1">
      <c r="B12" s="16"/>
      <c r="AR12" s="16"/>
      <c r="BS12" s="13" t="s">
        <v>6</v>
      </c>
    </row>
    <row r="13" spans="1:74" ht="12" customHeight="1">
      <c r="B13" s="16"/>
      <c r="D13" s="22" t="s">
        <v>24</v>
      </c>
      <c r="AK13" s="22" t="s">
        <v>21</v>
      </c>
      <c r="AN13" s="20" t="s">
        <v>1</v>
      </c>
      <c r="AR13" s="16"/>
      <c r="BS13" s="13" t="s">
        <v>6</v>
      </c>
    </row>
    <row r="14" spans="1:74" ht="13">
      <c r="B14" s="16"/>
      <c r="E14" s="20" t="s">
        <v>25</v>
      </c>
      <c r="AK14" s="22" t="s">
        <v>23</v>
      </c>
      <c r="AN14" s="20" t="s">
        <v>1</v>
      </c>
      <c r="AR14" s="16"/>
      <c r="BS14" s="13" t="s">
        <v>6</v>
      </c>
    </row>
    <row r="15" spans="1:74" ht="7" customHeight="1">
      <c r="B15" s="16"/>
      <c r="AR15" s="16"/>
      <c r="BS15" s="13" t="s">
        <v>3</v>
      </c>
    </row>
    <row r="16" spans="1:74" ht="12" customHeight="1">
      <c r="B16" s="16"/>
      <c r="D16" s="22" t="s">
        <v>26</v>
      </c>
      <c r="AK16" s="22" t="s">
        <v>21</v>
      </c>
      <c r="AN16" s="20" t="s">
        <v>1</v>
      </c>
      <c r="AR16" s="16"/>
      <c r="BS16" s="13" t="s">
        <v>3</v>
      </c>
    </row>
    <row r="17" spans="2:71" ht="18.5" customHeight="1">
      <c r="B17" s="16"/>
      <c r="E17" s="20" t="s">
        <v>27</v>
      </c>
      <c r="AK17" s="22" t="s">
        <v>23</v>
      </c>
      <c r="AN17" s="20" t="s">
        <v>1</v>
      </c>
      <c r="AR17" s="16"/>
      <c r="BS17" s="13" t="s">
        <v>28</v>
      </c>
    </row>
    <row r="18" spans="2:71" ht="7" customHeight="1">
      <c r="B18" s="16"/>
      <c r="AR18" s="16"/>
      <c r="BS18" s="13" t="s">
        <v>29</v>
      </c>
    </row>
    <row r="19" spans="2:71" ht="12" customHeight="1">
      <c r="B19" s="16"/>
      <c r="D19" s="22" t="s">
        <v>30</v>
      </c>
      <c r="AK19" s="22" t="s">
        <v>21</v>
      </c>
      <c r="AN19" s="20" t="s">
        <v>1</v>
      </c>
      <c r="AR19" s="16"/>
      <c r="BS19" s="13" t="s">
        <v>29</v>
      </c>
    </row>
    <row r="20" spans="2:71" ht="18.5" customHeight="1">
      <c r="B20" s="16"/>
      <c r="E20" s="20" t="s">
        <v>25</v>
      </c>
      <c r="AK20" s="22" t="s">
        <v>23</v>
      </c>
      <c r="AN20" s="20" t="s">
        <v>1</v>
      </c>
      <c r="AR20" s="16"/>
      <c r="BS20" s="13" t="s">
        <v>28</v>
      </c>
    </row>
    <row r="21" spans="2:71" ht="7" customHeight="1">
      <c r="B21" s="16"/>
      <c r="AR21" s="16"/>
    </row>
    <row r="22" spans="2:71" ht="12" customHeight="1">
      <c r="B22" s="16"/>
      <c r="D22" s="22" t="s">
        <v>31</v>
      </c>
      <c r="AR22" s="16"/>
    </row>
    <row r="23" spans="2:71" ht="155.25" customHeight="1">
      <c r="B23" s="16"/>
      <c r="E23" s="181" t="s">
        <v>32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R23" s="16"/>
    </row>
    <row r="24" spans="2:71" ht="7" customHeight="1">
      <c r="B24" s="16"/>
      <c r="AR24" s="16"/>
    </row>
    <row r="25" spans="2:71" ht="7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ht="14.5" customHeight="1">
      <c r="B26" s="16"/>
      <c r="D26" s="25" t="s">
        <v>33</v>
      </c>
      <c r="AK26" s="182">
        <f>ROUND(AG94,2)</f>
        <v>3387213.38</v>
      </c>
      <c r="AL26" s="179"/>
      <c r="AM26" s="179"/>
      <c r="AN26" s="179"/>
      <c r="AO26" s="179"/>
      <c r="AR26" s="16"/>
    </row>
    <row r="27" spans="2:71" ht="14.5" customHeight="1">
      <c r="B27" s="16"/>
      <c r="D27" s="25" t="s">
        <v>34</v>
      </c>
      <c r="AK27" s="182">
        <f>ROUND(AG108, 2)</f>
        <v>0</v>
      </c>
      <c r="AL27" s="182"/>
      <c r="AM27" s="182"/>
      <c r="AN27" s="182"/>
      <c r="AO27" s="182"/>
      <c r="AR27" s="16"/>
    </row>
    <row r="28" spans="2:71" s="1" customFormat="1" ht="7" customHeight="1">
      <c r="B28" s="27"/>
      <c r="AR28" s="27"/>
    </row>
    <row r="29" spans="2:71" s="1" customFormat="1" ht="26" customHeight="1">
      <c r="B29" s="27"/>
      <c r="D29" s="28" t="s">
        <v>35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183">
        <f>ROUND(AK26 + AK27, 2)</f>
        <v>3387213.38</v>
      </c>
      <c r="AL29" s="184"/>
      <c r="AM29" s="184"/>
      <c r="AN29" s="184"/>
      <c r="AO29" s="184"/>
      <c r="AR29" s="27"/>
    </row>
    <row r="30" spans="2:71" s="1" customFormat="1" ht="7" customHeight="1">
      <c r="B30" s="27"/>
      <c r="AR30" s="27"/>
    </row>
    <row r="31" spans="2:71" s="1" customFormat="1" ht="13">
      <c r="B31" s="27"/>
      <c r="L31" s="185" t="s">
        <v>36</v>
      </c>
      <c r="M31" s="185"/>
      <c r="N31" s="185"/>
      <c r="O31" s="185"/>
      <c r="P31" s="185"/>
      <c r="W31" s="185" t="s">
        <v>37</v>
      </c>
      <c r="X31" s="185"/>
      <c r="Y31" s="185"/>
      <c r="Z31" s="185"/>
      <c r="AA31" s="185"/>
      <c r="AB31" s="185"/>
      <c r="AC31" s="185"/>
      <c r="AD31" s="185"/>
      <c r="AE31" s="185"/>
      <c r="AK31" s="185" t="s">
        <v>38</v>
      </c>
      <c r="AL31" s="185"/>
      <c r="AM31" s="185"/>
      <c r="AN31" s="185"/>
      <c r="AO31" s="185"/>
      <c r="AR31" s="27"/>
    </row>
    <row r="32" spans="2:71" s="2" customFormat="1" ht="14.5" customHeight="1">
      <c r="B32" s="31"/>
      <c r="D32" s="22" t="s">
        <v>39</v>
      </c>
      <c r="F32" s="32" t="s">
        <v>40</v>
      </c>
      <c r="L32" s="188">
        <v>0.2</v>
      </c>
      <c r="M32" s="187"/>
      <c r="N32" s="187"/>
      <c r="O32" s="187"/>
      <c r="P32" s="187"/>
      <c r="Q32" s="33"/>
      <c r="R32" s="33"/>
      <c r="S32" s="33"/>
      <c r="T32" s="33"/>
      <c r="U32" s="33"/>
      <c r="V32" s="33"/>
      <c r="W32" s="186">
        <f>ROUND(AZ94 + SUM(CD108), 2)</f>
        <v>0</v>
      </c>
      <c r="X32" s="187"/>
      <c r="Y32" s="187"/>
      <c r="Z32" s="187"/>
      <c r="AA32" s="187"/>
      <c r="AB32" s="187"/>
      <c r="AC32" s="187"/>
      <c r="AD32" s="187"/>
      <c r="AE32" s="187"/>
      <c r="AF32" s="33"/>
      <c r="AG32" s="33"/>
      <c r="AH32" s="33"/>
      <c r="AI32" s="33"/>
      <c r="AJ32" s="33"/>
      <c r="AK32" s="186">
        <f>ROUND(AV94 + SUM(BY108), 2)</f>
        <v>0</v>
      </c>
      <c r="AL32" s="187"/>
      <c r="AM32" s="187"/>
      <c r="AN32" s="187"/>
      <c r="AO32" s="187"/>
      <c r="AP32" s="33"/>
      <c r="AQ32" s="33"/>
      <c r="AR32" s="34"/>
      <c r="AS32" s="33"/>
      <c r="AT32" s="33"/>
      <c r="AU32" s="33"/>
      <c r="AV32" s="33"/>
      <c r="AW32" s="33"/>
      <c r="AX32" s="33"/>
      <c r="AY32" s="33"/>
      <c r="AZ32" s="33"/>
    </row>
    <row r="33" spans="2:52" s="2" customFormat="1" ht="14.5" customHeight="1">
      <c r="B33" s="31"/>
      <c r="F33" s="32" t="s">
        <v>41</v>
      </c>
      <c r="L33" s="189">
        <v>0.2</v>
      </c>
      <c r="M33" s="190"/>
      <c r="N33" s="190"/>
      <c r="O33" s="190"/>
      <c r="P33" s="190"/>
      <c r="W33" s="191">
        <f>ROUND(BA94 + SUM(CE108), 2)</f>
        <v>3387213.38</v>
      </c>
      <c r="X33" s="190"/>
      <c r="Y33" s="190"/>
      <c r="Z33" s="190"/>
      <c r="AA33" s="190"/>
      <c r="AB33" s="190"/>
      <c r="AC33" s="190"/>
      <c r="AD33" s="190"/>
      <c r="AE33" s="190"/>
      <c r="AK33" s="191">
        <f>ROUND(AW94 + SUM(BZ108), 2)</f>
        <v>677442.68</v>
      </c>
      <c r="AL33" s="190"/>
      <c r="AM33" s="190"/>
      <c r="AN33" s="190"/>
      <c r="AO33" s="190"/>
      <c r="AR33" s="31"/>
    </row>
    <row r="34" spans="2:52" s="2" customFormat="1" ht="14.5" hidden="1" customHeight="1">
      <c r="B34" s="31"/>
      <c r="F34" s="22" t="s">
        <v>42</v>
      </c>
      <c r="L34" s="189">
        <v>0.2</v>
      </c>
      <c r="M34" s="190"/>
      <c r="N34" s="190"/>
      <c r="O34" s="190"/>
      <c r="P34" s="190"/>
      <c r="W34" s="191">
        <f>ROUND(BB94 + SUM(CF108), 2)</f>
        <v>0</v>
      </c>
      <c r="X34" s="190"/>
      <c r="Y34" s="190"/>
      <c r="Z34" s="190"/>
      <c r="AA34" s="190"/>
      <c r="AB34" s="190"/>
      <c r="AC34" s="190"/>
      <c r="AD34" s="190"/>
      <c r="AE34" s="190"/>
      <c r="AK34" s="191">
        <v>0</v>
      </c>
      <c r="AL34" s="190"/>
      <c r="AM34" s="190"/>
      <c r="AN34" s="190"/>
      <c r="AO34" s="190"/>
      <c r="AR34" s="31"/>
    </row>
    <row r="35" spans="2:52" s="2" customFormat="1" ht="14.5" hidden="1" customHeight="1">
      <c r="B35" s="31"/>
      <c r="F35" s="22" t="s">
        <v>43</v>
      </c>
      <c r="L35" s="189">
        <v>0.2</v>
      </c>
      <c r="M35" s="190"/>
      <c r="N35" s="190"/>
      <c r="O35" s="190"/>
      <c r="P35" s="190"/>
      <c r="W35" s="191">
        <f>ROUND(BC94 + SUM(CG108), 2)</f>
        <v>0</v>
      </c>
      <c r="X35" s="190"/>
      <c r="Y35" s="190"/>
      <c r="Z35" s="190"/>
      <c r="AA35" s="190"/>
      <c r="AB35" s="190"/>
      <c r="AC35" s="190"/>
      <c r="AD35" s="190"/>
      <c r="AE35" s="190"/>
      <c r="AK35" s="191">
        <v>0</v>
      </c>
      <c r="AL35" s="190"/>
      <c r="AM35" s="190"/>
      <c r="AN35" s="190"/>
      <c r="AO35" s="190"/>
      <c r="AR35" s="31"/>
    </row>
    <row r="36" spans="2:52" s="2" customFormat="1" ht="14.5" hidden="1" customHeight="1">
      <c r="B36" s="31"/>
      <c r="F36" s="32" t="s">
        <v>44</v>
      </c>
      <c r="L36" s="188">
        <v>0</v>
      </c>
      <c r="M36" s="187"/>
      <c r="N36" s="187"/>
      <c r="O36" s="187"/>
      <c r="P36" s="187"/>
      <c r="Q36" s="33"/>
      <c r="R36" s="33"/>
      <c r="S36" s="33"/>
      <c r="T36" s="33"/>
      <c r="U36" s="33"/>
      <c r="V36" s="33"/>
      <c r="W36" s="186">
        <f>ROUND(BD94 + SUM(CH108), 2)</f>
        <v>0</v>
      </c>
      <c r="X36" s="187"/>
      <c r="Y36" s="187"/>
      <c r="Z36" s="187"/>
      <c r="AA36" s="187"/>
      <c r="AB36" s="187"/>
      <c r="AC36" s="187"/>
      <c r="AD36" s="187"/>
      <c r="AE36" s="187"/>
      <c r="AF36" s="33"/>
      <c r="AG36" s="33"/>
      <c r="AH36" s="33"/>
      <c r="AI36" s="33"/>
      <c r="AJ36" s="33"/>
      <c r="AK36" s="186">
        <v>0</v>
      </c>
      <c r="AL36" s="187"/>
      <c r="AM36" s="187"/>
      <c r="AN36" s="187"/>
      <c r="AO36" s="187"/>
      <c r="AP36" s="33"/>
      <c r="AQ36" s="33"/>
      <c r="AR36" s="34"/>
      <c r="AS36" s="33"/>
      <c r="AT36" s="33"/>
      <c r="AU36" s="33"/>
      <c r="AV36" s="33"/>
      <c r="AW36" s="33"/>
      <c r="AX36" s="33"/>
      <c r="AY36" s="33"/>
      <c r="AZ36" s="33"/>
    </row>
    <row r="37" spans="2:52" s="1" customFormat="1" ht="7" customHeight="1">
      <c r="B37" s="27"/>
      <c r="AR37" s="27"/>
    </row>
    <row r="38" spans="2:52" s="1" customFormat="1" ht="26" customHeight="1">
      <c r="B38" s="27"/>
      <c r="C38" s="35"/>
      <c r="D38" s="36" t="s">
        <v>45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 t="s">
        <v>46</v>
      </c>
      <c r="U38" s="37"/>
      <c r="V38" s="37"/>
      <c r="W38" s="37"/>
      <c r="X38" s="195" t="s">
        <v>47</v>
      </c>
      <c r="Y38" s="193"/>
      <c r="Z38" s="193"/>
      <c r="AA38" s="193"/>
      <c r="AB38" s="193"/>
      <c r="AC38" s="37"/>
      <c r="AD38" s="37"/>
      <c r="AE38" s="37"/>
      <c r="AF38" s="37"/>
      <c r="AG38" s="37"/>
      <c r="AH38" s="37"/>
      <c r="AI38" s="37"/>
      <c r="AJ38" s="37"/>
      <c r="AK38" s="192">
        <f>SUM(AK29:AK36)</f>
        <v>4064656.06</v>
      </c>
      <c r="AL38" s="193"/>
      <c r="AM38" s="193"/>
      <c r="AN38" s="193"/>
      <c r="AO38" s="194"/>
      <c r="AP38" s="35"/>
      <c r="AQ38" s="35"/>
      <c r="AR38" s="27"/>
    </row>
    <row r="39" spans="2:52" s="1" customFormat="1" ht="7" customHeight="1">
      <c r="B39" s="27"/>
      <c r="AR39" s="27"/>
    </row>
    <row r="40" spans="2:52" s="1" customFormat="1" ht="14.5" customHeight="1">
      <c r="B40" s="27"/>
      <c r="AR40" s="27"/>
    </row>
    <row r="41" spans="2:52" ht="14.5" customHeight="1">
      <c r="B41" s="16"/>
      <c r="AR41" s="16"/>
    </row>
    <row r="42" spans="2:52" ht="14.5" customHeight="1">
      <c r="B42" s="16"/>
      <c r="AR42" s="16"/>
    </row>
    <row r="43" spans="2:52" ht="14.5" customHeight="1">
      <c r="B43" s="16"/>
      <c r="AR43" s="16"/>
    </row>
    <row r="44" spans="2:52" ht="14.5" customHeight="1">
      <c r="B44" s="16"/>
      <c r="AR44" s="16"/>
    </row>
    <row r="45" spans="2:52" ht="14.5" customHeight="1">
      <c r="B45" s="16"/>
      <c r="AR45" s="16"/>
    </row>
    <row r="46" spans="2:52" ht="14.5" customHeight="1">
      <c r="B46" s="16"/>
      <c r="AR46" s="16"/>
    </row>
    <row r="47" spans="2:52" ht="14.5" customHeight="1">
      <c r="B47" s="16"/>
      <c r="AR47" s="16"/>
    </row>
    <row r="48" spans="2:52" ht="14.5" customHeight="1">
      <c r="B48" s="16"/>
      <c r="AR48" s="16"/>
    </row>
    <row r="49" spans="2:44" s="1" customFormat="1" ht="14.5" customHeight="1">
      <c r="B49" s="27"/>
      <c r="D49" s="39" t="s">
        <v>48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49</v>
      </c>
      <c r="AI49" s="40"/>
      <c r="AJ49" s="40"/>
      <c r="AK49" s="40"/>
      <c r="AL49" s="40"/>
      <c r="AM49" s="40"/>
      <c r="AN49" s="40"/>
      <c r="AO49" s="40"/>
      <c r="AR49" s="27"/>
    </row>
    <row r="50" spans="2:44" ht="11">
      <c r="B50" s="16"/>
      <c r="AR50" s="16"/>
    </row>
    <row r="51" spans="2:44" ht="11">
      <c r="B51" s="16"/>
      <c r="AR51" s="16"/>
    </row>
    <row r="52" spans="2:44" ht="11">
      <c r="B52" s="16"/>
      <c r="AR52" s="16"/>
    </row>
    <row r="53" spans="2:44" ht="11">
      <c r="B53" s="16"/>
      <c r="AR53" s="16"/>
    </row>
    <row r="54" spans="2:44" ht="11">
      <c r="B54" s="16"/>
      <c r="AR54" s="16"/>
    </row>
    <row r="55" spans="2:44" ht="11">
      <c r="B55" s="16"/>
      <c r="AR55" s="16"/>
    </row>
    <row r="56" spans="2:44" ht="11">
      <c r="B56" s="16"/>
      <c r="AR56" s="16"/>
    </row>
    <row r="57" spans="2:44" ht="11">
      <c r="B57" s="16"/>
      <c r="AR57" s="16"/>
    </row>
    <row r="58" spans="2:44" ht="11">
      <c r="B58" s="16"/>
      <c r="AR58" s="16"/>
    </row>
    <row r="59" spans="2:44" ht="11">
      <c r="B59" s="16"/>
      <c r="AR59" s="16"/>
    </row>
    <row r="60" spans="2:44" s="1" customFormat="1" ht="13">
      <c r="B60" s="27"/>
      <c r="D60" s="41" t="s">
        <v>50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 t="s">
        <v>51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1" t="s">
        <v>50</v>
      </c>
      <c r="AI60" s="29"/>
      <c r="AJ60" s="29"/>
      <c r="AK60" s="29"/>
      <c r="AL60" s="29"/>
      <c r="AM60" s="41" t="s">
        <v>51</v>
      </c>
      <c r="AN60" s="29"/>
      <c r="AO60" s="29"/>
      <c r="AR60" s="27"/>
    </row>
    <row r="61" spans="2:44" ht="11">
      <c r="B61" s="16"/>
      <c r="AR61" s="16"/>
    </row>
    <row r="62" spans="2:44" ht="11">
      <c r="B62" s="16"/>
      <c r="AR62" s="16"/>
    </row>
    <row r="63" spans="2:44" ht="11">
      <c r="B63" s="16"/>
      <c r="AR63" s="16"/>
    </row>
    <row r="64" spans="2:44" s="1" customFormat="1" ht="13">
      <c r="B64" s="27"/>
      <c r="D64" s="39" t="s">
        <v>52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53</v>
      </c>
      <c r="AI64" s="40"/>
      <c r="AJ64" s="40"/>
      <c r="AK64" s="40"/>
      <c r="AL64" s="40"/>
      <c r="AM64" s="40"/>
      <c r="AN64" s="40"/>
      <c r="AO64" s="40"/>
      <c r="AR64" s="27"/>
    </row>
    <row r="65" spans="2:44" ht="11">
      <c r="B65" s="16"/>
      <c r="AR65" s="16"/>
    </row>
    <row r="66" spans="2:44" ht="11">
      <c r="B66" s="16"/>
      <c r="AR66" s="16"/>
    </row>
    <row r="67" spans="2:44" ht="11">
      <c r="B67" s="16"/>
      <c r="AR67" s="16"/>
    </row>
    <row r="68" spans="2:44" ht="11">
      <c r="B68" s="16"/>
      <c r="AR68" s="16"/>
    </row>
    <row r="69" spans="2:44" ht="11">
      <c r="B69" s="16"/>
      <c r="AR69" s="16"/>
    </row>
    <row r="70" spans="2:44" ht="11">
      <c r="B70" s="16"/>
      <c r="AR70" s="16"/>
    </row>
    <row r="71" spans="2:44" ht="11">
      <c r="B71" s="16"/>
      <c r="AR71" s="16"/>
    </row>
    <row r="72" spans="2:44" ht="11">
      <c r="B72" s="16"/>
      <c r="AR72" s="16"/>
    </row>
    <row r="73" spans="2:44" ht="11">
      <c r="B73" s="16"/>
      <c r="AR73" s="16"/>
    </row>
    <row r="74" spans="2:44" ht="11">
      <c r="B74" s="16"/>
      <c r="AR74" s="16"/>
    </row>
    <row r="75" spans="2:44" s="1" customFormat="1" ht="13">
      <c r="B75" s="27"/>
      <c r="D75" s="41" t="s">
        <v>50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1" t="s">
        <v>51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1" t="s">
        <v>50</v>
      </c>
      <c r="AI75" s="29"/>
      <c r="AJ75" s="29"/>
      <c r="AK75" s="29"/>
      <c r="AL75" s="29"/>
      <c r="AM75" s="41" t="s">
        <v>51</v>
      </c>
      <c r="AN75" s="29"/>
      <c r="AO75" s="29"/>
      <c r="AR75" s="27"/>
    </row>
    <row r="76" spans="2:44" s="1" customFormat="1" ht="11">
      <c r="B76" s="27"/>
      <c r="AR76" s="27"/>
    </row>
    <row r="77" spans="2:44" s="1" customFormat="1" ht="7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</row>
    <row r="81" spans="1:91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</row>
    <row r="82" spans="1:91" s="1" customFormat="1" ht="25" customHeight="1">
      <c r="B82" s="27"/>
      <c r="C82" s="17" t="s">
        <v>54</v>
      </c>
      <c r="AR82" s="27"/>
    </row>
    <row r="83" spans="1:91" s="1" customFormat="1" ht="7" customHeight="1">
      <c r="B83" s="27"/>
      <c r="AR83" s="27"/>
    </row>
    <row r="84" spans="1:91" s="3" customFormat="1" ht="12" customHeight="1">
      <c r="B84" s="46"/>
      <c r="C84" s="22" t="s">
        <v>10</v>
      </c>
      <c r="L84" s="3" t="str">
        <f>K5</f>
        <v>PV369</v>
      </c>
      <c r="AR84" s="46"/>
    </row>
    <row r="85" spans="1:91" s="4" customFormat="1" ht="37" customHeight="1">
      <c r="B85" s="47"/>
      <c r="C85" s="48" t="s">
        <v>12</v>
      </c>
      <c r="L85" s="173" t="str">
        <f>K6</f>
        <v>Výstavba farmy dojníc Mikuláš II. etapa</v>
      </c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R85" s="47"/>
    </row>
    <row r="86" spans="1:91" s="1" customFormat="1" ht="7" customHeight="1">
      <c r="B86" s="27"/>
      <c r="AR86" s="27"/>
    </row>
    <row r="87" spans="1:91" s="1" customFormat="1" ht="12" customHeight="1">
      <c r="B87" s="27"/>
      <c r="C87" s="22" t="s">
        <v>16</v>
      </c>
      <c r="L87" s="49" t="str">
        <f>IF(K8="","",K8)</f>
        <v>Veľká Tabula</v>
      </c>
      <c r="AI87" s="22" t="s">
        <v>18</v>
      </c>
      <c r="AM87" s="202" t="str">
        <f>IF(AN8= "","",AN8)</f>
        <v>7. 6. 2021</v>
      </c>
      <c r="AN87" s="202"/>
      <c r="AR87" s="27"/>
    </row>
    <row r="88" spans="1:91" s="1" customFormat="1" ht="7" customHeight="1">
      <c r="B88" s="27"/>
      <c r="AR88" s="27"/>
    </row>
    <row r="89" spans="1:91" s="1" customFormat="1" ht="15.25" customHeight="1">
      <c r="B89" s="27"/>
      <c r="C89" s="22" t="s">
        <v>20</v>
      </c>
      <c r="L89" s="3" t="str">
        <f>IF(E11= "","",E11)</f>
        <v>AGROCONTRACT Mikuláš a.s., č. 631, Mikuláš</v>
      </c>
      <c r="AI89" s="22" t="s">
        <v>26</v>
      </c>
      <c r="AM89" s="203" t="str">
        <f>IF(E17="","",E17)</f>
        <v>Ing. arch. Roland Hoferica</v>
      </c>
      <c r="AN89" s="204"/>
      <c r="AO89" s="204"/>
      <c r="AP89" s="204"/>
      <c r="AR89" s="27"/>
      <c r="AS89" s="207" t="s">
        <v>55</v>
      </c>
      <c r="AT89" s="208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5" customHeight="1">
      <c r="B90" s="27"/>
      <c r="C90" s="22" t="s">
        <v>24</v>
      </c>
      <c r="L90" s="3" t="str">
        <f>IF(E14="","",E14)</f>
        <v xml:space="preserve"> </v>
      </c>
      <c r="AI90" s="22" t="s">
        <v>30</v>
      </c>
      <c r="AM90" s="203" t="str">
        <f>IF(E20="","",E20)</f>
        <v xml:space="preserve"> </v>
      </c>
      <c r="AN90" s="204"/>
      <c r="AO90" s="204"/>
      <c r="AP90" s="204"/>
      <c r="AR90" s="27"/>
      <c r="AS90" s="209"/>
      <c r="AT90" s="210"/>
      <c r="BD90" s="54"/>
    </row>
    <row r="91" spans="1:91" s="1" customFormat="1" ht="10.75" customHeight="1">
      <c r="B91" s="27"/>
      <c r="AR91" s="27"/>
      <c r="AS91" s="209"/>
      <c r="AT91" s="210"/>
      <c r="BD91" s="54"/>
    </row>
    <row r="92" spans="1:91" s="1" customFormat="1" ht="29.25" customHeight="1">
      <c r="B92" s="27"/>
      <c r="C92" s="168" t="s">
        <v>56</v>
      </c>
      <c r="D92" s="169"/>
      <c r="E92" s="169"/>
      <c r="F92" s="169"/>
      <c r="G92" s="169"/>
      <c r="H92" s="55"/>
      <c r="I92" s="172" t="s">
        <v>57</v>
      </c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201" t="s">
        <v>58</v>
      </c>
      <c r="AH92" s="169"/>
      <c r="AI92" s="169"/>
      <c r="AJ92" s="169"/>
      <c r="AK92" s="169"/>
      <c r="AL92" s="169"/>
      <c r="AM92" s="169"/>
      <c r="AN92" s="172" t="s">
        <v>59</v>
      </c>
      <c r="AO92" s="169"/>
      <c r="AP92" s="206"/>
      <c r="AQ92" s="56" t="s">
        <v>60</v>
      </c>
      <c r="AR92" s="27"/>
      <c r="AS92" s="57" t="s">
        <v>61</v>
      </c>
      <c r="AT92" s="58" t="s">
        <v>62</v>
      </c>
      <c r="AU92" s="58" t="s">
        <v>63</v>
      </c>
      <c r="AV92" s="58" t="s">
        <v>64</v>
      </c>
      <c r="AW92" s="58" t="s">
        <v>65</v>
      </c>
      <c r="AX92" s="58" t="s">
        <v>66</v>
      </c>
      <c r="AY92" s="58" t="s">
        <v>67</v>
      </c>
      <c r="AZ92" s="58" t="s">
        <v>68</v>
      </c>
      <c r="BA92" s="58" t="s">
        <v>69</v>
      </c>
      <c r="BB92" s="58" t="s">
        <v>70</v>
      </c>
      <c r="BC92" s="58" t="s">
        <v>71</v>
      </c>
      <c r="BD92" s="59" t="s">
        <v>72</v>
      </c>
    </row>
    <row r="93" spans="1:91" s="1" customFormat="1" ht="10.75" customHeight="1">
      <c r="B93" s="27"/>
      <c r="AR93" s="27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5" customHeight="1">
      <c r="B94" s="61"/>
      <c r="C94" s="62" t="s">
        <v>73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75">
        <f>ROUND(AG95+AG99+AG103,2)</f>
        <v>3387213.38</v>
      </c>
      <c r="AH94" s="175"/>
      <c r="AI94" s="175"/>
      <c r="AJ94" s="175"/>
      <c r="AK94" s="175"/>
      <c r="AL94" s="175"/>
      <c r="AM94" s="175"/>
      <c r="AN94" s="176">
        <f t="shared" ref="AN94:AN106" si="0">SUM(AG94,AT94)</f>
        <v>4064656.06</v>
      </c>
      <c r="AO94" s="176"/>
      <c r="AP94" s="176"/>
      <c r="AQ94" s="65" t="s">
        <v>1</v>
      </c>
      <c r="AR94" s="61"/>
      <c r="AS94" s="66">
        <f>ROUND(AS95+AS99+AS103,2)</f>
        <v>0</v>
      </c>
      <c r="AT94" s="67">
        <f t="shared" ref="AT94:AT106" si="1">ROUND(SUM(AV94:AW94),2)</f>
        <v>677442.68</v>
      </c>
      <c r="AU94" s="68">
        <f>ROUND(AU95+AU99+AU103,5)</f>
        <v>90985.300879999995</v>
      </c>
      <c r="AV94" s="67">
        <f>ROUND(AZ94*L32,2)</f>
        <v>0</v>
      </c>
      <c r="AW94" s="67">
        <f>ROUND(BA94*L33,2)</f>
        <v>677442.68</v>
      </c>
      <c r="AX94" s="67">
        <f>ROUND(BB94*L32,2)</f>
        <v>0</v>
      </c>
      <c r="AY94" s="67">
        <f>ROUND(BC94*L33,2)</f>
        <v>0</v>
      </c>
      <c r="AZ94" s="67">
        <f>ROUND(AZ95+AZ99+AZ103,2)</f>
        <v>0</v>
      </c>
      <c r="BA94" s="67">
        <f>ROUND(BA95+BA99+BA103,2)</f>
        <v>3387213.38</v>
      </c>
      <c r="BB94" s="67">
        <f>ROUND(BB95+BB99+BB103,2)</f>
        <v>0</v>
      </c>
      <c r="BC94" s="67">
        <f>ROUND(BC95+BC99+BC103,2)</f>
        <v>0</v>
      </c>
      <c r="BD94" s="69">
        <f>ROUND(BD95+BD99+BD103,2)</f>
        <v>0</v>
      </c>
      <c r="BS94" s="70" t="s">
        <v>74</v>
      </c>
      <c r="BT94" s="70" t="s">
        <v>75</v>
      </c>
      <c r="BU94" s="71" t="s">
        <v>76</v>
      </c>
      <c r="BV94" s="70" t="s">
        <v>77</v>
      </c>
      <c r="BW94" s="70" t="s">
        <v>4</v>
      </c>
      <c r="BX94" s="70" t="s">
        <v>78</v>
      </c>
      <c r="CL94" s="70" t="s">
        <v>1</v>
      </c>
    </row>
    <row r="95" spans="1:91" s="6" customFormat="1" ht="16.5" customHeight="1">
      <c r="B95" s="72"/>
      <c r="C95" s="73"/>
      <c r="D95" s="170" t="s">
        <v>79</v>
      </c>
      <c r="E95" s="170"/>
      <c r="F95" s="170"/>
      <c r="G95" s="170"/>
      <c r="H95" s="170"/>
      <c r="I95" s="74"/>
      <c r="J95" s="170" t="s">
        <v>80</v>
      </c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99">
        <f>ROUND(SUM(AG96:AG98),2)</f>
        <v>690963.7</v>
      </c>
      <c r="AH95" s="200"/>
      <c r="AI95" s="200"/>
      <c r="AJ95" s="200"/>
      <c r="AK95" s="200"/>
      <c r="AL95" s="200"/>
      <c r="AM95" s="200"/>
      <c r="AN95" s="205">
        <f t="shared" si="0"/>
        <v>829156.44</v>
      </c>
      <c r="AO95" s="200"/>
      <c r="AP95" s="200"/>
      <c r="AQ95" s="75" t="s">
        <v>81</v>
      </c>
      <c r="AR95" s="72"/>
      <c r="AS95" s="76">
        <f>ROUND(SUM(AS96:AS98),2)</f>
        <v>0</v>
      </c>
      <c r="AT95" s="77">
        <f t="shared" si="1"/>
        <v>138192.74</v>
      </c>
      <c r="AU95" s="78">
        <f>ROUND(SUM(AU96:AU98),5)</f>
        <v>15790.04377</v>
      </c>
      <c r="AV95" s="77">
        <f>ROUND(AZ95*L32,2)</f>
        <v>0</v>
      </c>
      <c r="AW95" s="77">
        <f>ROUND(BA95*L33,2)</f>
        <v>138192.74</v>
      </c>
      <c r="AX95" s="77">
        <f>ROUND(BB95*L32,2)</f>
        <v>0</v>
      </c>
      <c r="AY95" s="77">
        <f>ROUND(BC95*L33,2)</f>
        <v>0</v>
      </c>
      <c r="AZ95" s="77">
        <f>ROUND(SUM(AZ96:AZ98),2)</f>
        <v>0</v>
      </c>
      <c r="BA95" s="77">
        <f>ROUND(SUM(BA96:BA98),2)</f>
        <v>690963.7</v>
      </c>
      <c r="BB95" s="77">
        <f>ROUND(SUM(BB96:BB98),2)</f>
        <v>0</v>
      </c>
      <c r="BC95" s="77">
        <f>ROUND(SUM(BC96:BC98),2)</f>
        <v>0</v>
      </c>
      <c r="BD95" s="79">
        <f>ROUND(SUM(BD96:BD98),2)</f>
        <v>0</v>
      </c>
      <c r="BS95" s="80" t="s">
        <v>74</v>
      </c>
      <c r="BT95" s="80" t="s">
        <v>82</v>
      </c>
      <c r="BV95" s="80" t="s">
        <v>77</v>
      </c>
      <c r="BW95" s="80" t="s">
        <v>83</v>
      </c>
      <c r="BX95" s="80" t="s">
        <v>4</v>
      </c>
      <c r="CL95" s="80" t="s">
        <v>1</v>
      </c>
      <c r="CM95" s="80" t="s">
        <v>75</v>
      </c>
    </row>
    <row r="96" spans="1:91" s="3" customFormat="1" ht="16.5" customHeight="1">
      <c r="A96" s="81" t="s">
        <v>84</v>
      </c>
      <c r="B96" s="46"/>
      <c r="C96" s="9"/>
      <c r="D96" s="9"/>
      <c r="E96" s="171" t="s">
        <v>79</v>
      </c>
      <c r="F96" s="171"/>
      <c r="G96" s="171"/>
      <c r="H96" s="171"/>
      <c r="I96" s="171"/>
      <c r="J96" s="9"/>
      <c r="K96" s="171" t="s">
        <v>80</v>
      </c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97">
        <f>'SO 02 - SO 02 - Ustajneni...'!J32</f>
        <v>638827.13</v>
      </c>
      <c r="AH96" s="198"/>
      <c r="AI96" s="198"/>
      <c r="AJ96" s="198"/>
      <c r="AK96" s="198"/>
      <c r="AL96" s="198"/>
      <c r="AM96" s="198"/>
      <c r="AN96" s="197">
        <f t="shared" si="0"/>
        <v>766592.56</v>
      </c>
      <c r="AO96" s="198"/>
      <c r="AP96" s="198"/>
      <c r="AQ96" s="82" t="s">
        <v>85</v>
      </c>
      <c r="AR96" s="46"/>
      <c r="AS96" s="83">
        <v>0</v>
      </c>
      <c r="AT96" s="84">
        <f t="shared" si="1"/>
        <v>127765.43</v>
      </c>
      <c r="AU96" s="85">
        <f>'SO 02 - SO 02 - Ustajneni...'!P135</f>
        <v>14988.075231369996</v>
      </c>
      <c r="AV96" s="84">
        <f>'SO 02 - SO 02 - Ustajneni...'!J35</f>
        <v>0</v>
      </c>
      <c r="AW96" s="84">
        <f>'SO 02 - SO 02 - Ustajneni...'!J36</f>
        <v>127765.43</v>
      </c>
      <c r="AX96" s="84">
        <f>'SO 02 - SO 02 - Ustajneni...'!J37</f>
        <v>0</v>
      </c>
      <c r="AY96" s="84">
        <f>'SO 02 - SO 02 - Ustajneni...'!J38</f>
        <v>0</v>
      </c>
      <c r="AZ96" s="84">
        <f>'SO 02 - SO 02 - Ustajneni...'!F35</f>
        <v>0</v>
      </c>
      <c r="BA96" s="84">
        <f>'SO 02 - SO 02 - Ustajneni...'!F36</f>
        <v>638827.13</v>
      </c>
      <c r="BB96" s="84">
        <f>'SO 02 - SO 02 - Ustajneni...'!F37</f>
        <v>0</v>
      </c>
      <c r="BC96" s="84">
        <f>'SO 02 - SO 02 - Ustajneni...'!F38</f>
        <v>0</v>
      </c>
      <c r="BD96" s="86">
        <f>'SO 02 - SO 02 - Ustajneni...'!F39</f>
        <v>0</v>
      </c>
      <c r="BT96" s="20" t="s">
        <v>86</v>
      </c>
      <c r="BU96" s="20" t="s">
        <v>87</v>
      </c>
      <c r="BV96" s="20" t="s">
        <v>77</v>
      </c>
      <c r="BW96" s="20" t="s">
        <v>83</v>
      </c>
      <c r="BX96" s="20" t="s">
        <v>4</v>
      </c>
      <c r="CL96" s="20" t="s">
        <v>1</v>
      </c>
      <c r="CM96" s="20" t="s">
        <v>75</v>
      </c>
    </row>
    <row r="97" spans="1:91" s="3" customFormat="1" ht="16.5" customHeight="1">
      <c r="A97" s="81" t="s">
        <v>84</v>
      </c>
      <c r="B97" s="46"/>
      <c r="C97" s="9"/>
      <c r="D97" s="9"/>
      <c r="E97" s="171" t="s">
        <v>88</v>
      </c>
      <c r="F97" s="171"/>
      <c r="G97" s="171"/>
      <c r="H97" s="171"/>
      <c r="I97" s="171"/>
      <c r="J97" s="9"/>
      <c r="K97" s="171" t="s">
        <v>89</v>
      </c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97">
        <f>'2_1 - Zdravotechnika'!J34</f>
        <v>35807.949999999997</v>
      </c>
      <c r="AH97" s="198"/>
      <c r="AI97" s="198"/>
      <c r="AJ97" s="198"/>
      <c r="AK97" s="198"/>
      <c r="AL97" s="198"/>
      <c r="AM97" s="198"/>
      <c r="AN97" s="197">
        <f t="shared" si="0"/>
        <v>42969.539999999994</v>
      </c>
      <c r="AO97" s="198"/>
      <c r="AP97" s="198"/>
      <c r="AQ97" s="82" t="s">
        <v>85</v>
      </c>
      <c r="AR97" s="46"/>
      <c r="AS97" s="83">
        <v>0</v>
      </c>
      <c r="AT97" s="84">
        <f t="shared" si="1"/>
        <v>7161.59</v>
      </c>
      <c r="AU97" s="85">
        <f>'2_1 - Zdravotechnika'!P134</f>
        <v>666.50153699999987</v>
      </c>
      <c r="AV97" s="84">
        <f>'2_1 - Zdravotechnika'!J37</f>
        <v>0</v>
      </c>
      <c r="AW97" s="84">
        <f>'2_1 - Zdravotechnika'!J38</f>
        <v>7161.59</v>
      </c>
      <c r="AX97" s="84">
        <f>'2_1 - Zdravotechnika'!J39</f>
        <v>0</v>
      </c>
      <c r="AY97" s="84">
        <f>'2_1 - Zdravotechnika'!J40</f>
        <v>0</v>
      </c>
      <c r="AZ97" s="84">
        <f>'2_1 - Zdravotechnika'!F37</f>
        <v>0</v>
      </c>
      <c r="BA97" s="84">
        <f>'2_1 - Zdravotechnika'!F38</f>
        <v>35807.949999999997</v>
      </c>
      <c r="BB97" s="84">
        <f>'2_1 - Zdravotechnika'!F39</f>
        <v>0</v>
      </c>
      <c r="BC97" s="84">
        <f>'2_1 - Zdravotechnika'!F40</f>
        <v>0</v>
      </c>
      <c r="BD97" s="86">
        <f>'2_1 - Zdravotechnika'!F41</f>
        <v>0</v>
      </c>
      <c r="BT97" s="20" t="s">
        <v>86</v>
      </c>
      <c r="BV97" s="20" t="s">
        <v>77</v>
      </c>
      <c r="BW97" s="20" t="s">
        <v>90</v>
      </c>
      <c r="BX97" s="20" t="s">
        <v>83</v>
      </c>
      <c r="CL97" s="20" t="s">
        <v>1</v>
      </c>
    </row>
    <row r="98" spans="1:91" s="3" customFormat="1" ht="16.5" customHeight="1">
      <c r="A98" s="81" t="s">
        <v>84</v>
      </c>
      <c r="B98" s="46"/>
      <c r="C98" s="9"/>
      <c r="D98" s="9"/>
      <c r="E98" s="171" t="s">
        <v>91</v>
      </c>
      <c r="F98" s="171"/>
      <c r="G98" s="171"/>
      <c r="H98" s="171"/>
      <c r="I98" s="171"/>
      <c r="J98" s="9"/>
      <c r="K98" s="171" t="s">
        <v>92</v>
      </c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97">
        <f>'2_2 - Elektroinštalácia'!J34</f>
        <v>16328.62</v>
      </c>
      <c r="AH98" s="198"/>
      <c r="AI98" s="198"/>
      <c r="AJ98" s="198"/>
      <c r="AK98" s="198"/>
      <c r="AL98" s="198"/>
      <c r="AM98" s="198"/>
      <c r="AN98" s="197">
        <f t="shared" si="0"/>
        <v>19594.34</v>
      </c>
      <c r="AO98" s="198"/>
      <c r="AP98" s="198"/>
      <c r="AQ98" s="82" t="s">
        <v>85</v>
      </c>
      <c r="AR98" s="46"/>
      <c r="AS98" s="83">
        <v>0</v>
      </c>
      <c r="AT98" s="84">
        <f t="shared" si="1"/>
        <v>3265.72</v>
      </c>
      <c r="AU98" s="85">
        <f>'2_2 - Elektroinštalácia'!P127</f>
        <v>135.46699999999998</v>
      </c>
      <c r="AV98" s="84">
        <f>'2_2 - Elektroinštalácia'!J37</f>
        <v>0</v>
      </c>
      <c r="AW98" s="84">
        <f>'2_2 - Elektroinštalácia'!J38</f>
        <v>3265.72</v>
      </c>
      <c r="AX98" s="84">
        <f>'2_2 - Elektroinštalácia'!J39</f>
        <v>0</v>
      </c>
      <c r="AY98" s="84">
        <f>'2_2 - Elektroinštalácia'!J40</f>
        <v>0</v>
      </c>
      <c r="AZ98" s="84">
        <f>'2_2 - Elektroinštalácia'!F37</f>
        <v>0</v>
      </c>
      <c r="BA98" s="84">
        <f>'2_2 - Elektroinštalácia'!F38</f>
        <v>16328.62</v>
      </c>
      <c r="BB98" s="84">
        <f>'2_2 - Elektroinštalácia'!F39</f>
        <v>0</v>
      </c>
      <c r="BC98" s="84">
        <f>'2_2 - Elektroinštalácia'!F40</f>
        <v>0</v>
      </c>
      <c r="BD98" s="86">
        <f>'2_2 - Elektroinštalácia'!F41</f>
        <v>0</v>
      </c>
      <c r="BT98" s="20" t="s">
        <v>86</v>
      </c>
      <c r="BV98" s="20" t="s">
        <v>77</v>
      </c>
      <c r="BW98" s="20" t="s">
        <v>93</v>
      </c>
      <c r="BX98" s="20" t="s">
        <v>83</v>
      </c>
      <c r="CL98" s="20" t="s">
        <v>1</v>
      </c>
    </row>
    <row r="99" spans="1:91" s="6" customFormat="1" ht="16.5" customHeight="1">
      <c r="B99" s="72"/>
      <c r="C99" s="73"/>
      <c r="D99" s="170" t="s">
        <v>94</v>
      </c>
      <c r="E99" s="170"/>
      <c r="F99" s="170"/>
      <c r="G99" s="170"/>
      <c r="H99" s="170"/>
      <c r="I99" s="74"/>
      <c r="J99" s="170" t="s">
        <v>95</v>
      </c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99">
        <f>ROUND(SUM(AG100:AG102),2)</f>
        <v>744628.2</v>
      </c>
      <c r="AH99" s="200"/>
      <c r="AI99" s="200"/>
      <c r="AJ99" s="200"/>
      <c r="AK99" s="200"/>
      <c r="AL99" s="200"/>
      <c r="AM99" s="200"/>
      <c r="AN99" s="205">
        <f t="shared" si="0"/>
        <v>893553.84</v>
      </c>
      <c r="AO99" s="200"/>
      <c r="AP99" s="200"/>
      <c r="AQ99" s="75" t="s">
        <v>81</v>
      </c>
      <c r="AR99" s="72"/>
      <c r="AS99" s="76">
        <f>ROUND(SUM(AS100:AS102),2)</f>
        <v>0</v>
      </c>
      <c r="AT99" s="77">
        <f t="shared" si="1"/>
        <v>148925.64000000001</v>
      </c>
      <c r="AU99" s="78">
        <f>ROUND(SUM(AU100:AU102),5)</f>
        <v>17083.914809999998</v>
      </c>
      <c r="AV99" s="77">
        <f>ROUND(AZ99*L32,2)</f>
        <v>0</v>
      </c>
      <c r="AW99" s="77">
        <f>ROUND(BA99*L33,2)</f>
        <v>148925.64000000001</v>
      </c>
      <c r="AX99" s="77">
        <f>ROUND(BB99*L32,2)</f>
        <v>0</v>
      </c>
      <c r="AY99" s="77">
        <f>ROUND(BC99*L33,2)</f>
        <v>0</v>
      </c>
      <c r="AZ99" s="77">
        <f>ROUND(SUM(AZ100:AZ102),2)</f>
        <v>0</v>
      </c>
      <c r="BA99" s="77">
        <f>ROUND(SUM(BA100:BA102),2)</f>
        <v>744628.2</v>
      </c>
      <c r="BB99" s="77">
        <f>ROUND(SUM(BB100:BB102),2)</f>
        <v>0</v>
      </c>
      <c r="BC99" s="77">
        <f>ROUND(SUM(BC100:BC102),2)</f>
        <v>0</v>
      </c>
      <c r="BD99" s="79">
        <f>ROUND(SUM(BD100:BD102),2)</f>
        <v>0</v>
      </c>
      <c r="BS99" s="80" t="s">
        <v>74</v>
      </c>
      <c r="BT99" s="80" t="s">
        <v>82</v>
      </c>
      <c r="BV99" s="80" t="s">
        <v>77</v>
      </c>
      <c r="BW99" s="80" t="s">
        <v>96</v>
      </c>
      <c r="BX99" s="80" t="s">
        <v>4</v>
      </c>
      <c r="CL99" s="80" t="s">
        <v>1</v>
      </c>
      <c r="CM99" s="80" t="s">
        <v>75</v>
      </c>
    </row>
    <row r="100" spans="1:91" s="3" customFormat="1" ht="16.5" customHeight="1">
      <c r="A100" s="81" t="s">
        <v>84</v>
      </c>
      <c r="B100" s="46"/>
      <c r="C100" s="9"/>
      <c r="D100" s="9"/>
      <c r="E100" s="171" t="s">
        <v>94</v>
      </c>
      <c r="F100" s="171"/>
      <c r="G100" s="171"/>
      <c r="H100" s="171"/>
      <c r="I100" s="171"/>
      <c r="J100" s="9"/>
      <c r="K100" s="171" t="s">
        <v>95</v>
      </c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97">
        <f>'SO 04 - SO 04 - Ustajneni...'!J32</f>
        <v>690344.35</v>
      </c>
      <c r="AH100" s="198"/>
      <c r="AI100" s="198"/>
      <c r="AJ100" s="198"/>
      <c r="AK100" s="198"/>
      <c r="AL100" s="198"/>
      <c r="AM100" s="198"/>
      <c r="AN100" s="197">
        <f t="shared" si="0"/>
        <v>828413.22</v>
      </c>
      <c r="AO100" s="198"/>
      <c r="AP100" s="198"/>
      <c r="AQ100" s="82" t="s">
        <v>85</v>
      </c>
      <c r="AR100" s="46"/>
      <c r="AS100" s="83">
        <v>0</v>
      </c>
      <c r="AT100" s="84">
        <f t="shared" si="1"/>
        <v>138068.87</v>
      </c>
      <c r="AU100" s="85">
        <f>'SO 04 - SO 04 - Ustajneni...'!P135</f>
        <v>16247.529428400001</v>
      </c>
      <c r="AV100" s="84">
        <f>'SO 04 - SO 04 - Ustajneni...'!J35</f>
        <v>0</v>
      </c>
      <c r="AW100" s="84">
        <f>'SO 04 - SO 04 - Ustajneni...'!J36</f>
        <v>138068.87</v>
      </c>
      <c r="AX100" s="84">
        <f>'SO 04 - SO 04 - Ustajneni...'!J37</f>
        <v>0</v>
      </c>
      <c r="AY100" s="84">
        <f>'SO 04 - SO 04 - Ustajneni...'!J38</f>
        <v>0</v>
      </c>
      <c r="AZ100" s="84">
        <f>'SO 04 - SO 04 - Ustajneni...'!F35</f>
        <v>0</v>
      </c>
      <c r="BA100" s="84">
        <f>'SO 04 - SO 04 - Ustajneni...'!F36</f>
        <v>690344.35</v>
      </c>
      <c r="BB100" s="84">
        <f>'SO 04 - SO 04 - Ustajneni...'!F37</f>
        <v>0</v>
      </c>
      <c r="BC100" s="84">
        <f>'SO 04 - SO 04 - Ustajneni...'!F38</f>
        <v>0</v>
      </c>
      <c r="BD100" s="86">
        <f>'SO 04 - SO 04 - Ustajneni...'!F39</f>
        <v>0</v>
      </c>
      <c r="BT100" s="20" t="s">
        <v>86</v>
      </c>
      <c r="BU100" s="20" t="s">
        <v>87</v>
      </c>
      <c r="BV100" s="20" t="s">
        <v>77</v>
      </c>
      <c r="BW100" s="20" t="s">
        <v>96</v>
      </c>
      <c r="BX100" s="20" t="s">
        <v>4</v>
      </c>
      <c r="CL100" s="20" t="s">
        <v>1</v>
      </c>
      <c r="CM100" s="20" t="s">
        <v>75</v>
      </c>
    </row>
    <row r="101" spans="1:91" s="3" customFormat="1" ht="16.5" customHeight="1">
      <c r="A101" s="81" t="s">
        <v>84</v>
      </c>
      <c r="B101" s="46"/>
      <c r="C101" s="9"/>
      <c r="D101" s="9"/>
      <c r="E101" s="171" t="s">
        <v>97</v>
      </c>
      <c r="F101" s="171"/>
      <c r="G101" s="171"/>
      <c r="H101" s="171"/>
      <c r="I101" s="171"/>
      <c r="J101" s="9"/>
      <c r="K101" s="171" t="s">
        <v>89</v>
      </c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97">
        <f>'4_1 - Zdravotechnika'!J34</f>
        <v>37615.660000000003</v>
      </c>
      <c r="AH101" s="198"/>
      <c r="AI101" s="198"/>
      <c r="AJ101" s="198"/>
      <c r="AK101" s="198"/>
      <c r="AL101" s="198"/>
      <c r="AM101" s="198"/>
      <c r="AN101" s="197">
        <f t="shared" si="0"/>
        <v>45138.79</v>
      </c>
      <c r="AO101" s="198"/>
      <c r="AP101" s="198"/>
      <c r="AQ101" s="82" t="s">
        <v>85</v>
      </c>
      <c r="AR101" s="46"/>
      <c r="AS101" s="83">
        <v>0</v>
      </c>
      <c r="AT101" s="84">
        <f t="shared" si="1"/>
        <v>7523.13</v>
      </c>
      <c r="AU101" s="85">
        <f>'4_1 - Zdravotechnika'!P134</f>
        <v>697.61937999999998</v>
      </c>
      <c r="AV101" s="84">
        <f>'4_1 - Zdravotechnika'!J37</f>
        <v>0</v>
      </c>
      <c r="AW101" s="84">
        <f>'4_1 - Zdravotechnika'!J38</f>
        <v>7523.13</v>
      </c>
      <c r="AX101" s="84">
        <f>'4_1 - Zdravotechnika'!J39</f>
        <v>0</v>
      </c>
      <c r="AY101" s="84">
        <f>'4_1 - Zdravotechnika'!J40</f>
        <v>0</v>
      </c>
      <c r="AZ101" s="84">
        <f>'4_1 - Zdravotechnika'!F37</f>
        <v>0</v>
      </c>
      <c r="BA101" s="84">
        <f>'4_1 - Zdravotechnika'!F38</f>
        <v>37615.660000000003</v>
      </c>
      <c r="BB101" s="84">
        <f>'4_1 - Zdravotechnika'!F39</f>
        <v>0</v>
      </c>
      <c r="BC101" s="84">
        <f>'4_1 - Zdravotechnika'!F40</f>
        <v>0</v>
      </c>
      <c r="BD101" s="86">
        <f>'4_1 - Zdravotechnika'!F41</f>
        <v>0</v>
      </c>
      <c r="BT101" s="20" t="s">
        <v>86</v>
      </c>
      <c r="BV101" s="20" t="s">
        <v>77</v>
      </c>
      <c r="BW101" s="20" t="s">
        <v>98</v>
      </c>
      <c r="BX101" s="20" t="s">
        <v>96</v>
      </c>
      <c r="CL101" s="20" t="s">
        <v>1</v>
      </c>
    </row>
    <row r="102" spans="1:91" s="3" customFormat="1" ht="16.5" customHeight="1">
      <c r="A102" s="81" t="s">
        <v>84</v>
      </c>
      <c r="B102" s="46"/>
      <c r="C102" s="9"/>
      <c r="D102" s="9"/>
      <c r="E102" s="171" t="s">
        <v>99</v>
      </c>
      <c r="F102" s="171"/>
      <c r="G102" s="171"/>
      <c r="H102" s="171"/>
      <c r="I102" s="171"/>
      <c r="J102" s="9"/>
      <c r="K102" s="171" t="s">
        <v>92</v>
      </c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97">
        <f>'4_2 - Elektroinštalácia'!J34</f>
        <v>16668.189999999999</v>
      </c>
      <c r="AH102" s="198"/>
      <c r="AI102" s="198"/>
      <c r="AJ102" s="198"/>
      <c r="AK102" s="198"/>
      <c r="AL102" s="198"/>
      <c r="AM102" s="198"/>
      <c r="AN102" s="197">
        <f t="shared" si="0"/>
        <v>20001.829999999998</v>
      </c>
      <c r="AO102" s="198"/>
      <c r="AP102" s="198"/>
      <c r="AQ102" s="82" t="s">
        <v>85</v>
      </c>
      <c r="AR102" s="46"/>
      <c r="AS102" s="83">
        <v>0</v>
      </c>
      <c r="AT102" s="84">
        <f t="shared" si="1"/>
        <v>3333.64</v>
      </c>
      <c r="AU102" s="85">
        <f>'4_2 - Elektroinštalácia'!P127</f>
        <v>138.76600000000002</v>
      </c>
      <c r="AV102" s="84">
        <f>'4_2 - Elektroinštalácia'!J37</f>
        <v>0</v>
      </c>
      <c r="AW102" s="84">
        <f>'4_2 - Elektroinštalácia'!J38</f>
        <v>3333.64</v>
      </c>
      <c r="AX102" s="84">
        <f>'4_2 - Elektroinštalácia'!J39</f>
        <v>0</v>
      </c>
      <c r="AY102" s="84">
        <f>'4_2 - Elektroinštalácia'!J40</f>
        <v>0</v>
      </c>
      <c r="AZ102" s="84">
        <f>'4_2 - Elektroinštalácia'!F37</f>
        <v>0</v>
      </c>
      <c r="BA102" s="84">
        <f>'4_2 - Elektroinštalácia'!F38</f>
        <v>16668.189999999999</v>
      </c>
      <c r="BB102" s="84">
        <f>'4_2 - Elektroinštalácia'!F39</f>
        <v>0</v>
      </c>
      <c r="BC102" s="84">
        <f>'4_2 - Elektroinštalácia'!F40</f>
        <v>0</v>
      </c>
      <c r="BD102" s="86">
        <f>'4_2 - Elektroinštalácia'!F41</f>
        <v>0</v>
      </c>
      <c r="BT102" s="20" t="s">
        <v>86</v>
      </c>
      <c r="BV102" s="20" t="s">
        <v>77</v>
      </c>
      <c r="BW102" s="20" t="s">
        <v>100</v>
      </c>
      <c r="BX102" s="20" t="s">
        <v>96</v>
      </c>
      <c r="CL102" s="20" t="s">
        <v>1</v>
      </c>
    </row>
    <row r="103" spans="1:91" s="6" customFormat="1" ht="16.5" customHeight="1">
      <c r="B103" s="72"/>
      <c r="C103" s="73"/>
      <c r="D103" s="170" t="s">
        <v>101</v>
      </c>
      <c r="E103" s="170"/>
      <c r="F103" s="170"/>
      <c r="G103" s="170"/>
      <c r="H103" s="170"/>
      <c r="I103" s="74"/>
      <c r="J103" s="170" t="s">
        <v>102</v>
      </c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99">
        <f>ROUND(SUM(AG104:AG106),2)</f>
        <v>1951621.48</v>
      </c>
      <c r="AH103" s="200"/>
      <c r="AI103" s="200"/>
      <c r="AJ103" s="200"/>
      <c r="AK103" s="200"/>
      <c r="AL103" s="200"/>
      <c r="AM103" s="200"/>
      <c r="AN103" s="205">
        <f t="shared" si="0"/>
        <v>2341945.7799999998</v>
      </c>
      <c r="AO103" s="200"/>
      <c r="AP103" s="200"/>
      <c r="AQ103" s="75" t="s">
        <v>81</v>
      </c>
      <c r="AR103" s="72"/>
      <c r="AS103" s="76">
        <f>ROUND(SUM(AS104:AS106),2)</f>
        <v>0</v>
      </c>
      <c r="AT103" s="77">
        <f t="shared" si="1"/>
        <v>390324.3</v>
      </c>
      <c r="AU103" s="78">
        <f>ROUND(SUM(AU104:AU106),5)</f>
        <v>58111.342299999997</v>
      </c>
      <c r="AV103" s="77">
        <f>ROUND(AZ103*L32,2)</f>
        <v>0</v>
      </c>
      <c r="AW103" s="77">
        <f>ROUND(BA103*L33,2)</f>
        <v>390324.3</v>
      </c>
      <c r="AX103" s="77">
        <f>ROUND(BB103*L32,2)</f>
        <v>0</v>
      </c>
      <c r="AY103" s="77">
        <f>ROUND(BC103*L33,2)</f>
        <v>0</v>
      </c>
      <c r="AZ103" s="77">
        <f>ROUND(SUM(AZ104:AZ106),2)</f>
        <v>0</v>
      </c>
      <c r="BA103" s="77">
        <f>ROUND(SUM(BA104:BA106),2)</f>
        <v>1951621.48</v>
      </c>
      <c r="BB103" s="77">
        <f>ROUND(SUM(BB104:BB106),2)</f>
        <v>0</v>
      </c>
      <c r="BC103" s="77">
        <f>ROUND(SUM(BC104:BC106),2)</f>
        <v>0</v>
      </c>
      <c r="BD103" s="79">
        <f>ROUND(SUM(BD104:BD106),2)</f>
        <v>0</v>
      </c>
      <c r="BS103" s="80" t="s">
        <v>74</v>
      </c>
      <c r="BT103" s="80" t="s">
        <v>82</v>
      </c>
      <c r="BV103" s="80" t="s">
        <v>77</v>
      </c>
      <c r="BW103" s="80" t="s">
        <v>103</v>
      </c>
      <c r="BX103" s="80" t="s">
        <v>4</v>
      </c>
      <c r="CL103" s="80" t="s">
        <v>1</v>
      </c>
      <c r="CM103" s="80" t="s">
        <v>75</v>
      </c>
    </row>
    <row r="104" spans="1:91" s="3" customFormat="1" ht="16.5" customHeight="1">
      <c r="A104" s="81" t="s">
        <v>84</v>
      </c>
      <c r="B104" s="46"/>
      <c r="C104" s="9"/>
      <c r="D104" s="9"/>
      <c r="E104" s="171" t="s">
        <v>101</v>
      </c>
      <c r="F104" s="171"/>
      <c r="G104" s="171"/>
      <c r="H104" s="171"/>
      <c r="I104" s="171"/>
      <c r="J104" s="9"/>
      <c r="K104" s="171" t="s">
        <v>102</v>
      </c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97">
        <f>'SO 13 - SO 13 - Ustajneni...'!J32</f>
        <v>1868849.28</v>
      </c>
      <c r="AH104" s="198"/>
      <c r="AI104" s="198"/>
      <c r="AJ104" s="198"/>
      <c r="AK104" s="198"/>
      <c r="AL104" s="198"/>
      <c r="AM104" s="198"/>
      <c r="AN104" s="197">
        <f t="shared" si="0"/>
        <v>2242619.14</v>
      </c>
      <c r="AO104" s="198"/>
      <c r="AP104" s="198"/>
      <c r="AQ104" s="82" t="s">
        <v>85</v>
      </c>
      <c r="AR104" s="46"/>
      <c r="AS104" s="83">
        <v>0</v>
      </c>
      <c r="AT104" s="84">
        <f t="shared" si="1"/>
        <v>373769.86</v>
      </c>
      <c r="AU104" s="85">
        <f>'SO 13 - SO 13 - Ustajneni...'!P133</f>
        <v>56899.561731270005</v>
      </c>
      <c r="AV104" s="84">
        <f>'SO 13 - SO 13 - Ustajneni...'!J35</f>
        <v>0</v>
      </c>
      <c r="AW104" s="84">
        <f>'SO 13 - SO 13 - Ustajneni...'!J36</f>
        <v>373769.86</v>
      </c>
      <c r="AX104" s="84">
        <f>'SO 13 - SO 13 - Ustajneni...'!J37</f>
        <v>0</v>
      </c>
      <c r="AY104" s="84">
        <f>'SO 13 - SO 13 - Ustajneni...'!J38</f>
        <v>0</v>
      </c>
      <c r="AZ104" s="84">
        <f>'SO 13 - SO 13 - Ustajneni...'!F35</f>
        <v>0</v>
      </c>
      <c r="BA104" s="84">
        <f>'SO 13 - SO 13 - Ustajneni...'!F36</f>
        <v>1868849.28</v>
      </c>
      <c r="BB104" s="84">
        <f>'SO 13 - SO 13 - Ustajneni...'!F37</f>
        <v>0</v>
      </c>
      <c r="BC104" s="84">
        <f>'SO 13 - SO 13 - Ustajneni...'!F38</f>
        <v>0</v>
      </c>
      <c r="BD104" s="86">
        <f>'SO 13 - SO 13 - Ustajneni...'!F39</f>
        <v>0</v>
      </c>
      <c r="BT104" s="20" t="s">
        <v>86</v>
      </c>
      <c r="BU104" s="20" t="s">
        <v>87</v>
      </c>
      <c r="BV104" s="20" t="s">
        <v>77</v>
      </c>
      <c r="BW104" s="20" t="s">
        <v>103</v>
      </c>
      <c r="BX104" s="20" t="s">
        <v>4</v>
      </c>
      <c r="CL104" s="20" t="s">
        <v>1</v>
      </c>
      <c r="CM104" s="20" t="s">
        <v>75</v>
      </c>
    </row>
    <row r="105" spans="1:91" s="3" customFormat="1" ht="16.5" customHeight="1">
      <c r="A105" s="81" t="s">
        <v>84</v>
      </c>
      <c r="B105" s="46"/>
      <c r="C105" s="9"/>
      <c r="D105" s="9"/>
      <c r="E105" s="171" t="s">
        <v>104</v>
      </c>
      <c r="F105" s="171"/>
      <c r="G105" s="171"/>
      <c r="H105" s="171"/>
      <c r="I105" s="171"/>
      <c r="J105" s="9"/>
      <c r="K105" s="171" t="s">
        <v>89</v>
      </c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97">
        <f>'13_1 - Zdravotechnika'!J34</f>
        <v>19055.46</v>
      </c>
      <c r="AH105" s="198"/>
      <c r="AI105" s="198"/>
      <c r="AJ105" s="198"/>
      <c r="AK105" s="198"/>
      <c r="AL105" s="198"/>
      <c r="AM105" s="198"/>
      <c r="AN105" s="197">
        <f t="shared" si="0"/>
        <v>22866.55</v>
      </c>
      <c r="AO105" s="198"/>
      <c r="AP105" s="198"/>
      <c r="AQ105" s="82" t="s">
        <v>85</v>
      </c>
      <c r="AR105" s="46"/>
      <c r="AS105" s="83">
        <v>0</v>
      </c>
      <c r="AT105" s="84">
        <f t="shared" si="1"/>
        <v>3811.09</v>
      </c>
      <c r="AU105" s="85">
        <f>'13_1 - Zdravotechnika'!P134</f>
        <v>573.57756599999993</v>
      </c>
      <c r="AV105" s="84">
        <f>'13_1 - Zdravotechnika'!J37</f>
        <v>0</v>
      </c>
      <c r="AW105" s="84">
        <f>'13_1 - Zdravotechnika'!J38</f>
        <v>3811.09</v>
      </c>
      <c r="AX105" s="84">
        <f>'13_1 - Zdravotechnika'!J39</f>
        <v>0</v>
      </c>
      <c r="AY105" s="84">
        <f>'13_1 - Zdravotechnika'!J40</f>
        <v>0</v>
      </c>
      <c r="AZ105" s="84">
        <f>'13_1 - Zdravotechnika'!F37</f>
        <v>0</v>
      </c>
      <c r="BA105" s="84">
        <f>'13_1 - Zdravotechnika'!F38</f>
        <v>19055.46</v>
      </c>
      <c r="BB105" s="84">
        <f>'13_1 - Zdravotechnika'!F39</f>
        <v>0</v>
      </c>
      <c r="BC105" s="84">
        <f>'13_1 - Zdravotechnika'!F40</f>
        <v>0</v>
      </c>
      <c r="BD105" s="86">
        <f>'13_1 - Zdravotechnika'!F41</f>
        <v>0</v>
      </c>
      <c r="BT105" s="20" t="s">
        <v>86</v>
      </c>
      <c r="BV105" s="20" t="s">
        <v>77</v>
      </c>
      <c r="BW105" s="20" t="s">
        <v>105</v>
      </c>
      <c r="BX105" s="20" t="s">
        <v>103</v>
      </c>
      <c r="CL105" s="20" t="s">
        <v>1</v>
      </c>
    </row>
    <row r="106" spans="1:91" s="3" customFormat="1" ht="16.5" customHeight="1">
      <c r="A106" s="81" t="s">
        <v>84</v>
      </c>
      <c r="B106" s="46"/>
      <c r="C106" s="9"/>
      <c r="D106" s="9"/>
      <c r="E106" s="171" t="s">
        <v>106</v>
      </c>
      <c r="F106" s="171"/>
      <c r="G106" s="171"/>
      <c r="H106" s="171"/>
      <c r="I106" s="171"/>
      <c r="J106" s="9"/>
      <c r="K106" s="171" t="s">
        <v>92</v>
      </c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97">
        <f>'13_2 - Elektroinštalácia'!J34</f>
        <v>63716.74</v>
      </c>
      <c r="AH106" s="198"/>
      <c r="AI106" s="198"/>
      <c r="AJ106" s="198"/>
      <c r="AK106" s="198"/>
      <c r="AL106" s="198"/>
      <c r="AM106" s="198"/>
      <c r="AN106" s="197">
        <f t="shared" si="0"/>
        <v>76460.09</v>
      </c>
      <c r="AO106" s="198"/>
      <c r="AP106" s="198"/>
      <c r="AQ106" s="82" t="s">
        <v>85</v>
      </c>
      <c r="AR106" s="46"/>
      <c r="AS106" s="87">
        <v>0</v>
      </c>
      <c r="AT106" s="88">
        <f t="shared" si="1"/>
        <v>12743.35</v>
      </c>
      <c r="AU106" s="89">
        <f>'13_2 - Elektroinštalácia'!P127</f>
        <v>638.20299999999986</v>
      </c>
      <c r="AV106" s="88">
        <f>'13_2 - Elektroinštalácia'!J37</f>
        <v>0</v>
      </c>
      <c r="AW106" s="88">
        <f>'13_2 - Elektroinštalácia'!J38</f>
        <v>12743.35</v>
      </c>
      <c r="AX106" s="88">
        <f>'13_2 - Elektroinštalácia'!J39</f>
        <v>0</v>
      </c>
      <c r="AY106" s="88">
        <f>'13_2 - Elektroinštalácia'!J40</f>
        <v>0</v>
      </c>
      <c r="AZ106" s="88">
        <f>'13_2 - Elektroinštalácia'!F37</f>
        <v>0</v>
      </c>
      <c r="BA106" s="88">
        <f>'13_2 - Elektroinštalácia'!F38</f>
        <v>63716.74</v>
      </c>
      <c r="BB106" s="88">
        <f>'13_2 - Elektroinštalácia'!F39</f>
        <v>0</v>
      </c>
      <c r="BC106" s="88">
        <f>'13_2 - Elektroinštalácia'!F40</f>
        <v>0</v>
      </c>
      <c r="BD106" s="90">
        <f>'13_2 - Elektroinštalácia'!F41</f>
        <v>0</v>
      </c>
      <c r="BT106" s="20" t="s">
        <v>86</v>
      </c>
      <c r="BV106" s="20" t="s">
        <v>77</v>
      </c>
      <c r="BW106" s="20" t="s">
        <v>107</v>
      </c>
      <c r="BX106" s="20" t="s">
        <v>103</v>
      </c>
      <c r="CL106" s="20" t="s">
        <v>1</v>
      </c>
    </row>
    <row r="107" spans="1:91" ht="11">
      <c r="B107" s="16"/>
      <c r="AR107" s="16"/>
    </row>
    <row r="108" spans="1:91" s="1" customFormat="1" ht="30" customHeight="1">
      <c r="B108" s="27"/>
      <c r="C108" s="62" t="s">
        <v>108</v>
      </c>
      <c r="AG108" s="176">
        <v>0</v>
      </c>
      <c r="AH108" s="176"/>
      <c r="AI108" s="176"/>
      <c r="AJ108" s="176"/>
      <c r="AK108" s="176"/>
      <c r="AL108" s="176"/>
      <c r="AM108" s="176"/>
      <c r="AN108" s="176">
        <v>0</v>
      </c>
      <c r="AO108" s="176"/>
      <c r="AP108" s="176"/>
      <c r="AQ108" s="91"/>
      <c r="AR108" s="27"/>
      <c r="AS108" s="57" t="s">
        <v>109</v>
      </c>
      <c r="AT108" s="58" t="s">
        <v>110</v>
      </c>
      <c r="AU108" s="58" t="s">
        <v>39</v>
      </c>
      <c r="AV108" s="59" t="s">
        <v>62</v>
      </c>
    </row>
    <row r="109" spans="1:91" s="1" customFormat="1" ht="10.75" customHeight="1">
      <c r="B109" s="27"/>
      <c r="AR109" s="27"/>
    </row>
    <row r="110" spans="1:91" s="1" customFormat="1" ht="30" customHeight="1">
      <c r="B110" s="27"/>
      <c r="C110" s="92" t="s">
        <v>111</v>
      </c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177">
        <f>ROUND(AG94 + AG108, 2)</f>
        <v>3387213.38</v>
      </c>
      <c r="AH110" s="177"/>
      <c r="AI110" s="177"/>
      <c r="AJ110" s="177"/>
      <c r="AK110" s="177"/>
      <c r="AL110" s="177"/>
      <c r="AM110" s="177"/>
      <c r="AN110" s="177">
        <f>ROUND(AN94 + AN108, 2)</f>
        <v>4064656.06</v>
      </c>
      <c r="AO110" s="177"/>
      <c r="AP110" s="177"/>
      <c r="AQ110" s="93"/>
      <c r="AR110" s="27"/>
    </row>
    <row r="111" spans="1:91" s="1" customFormat="1" ht="7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27"/>
    </row>
  </sheetData>
  <mergeCells count="90">
    <mergeCell ref="AN108:AP108"/>
    <mergeCell ref="AN110:AP110"/>
    <mergeCell ref="AS89:AT91"/>
    <mergeCell ref="AN105:AP105"/>
    <mergeCell ref="AG105:AM105"/>
    <mergeCell ref="AN106:AP106"/>
    <mergeCell ref="AG106:AM106"/>
    <mergeCell ref="AN94:AP94"/>
    <mergeCell ref="AR2:BE2"/>
    <mergeCell ref="AG101:AM101"/>
    <mergeCell ref="AG100:AM100"/>
    <mergeCell ref="AG102:AM102"/>
    <mergeCell ref="AG103:AM103"/>
    <mergeCell ref="AG98:AM98"/>
    <mergeCell ref="AG97:AM97"/>
    <mergeCell ref="AG96:AM96"/>
    <mergeCell ref="AG95:AM95"/>
    <mergeCell ref="AG99:AM99"/>
    <mergeCell ref="AG92:AM92"/>
    <mergeCell ref="AM87:AN87"/>
    <mergeCell ref="AM89:AP89"/>
    <mergeCell ref="AM90:AP90"/>
    <mergeCell ref="AN99:AP99"/>
    <mergeCell ref="AN103:AP103"/>
    <mergeCell ref="L36:P36"/>
    <mergeCell ref="W36:AE36"/>
    <mergeCell ref="AK36:AO36"/>
    <mergeCell ref="AK38:AO38"/>
    <mergeCell ref="X38:AB38"/>
    <mergeCell ref="W33:AE33"/>
    <mergeCell ref="W34:AE34"/>
    <mergeCell ref="AK34:AO34"/>
    <mergeCell ref="L34:P34"/>
    <mergeCell ref="L35:P35"/>
    <mergeCell ref="W35:AE35"/>
    <mergeCell ref="AK35:AO35"/>
    <mergeCell ref="AG108:AM108"/>
    <mergeCell ref="AG110:AM110"/>
    <mergeCell ref="K5:AO5"/>
    <mergeCell ref="K6:AO6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W32:AE32"/>
    <mergeCell ref="L32:P32"/>
    <mergeCell ref="L33:P33"/>
    <mergeCell ref="AK33:AO33"/>
    <mergeCell ref="L85:AO85"/>
    <mergeCell ref="E105:I105"/>
    <mergeCell ref="K105:AF105"/>
    <mergeCell ref="E106:I106"/>
    <mergeCell ref="K106:AF106"/>
    <mergeCell ref="AG94:AM94"/>
    <mergeCell ref="AG104:AM104"/>
    <mergeCell ref="AN104:AP104"/>
    <mergeCell ref="AN92:AP92"/>
    <mergeCell ref="AN95:AP95"/>
    <mergeCell ref="AN101:AP101"/>
    <mergeCell ref="AN96:AP96"/>
    <mergeCell ref="AN100:AP100"/>
    <mergeCell ref="AN97:AP97"/>
    <mergeCell ref="AN102:AP102"/>
    <mergeCell ref="AN98:AP98"/>
    <mergeCell ref="E104:I104"/>
    <mergeCell ref="I92:AF92"/>
    <mergeCell ref="J99:AF99"/>
    <mergeCell ref="J103:AF103"/>
    <mergeCell ref="J95:AF95"/>
    <mergeCell ref="K101:AF101"/>
    <mergeCell ref="K102:AF102"/>
    <mergeCell ref="K100:AF100"/>
    <mergeCell ref="K96:AF96"/>
    <mergeCell ref="K97:AF97"/>
    <mergeCell ref="K104:AF104"/>
    <mergeCell ref="K98:AF98"/>
    <mergeCell ref="C92:G92"/>
    <mergeCell ref="D95:H95"/>
    <mergeCell ref="D103:H103"/>
    <mergeCell ref="D99:H99"/>
    <mergeCell ref="E98:I98"/>
    <mergeCell ref="E97:I97"/>
    <mergeCell ref="E100:I100"/>
    <mergeCell ref="E102:I102"/>
    <mergeCell ref="E96:I96"/>
    <mergeCell ref="E101:I101"/>
  </mergeCells>
  <hyperlinks>
    <hyperlink ref="A96" location="'SO 02 - SO 02 - Ustajneni...'!C2" display="/" xr:uid="{00000000-0004-0000-0000-000000000000}"/>
    <hyperlink ref="A97" location="'2_1 - Zdravotechnika'!C2" display="/" xr:uid="{00000000-0004-0000-0000-000001000000}"/>
    <hyperlink ref="A98" location="'2_2 - Elektroinštalácia'!C2" display="/" xr:uid="{00000000-0004-0000-0000-000002000000}"/>
    <hyperlink ref="A100" location="'SO 04 - SO 04 - Ustajneni...'!C2" display="/" xr:uid="{00000000-0004-0000-0000-000003000000}"/>
    <hyperlink ref="A101" location="'4_1 - Zdravotechnika'!C2" display="/" xr:uid="{00000000-0004-0000-0000-000004000000}"/>
    <hyperlink ref="A102" location="'4_2 - Elektroinštalácia'!C2" display="/" xr:uid="{00000000-0004-0000-0000-000005000000}"/>
    <hyperlink ref="A104" location="'SO 13 - SO 13 - Ustajneni...'!C2" display="/" xr:uid="{00000000-0004-0000-0000-000006000000}"/>
    <hyperlink ref="A105" location="'13_1 - Zdravotechnika'!C2" display="/" xr:uid="{00000000-0004-0000-0000-000007000000}"/>
    <hyperlink ref="A106" location="'13_2 - Elektroinštalácia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BM181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2:46" ht="11"/>
    <row r="2" spans="2:46" ht="37" customHeight="1">
      <c r="L2" s="196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107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112</v>
      </c>
      <c r="L4" s="16"/>
      <c r="M4" s="95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1" t="str">
        <f>'Rekapitulácia stavby'!K6</f>
        <v>Výstavba farmy dojníc Mikuláš II. etapa</v>
      </c>
      <c r="F7" s="212"/>
      <c r="G7" s="212"/>
      <c r="H7" s="212"/>
      <c r="L7" s="16"/>
    </row>
    <row r="8" spans="2:46" ht="12" customHeight="1">
      <c r="B8" s="16"/>
      <c r="D8" s="22" t="s">
        <v>113</v>
      </c>
      <c r="L8" s="16"/>
    </row>
    <row r="9" spans="2:46" s="1" customFormat="1" ht="16.5" customHeight="1">
      <c r="B9" s="27"/>
      <c r="E9" s="211" t="s">
        <v>785</v>
      </c>
      <c r="F9" s="213"/>
      <c r="G9" s="213"/>
      <c r="H9" s="213"/>
      <c r="L9" s="27"/>
    </row>
    <row r="10" spans="2:46" s="1" customFormat="1" ht="12" customHeight="1">
      <c r="B10" s="27"/>
      <c r="D10" s="22" t="s">
        <v>425</v>
      </c>
      <c r="L10" s="27"/>
    </row>
    <row r="11" spans="2:46" s="1" customFormat="1" ht="16.5" customHeight="1">
      <c r="B11" s="27"/>
      <c r="E11" s="173" t="s">
        <v>822</v>
      </c>
      <c r="F11" s="213"/>
      <c r="G11" s="213"/>
      <c r="H11" s="213"/>
      <c r="L11" s="27"/>
    </row>
    <row r="12" spans="2:46" s="1" customFormat="1" ht="11">
      <c r="B12" s="27"/>
      <c r="L12" s="27"/>
    </row>
    <row r="13" spans="2:46" s="1" customFormat="1" ht="12" customHeight="1">
      <c r="B13" s="27"/>
      <c r="D13" s="22" t="s">
        <v>14</v>
      </c>
      <c r="F13" s="20" t="s">
        <v>1</v>
      </c>
      <c r="I13" s="22" t="s">
        <v>15</v>
      </c>
      <c r="J13" s="20" t="s">
        <v>1</v>
      </c>
      <c r="L13" s="27"/>
    </row>
    <row r="14" spans="2:46" s="1" customFormat="1" ht="12" customHeight="1">
      <c r="B14" s="27"/>
      <c r="D14" s="22" t="s">
        <v>16</v>
      </c>
      <c r="F14" s="20" t="s">
        <v>17</v>
      </c>
      <c r="I14" s="22" t="s">
        <v>18</v>
      </c>
      <c r="J14" s="50" t="str">
        <f>'Rekapitulácia stavby'!AN8</f>
        <v>7. 6. 2021</v>
      </c>
      <c r="L14" s="27"/>
    </row>
    <row r="15" spans="2:46" s="1" customFormat="1" ht="10.75" customHeight="1">
      <c r="B15" s="27"/>
      <c r="L15" s="27"/>
    </row>
    <row r="16" spans="2:46" s="1" customFormat="1" ht="12" customHeight="1">
      <c r="B16" s="27"/>
      <c r="D16" s="22" t="s">
        <v>20</v>
      </c>
      <c r="I16" s="22" t="s">
        <v>21</v>
      </c>
      <c r="J16" s="20" t="s">
        <v>1</v>
      </c>
      <c r="L16" s="27"/>
    </row>
    <row r="17" spans="2:12" s="1" customFormat="1" ht="18" customHeight="1">
      <c r="B17" s="27"/>
      <c r="E17" s="20" t="s">
        <v>22</v>
      </c>
      <c r="I17" s="22" t="s">
        <v>23</v>
      </c>
      <c r="J17" s="20" t="s">
        <v>1</v>
      </c>
      <c r="L17" s="27"/>
    </row>
    <row r="18" spans="2:12" s="1" customFormat="1" ht="7" customHeight="1">
      <c r="B18" s="27"/>
      <c r="L18" s="27"/>
    </row>
    <row r="19" spans="2:12" s="1" customFormat="1" ht="12" customHeight="1">
      <c r="B19" s="27"/>
      <c r="D19" s="22" t="s">
        <v>24</v>
      </c>
      <c r="I19" s="22" t="s">
        <v>21</v>
      </c>
      <c r="J19" s="20" t="str">
        <f>'Rekapitulácia stavby'!AN13</f>
        <v/>
      </c>
      <c r="L19" s="27"/>
    </row>
    <row r="20" spans="2:12" s="1" customFormat="1" ht="18" customHeight="1">
      <c r="B20" s="27"/>
      <c r="E20" s="178" t="str">
        <f>'Rekapitulácia stavby'!E14</f>
        <v xml:space="preserve"> </v>
      </c>
      <c r="F20" s="178"/>
      <c r="G20" s="178"/>
      <c r="H20" s="178"/>
      <c r="I20" s="22" t="s">
        <v>23</v>
      </c>
      <c r="J20" s="20" t="str">
        <f>'Rekapitulácia stavby'!AN14</f>
        <v/>
      </c>
      <c r="L20" s="27"/>
    </row>
    <row r="21" spans="2:12" s="1" customFormat="1" ht="7" customHeight="1">
      <c r="B21" s="27"/>
      <c r="L21" s="27"/>
    </row>
    <row r="22" spans="2:12" s="1" customFormat="1" ht="12" customHeight="1">
      <c r="B22" s="27"/>
      <c r="D22" s="22" t="s">
        <v>26</v>
      </c>
      <c r="I22" s="22" t="s">
        <v>21</v>
      </c>
      <c r="J22" s="20" t="s">
        <v>1</v>
      </c>
      <c r="L22" s="27"/>
    </row>
    <row r="23" spans="2:12" s="1" customFormat="1" ht="18" customHeight="1">
      <c r="B23" s="27"/>
      <c r="E23" s="20" t="s">
        <v>27</v>
      </c>
      <c r="I23" s="22" t="s">
        <v>23</v>
      </c>
      <c r="J23" s="20" t="s">
        <v>1</v>
      </c>
      <c r="L23" s="27"/>
    </row>
    <row r="24" spans="2:12" s="1" customFormat="1" ht="7" customHeight="1">
      <c r="B24" s="27"/>
      <c r="L24" s="27"/>
    </row>
    <row r="25" spans="2:12" s="1" customFormat="1" ht="12" customHeight="1">
      <c r="B25" s="27"/>
      <c r="D25" s="22" t="s">
        <v>30</v>
      </c>
      <c r="I25" s="22" t="s">
        <v>21</v>
      </c>
      <c r="J25" s="20" t="str">
        <f>IF('Rekapitulácia stavby'!AN19="","",'Rekapitulácia stavby'!AN19)</f>
        <v/>
      </c>
      <c r="L25" s="27"/>
    </row>
    <row r="26" spans="2:12" s="1" customFormat="1" ht="18" customHeight="1">
      <c r="B26" s="27"/>
      <c r="E26" s="20" t="str">
        <f>IF('Rekapitulácia stavby'!E20="","",'Rekapitulácia stavby'!E20)</f>
        <v xml:space="preserve"> </v>
      </c>
      <c r="I26" s="22" t="s">
        <v>23</v>
      </c>
      <c r="J26" s="20" t="str">
        <f>IF('Rekapitulácia stavby'!AN20="","",'Rekapitulácia stavby'!AN20)</f>
        <v/>
      </c>
      <c r="L26" s="27"/>
    </row>
    <row r="27" spans="2:12" s="1" customFormat="1" ht="7" customHeight="1">
      <c r="B27" s="27"/>
      <c r="L27" s="27"/>
    </row>
    <row r="28" spans="2:12" s="1" customFormat="1" ht="12" customHeight="1">
      <c r="B28" s="27"/>
      <c r="D28" s="22" t="s">
        <v>31</v>
      </c>
      <c r="L28" s="27"/>
    </row>
    <row r="29" spans="2:12" s="7" customFormat="1" ht="214.5" customHeight="1">
      <c r="B29" s="96"/>
      <c r="E29" s="181" t="s">
        <v>115</v>
      </c>
      <c r="F29" s="181"/>
      <c r="G29" s="181"/>
      <c r="H29" s="181"/>
      <c r="L29" s="96"/>
    </row>
    <row r="30" spans="2:12" s="1" customFormat="1" ht="7" customHeight="1">
      <c r="B30" s="27"/>
      <c r="L30" s="27"/>
    </row>
    <row r="31" spans="2:12" s="1" customFormat="1" ht="7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5" customHeight="1">
      <c r="B32" s="27"/>
      <c r="D32" s="20" t="s">
        <v>116</v>
      </c>
      <c r="J32" s="26">
        <f>J98</f>
        <v>63716.740000000005</v>
      </c>
      <c r="L32" s="27"/>
    </row>
    <row r="33" spans="2:12" s="1" customFormat="1" ht="14.5" customHeight="1">
      <c r="B33" s="27"/>
      <c r="D33" s="25" t="s">
        <v>117</v>
      </c>
      <c r="J33" s="26">
        <f>J104</f>
        <v>0</v>
      </c>
      <c r="L33" s="27"/>
    </row>
    <row r="34" spans="2:12" s="1" customFormat="1" ht="25.5" customHeight="1">
      <c r="B34" s="27"/>
      <c r="D34" s="97" t="s">
        <v>35</v>
      </c>
      <c r="J34" s="64">
        <f>ROUND(J32 + J33, 2)</f>
        <v>63716.74</v>
      </c>
      <c r="L34" s="27"/>
    </row>
    <row r="35" spans="2:12" s="1" customFormat="1" ht="7" customHeight="1">
      <c r="B35" s="27"/>
      <c r="D35" s="51"/>
      <c r="E35" s="51"/>
      <c r="F35" s="51"/>
      <c r="G35" s="51"/>
      <c r="H35" s="51"/>
      <c r="I35" s="51"/>
      <c r="J35" s="51"/>
      <c r="K35" s="51"/>
      <c r="L35" s="27"/>
    </row>
    <row r="36" spans="2:12" s="1" customFormat="1" ht="14.5" customHeight="1">
      <c r="B36" s="27"/>
      <c r="F36" s="30" t="s">
        <v>37</v>
      </c>
      <c r="I36" s="30" t="s">
        <v>36</v>
      </c>
      <c r="J36" s="30" t="s">
        <v>38</v>
      </c>
      <c r="L36" s="27"/>
    </row>
    <row r="37" spans="2:12" s="1" customFormat="1" ht="14.5" customHeight="1">
      <c r="B37" s="27"/>
      <c r="D37" s="53" t="s">
        <v>39</v>
      </c>
      <c r="E37" s="32" t="s">
        <v>40</v>
      </c>
      <c r="F37" s="98">
        <f>ROUND((SUM(BE104:BE105) + SUM(BE127:BE180)),  2)</f>
        <v>0</v>
      </c>
      <c r="G37" s="99"/>
      <c r="H37" s="99"/>
      <c r="I37" s="100">
        <v>0.2</v>
      </c>
      <c r="J37" s="98">
        <f>ROUND(((SUM(BE104:BE105) + SUM(BE127:BE180))*I37),  2)</f>
        <v>0</v>
      </c>
      <c r="L37" s="27"/>
    </row>
    <row r="38" spans="2:12" s="1" customFormat="1" ht="14.5" customHeight="1">
      <c r="B38" s="27"/>
      <c r="E38" s="32" t="s">
        <v>41</v>
      </c>
      <c r="F38" s="84">
        <f>ROUND((SUM(BF104:BF105) + SUM(BF127:BF180)),  2)</f>
        <v>63716.74</v>
      </c>
      <c r="I38" s="101">
        <v>0.2</v>
      </c>
      <c r="J38" s="84">
        <f>ROUND(((SUM(BF104:BF105) + SUM(BF127:BF180))*I38),  2)</f>
        <v>12743.35</v>
      </c>
      <c r="L38" s="27"/>
    </row>
    <row r="39" spans="2:12" s="1" customFormat="1" ht="14.5" hidden="1" customHeight="1">
      <c r="B39" s="27"/>
      <c r="E39" s="22" t="s">
        <v>42</v>
      </c>
      <c r="F39" s="84">
        <f>ROUND((SUM(BG104:BG105) + SUM(BG127:BG180)),  2)</f>
        <v>0</v>
      </c>
      <c r="I39" s="101">
        <v>0.2</v>
      </c>
      <c r="J39" s="84">
        <f>0</f>
        <v>0</v>
      </c>
      <c r="L39" s="27"/>
    </row>
    <row r="40" spans="2:12" s="1" customFormat="1" ht="14.5" hidden="1" customHeight="1">
      <c r="B40" s="27"/>
      <c r="E40" s="22" t="s">
        <v>43</v>
      </c>
      <c r="F40" s="84">
        <f>ROUND((SUM(BH104:BH105) + SUM(BH127:BH180)),  2)</f>
        <v>0</v>
      </c>
      <c r="I40" s="101">
        <v>0.2</v>
      </c>
      <c r="J40" s="84">
        <f>0</f>
        <v>0</v>
      </c>
      <c r="L40" s="27"/>
    </row>
    <row r="41" spans="2:12" s="1" customFormat="1" ht="14.5" hidden="1" customHeight="1">
      <c r="B41" s="27"/>
      <c r="E41" s="32" t="s">
        <v>44</v>
      </c>
      <c r="F41" s="98">
        <f>ROUND((SUM(BI104:BI105) + SUM(BI127:BI180)),  2)</f>
        <v>0</v>
      </c>
      <c r="G41" s="99"/>
      <c r="H41" s="99"/>
      <c r="I41" s="100">
        <v>0</v>
      </c>
      <c r="J41" s="98">
        <f>0</f>
        <v>0</v>
      </c>
      <c r="L41" s="27"/>
    </row>
    <row r="42" spans="2:12" s="1" customFormat="1" ht="7" customHeight="1">
      <c r="B42" s="27"/>
      <c r="L42" s="27"/>
    </row>
    <row r="43" spans="2:12" s="1" customFormat="1" ht="25.5" customHeight="1">
      <c r="B43" s="27"/>
      <c r="C43" s="93"/>
      <c r="D43" s="102" t="s">
        <v>45</v>
      </c>
      <c r="E43" s="55"/>
      <c r="F43" s="55"/>
      <c r="G43" s="103" t="s">
        <v>46</v>
      </c>
      <c r="H43" s="104" t="s">
        <v>47</v>
      </c>
      <c r="I43" s="55"/>
      <c r="J43" s="105">
        <f>SUM(J34:J41)</f>
        <v>76460.09</v>
      </c>
      <c r="K43" s="106"/>
      <c r="L43" s="27"/>
    </row>
    <row r="44" spans="2:12" s="1" customFormat="1" ht="14.5" customHeight="1">
      <c r="B44" s="27"/>
      <c r="L44" s="27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7"/>
      <c r="D61" s="41" t="s">
        <v>50</v>
      </c>
      <c r="E61" s="29"/>
      <c r="F61" s="107" t="s">
        <v>51</v>
      </c>
      <c r="G61" s="41" t="s">
        <v>50</v>
      </c>
      <c r="H61" s="29"/>
      <c r="I61" s="29"/>
      <c r="J61" s="108" t="s">
        <v>51</v>
      </c>
      <c r="K61" s="29"/>
      <c r="L61" s="27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7"/>
      <c r="D76" s="41" t="s">
        <v>50</v>
      </c>
      <c r="E76" s="29"/>
      <c r="F76" s="107" t="s">
        <v>51</v>
      </c>
      <c r="G76" s="41" t="s">
        <v>50</v>
      </c>
      <c r="H76" s="29"/>
      <c r="I76" s="29"/>
      <c r="J76" s="108" t="s">
        <v>51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5" customHeight="1">
      <c r="B82" s="27"/>
      <c r="C82" s="17" t="s">
        <v>118</v>
      </c>
      <c r="L82" s="27"/>
    </row>
    <row r="83" spans="2:12" s="1" customFormat="1" ht="7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1" t="str">
        <f>E7</f>
        <v>Výstavba farmy dojníc Mikuláš II. etapa</v>
      </c>
      <c r="F85" s="212"/>
      <c r="G85" s="212"/>
      <c r="H85" s="212"/>
      <c r="L85" s="27"/>
    </row>
    <row r="86" spans="2:12" ht="12" customHeight="1">
      <c r="B86" s="16"/>
      <c r="C86" s="22" t="s">
        <v>113</v>
      </c>
      <c r="L86" s="16"/>
    </row>
    <row r="87" spans="2:12" s="1" customFormat="1" ht="16.5" customHeight="1">
      <c r="B87" s="27"/>
      <c r="E87" s="211" t="s">
        <v>785</v>
      </c>
      <c r="F87" s="213"/>
      <c r="G87" s="213"/>
      <c r="H87" s="213"/>
      <c r="L87" s="27"/>
    </row>
    <row r="88" spans="2:12" s="1" customFormat="1" ht="12" customHeight="1">
      <c r="B88" s="27"/>
      <c r="C88" s="22" t="s">
        <v>425</v>
      </c>
      <c r="L88" s="27"/>
    </row>
    <row r="89" spans="2:12" s="1" customFormat="1" ht="16.5" customHeight="1">
      <c r="B89" s="27"/>
      <c r="E89" s="173" t="str">
        <f>E11</f>
        <v>13_2 - Elektroinštalácia</v>
      </c>
      <c r="F89" s="213"/>
      <c r="G89" s="213"/>
      <c r="H89" s="213"/>
      <c r="L89" s="27"/>
    </row>
    <row r="90" spans="2:12" s="1" customFormat="1" ht="7" customHeight="1">
      <c r="B90" s="27"/>
      <c r="L90" s="27"/>
    </row>
    <row r="91" spans="2:12" s="1" customFormat="1" ht="12" customHeight="1">
      <c r="B91" s="27"/>
      <c r="C91" s="22" t="s">
        <v>16</v>
      </c>
      <c r="F91" s="20" t="str">
        <f>F14</f>
        <v>Veľká Tabula</v>
      </c>
      <c r="I91" s="22" t="s">
        <v>18</v>
      </c>
      <c r="J91" s="50" t="str">
        <f>IF(J14="","",J14)</f>
        <v>7. 6. 2021</v>
      </c>
      <c r="L91" s="27"/>
    </row>
    <row r="92" spans="2:12" s="1" customFormat="1" ht="7" customHeight="1">
      <c r="B92" s="27"/>
      <c r="L92" s="27"/>
    </row>
    <row r="93" spans="2:12" s="1" customFormat="1" ht="25.75" customHeight="1">
      <c r="B93" s="27"/>
      <c r="C93" s="22" t="s">
        <v>20</v>
      </c>
      <c r="F93" s="20" t="str">
        <f>E17</f>
        <v>AGROCONTRACT Mikuláš a.s., č. 631, Mikuláš</v>
      </c>
      <c r="I93" s="22" t="s">
        <v>26</v>
      </c>
      <c r="J93" s="23" t="str">
        <f>E23</f>
        <v>Ing. arch. Roland Hoferica</v>
      </c>
      <c r="L93" s="27"/>
    </row>
    <row r="94" spans="2:12" s="1" customFormat="1" ht="15.25" customHeight="1">
      <c r="B94" s="27"/>
      <c r="C94" s="22" t="s">
        <v>24</v>
      </c>
      <c r="F94" s="20" t="str">
        <f>IF(E20="","",E20)</f>
        <v xml:space="preserve"> </v>
      </c>
      <c r="I94" s="22" t="s">
        <v>30</v>
      </c>
      <c r="J94" s="23" t="str">
        <f>E26</f>
        <v xml:space="preserve"> </v>
      </c>
      <c r="L94" s="27"/>
    </row>
    <row r="95" spans="2:12" s="1" customFormat="1" ht="10.25" customHeight="1">
      <c r="B95" s="27"/>
      <c r="L95" s="27"/>
    </row>
    <row r="96" spans="2:12" s="1" customFormat="1" ht="29.25" customHeight="1">
      <c r="B96" s="27"/>
      <c r="C96" s="109" t="s">
        <v>119</v>
      </c>
      <c r="D96" s="93"/>
      <c r="E96" s="93"/>
      <c r="F96" s="93"/>
      <c r="G96" s="93"/>
      <c r="H96" s="93"/>
      <c r="I96" s="93"/>
      <c r="J96" s="110" t="s">
        <v>120</v>
      </c>
      <c r="K96" s="93"/>
      <c r="L96" s="27"/>
    </row>
    <row r="97" spans="2:47" s="1" customFormat="1" ht="10.25" customHeight="1">
      <c r="B97" s="27"/>
      <c r="L97" s="27"/>
    </row>
    <row r="98" spans="2:47" s="1" customFormat="1" ht="22.75" customHeight="1">
      <c r="B98" s="27"/>
      <c r="C98" s="111" t="s">
        <v>121</v>
      </c>
      <c r="J98" s="64">
        <f>J127</f>
        <v>63716.740000000005</v>
      </c>
      <c r="L98" s="27"/>
      <c r="AU98" s="13" t="s">
        <v>122</v>
      </c>
    </row>
    <row r="99" spans="2:47" s="8" customFormat="1" ht="25" customHeight="1">
      <c r="B99" s="112"/>
      <c r="D99" s="113" t="s">
        <v>136</v>
      </c>
      <c r="E99" s="114"/>
      <c r="F99" s="114"/>
      <c r="G99" s="114"/>
      <c r="H99" s="114"/>
      <c r="I99" s="114"/>
      <c r="J99" s="115">
        <f>J128</f>
        <v>63001.740000000005</v>
      </c>
      <c r="L99" s="112"/>
    </row>
    <row r="100" spans="2:47" s="9" customFormat="1" ht="20" customHeight="1">
      <c r="B100" s="116"/>
      <c r="D100" s="117" t="s">
        <v>589</v>
      </c>
      <c r="E100" s="118"/>
      <c r="F100" s="118"/>
      <c r="G100" s="118"/>
      <c r="H100" s="118"/>
      <c r="I100" s="118"/>
      <c r="J100" s="119">
        <f>J129</f>
        <v>63001.740000000005</v>
      </c>
      <c r="L100" s="116"/>
    </row>
    <row r="101" spans="2:47" s="8" customFormat="1" ht="25" customHeight="1">
      <c r="B101" s="112"/>
      <c r="D101" s="113" t="s">
        <v>590</v>
      </c>
      <c r="E101" s="114"/>
      <c r="F101" s="114"/>
      <c r="G101" s="114"/>
      <c r="H101" s="114"/>
      <c r="I101" s="114"/>
      <c r="J101" s="115">
        <f>J179</f>
        <v>715</v>
      </c>
      <c r="L101" s="112"/>
    </row>
    <row r="102" spans="2:47" s="1" customFormat="1" ht="21.75" customHeight="1">
      <c r="B102" s="27"/>
      <c r="L102" s="27"/>
    </row>
    <row r="103" spans="2:47" s="1" customFormat="1" ht="7" customHeight="1">
      <c r="B103" s="27"/>
      <c r="L103" s="27"/>
    </row>
    <row r="104" spans="2:47" s="1" customFormat="1" ht="29.25" customHeight="1">
      <c r="B104" s="27"/>
      <c r="C104" s="111" t="s">
        <v>138</v>
      </c>
      <c r="J104" s="120">
        <v>0</v>
      </c>
      <c r="L104" s="27"/>
      <c r="N104" s="121" t="s">
        <v>39</v>
      </c>
    </row>
    <row r="105" spans="2:47" s="1" customFormat="1" ht="18" customHeight="1">
      <c r="B105" s="27"/>
      <c r="L105" s="27"/>
    </row>
    <row r="106" spans="2:47" s="1" customFormat="1" ht="29.25" customHeight="1">
      <c r="B106" s="27"/>
      <c r="C106" s="92" t="s">
        <v>111</v>
      </c>
      <c r="D106" s="93"/>
      <c r="E106" s="93"/>
      <c r="F106" s="93"/>
      <c r="G106" s="93"/>
      <c r="H106" s="93"/>
      <c r="I106" s="93"/>
      <c r="J106" s="94">
        <f>ROUND(J98+J104,2)</f>
        <v>63716.74</v>
      </c>
      <c r="K106" s="93"/>
      <c r="L106" s="27"/>
    </row>
    <row r="107" spans="2:47" s="1" customFormat="1" ht="7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7"/>
    </row>
    <row r="111" spans="2:47" s="1" customFormat="1" ht="7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27"/>
    </row>
    <row r="112" spans="2:47" s="1" customFormat="1" ht="25" customHeight="1">
      <c r="B112" s="27"/>
      <c r="C112" s="17" t="s">
        <v>139</v>
      </c>
      <c r="L112" s="27"/>
    </row>
    <row r="113" spans="2:63" s="1" customFormat="1" ht="7" customHeight="1">
      <c r="B113" s="27"/>
      <c r="L113" s="27"/>
    </row>
    <row r="114" spans="2:63" s="1" customFormat="1" ht="12" customHeight="1">
      <c r="B114" s="27"/>
      <c r="C114" s="22" t="s">
        <v>12</v>
      </c>
      <c r="L114" s="27"/>
    </row>
    <row r="115" spans="2:63" s="1" customFormat="1" ht="16.5" customHeight="1">
      <c r="B115" s="27"/>
      <c r="E115" s="211" t="str">
        <f>E7</f>
        <v>Výstavba farmy dojníc Mikuláš II. etapa</v>
      </c>
      <c r="F115" s="212"/>
      <c r="G115" s="212"/>
      <c r="H115" s="212"/>
      <c r="L115" s="27"/>
    </row>
    <row r="116" spans="2:63" ht="12" customHeight="1">
      <c r="B116" s="16"/>
      <c r="C116" s="22" t="s">
        <v>113</v>
      </c>
      <c r="L116" s="16"/>
    </row>
    <row r="117" spans="2:63" s="1" customFormat="1" ht="16.5" customHeight="1">
      <c r="B117" s="27"/>
      <c r="E117" s="211" t="s">
        <v>785</v>
      </c>
      <c r="F117" s="213"/>
      <c r="G117" s="213"/>
      <c r="H117" s="213"/>
      <c r="L117" s="27"/>
    </row>
    <row r="118" spans="2:63" s="1" customFormat="1" ht="12" customHeight="1">
      <c r="B118" s="27"/>
      <c r="C118" s="22" t="s">
        <v>425</v>
      </c>
      <c r="L118" s="27"/>
    </row>
    <row r="119" spans="2:63" s="1" customFormat="1" ht="16.5" customHeight="1">
      <c r="B119" s="27"/>
      <c r="E119" s="173" t="str">
        <f>E11</f>
        <v>13_2 - Elektroinštalácia</v>
      </c>
      <c r="F119" s="213"/>
      <c r="G119" s="213"/>
      <c r="H119" s="213"/>
      <c r="L119" s="27"/>
    </row>
    <row r="120" spans="2:63" s="1" customFormat="1" ht="7" customHeight="1">
      <c r="B120" s="27"/>
      <c r="L120" s="27"/>
    </row>
    <row r="121" spans="2:63" s="1" customFormat="1" ht="12" customHeight="1">
      <c r="B121" s="27"/>
      <c r="C121" s="22" t="s">
        <v>16</v>
      </c>
      <c r="F121" s="20" t="str">
        <f>F14</f>
        <v>Veľká Tabula</v>
      </c>
      <c r="I121" s="22" t="s">
        <v>18</v>
      </c>
      <c r="J121" s="50" t="str">
        <f>IF(J14="","",J14)</f>
        <v>7. 6. 2021</v>
      </c>
      <c r="L121" s="27"/>
    </row>
    <row r="122" spans="2:63" s="1" customFormat="1" ht="7" customHeight="1">
      <c r="B122" s="27"/>
      <c r="L122" s="27"/>
    </row>
    <row r="123" spans="2:63" s="1" customFormat="1" ht="25.75" customHeight="1">
      <c r="B123" s="27"/>
      <c r="C123" s="22" t="s">
        <v>20</v>
      </c>
      <c r="F123" s="20" t="str">
        <f>E17</f>
        <v>AGROCONTRACT Mikuláš a.s., č. 631, Mikuláš</v>
      </c>
      <c r="I123" s="22" t="s">
        <v>26</v>
      </c>
      <c r="J123" s="23" t="str">
        <f>E23</f>
        <v>Ing. arch. Roland Hoferica</v>
      </c>
      <c r="L123" s="27"/>
    </row>
    <row r="124" spans="2:63" s="1" customFormat="1" ht="15.25" customHeight="1">
      <c r="B124" s="27"/>
      <c r="C124" s="22" t="s">
        <v>24</v>
      </c>
      <c r="F124" s="20" t="str">
        <f>IF(E20="","",E20)</f>
        <v xml:space="preserve"> </v>
      </c>
      <c r="I124" s="22" t="s">
        <v>30</v>
      </c>
      <c r="J124" s="23" t="str">
        <f>E26</f>
        <v xml:space="preserve"> </v>
      </c>
      <c r="L124" s="27"/>
    </row>
    <row r="125" spans="2:63" s="1" customFormat="1" ht="10.25" customHeight="1">
      <c r="B125" s="27"/>
      <c r="L125" s="27"/>
    </row>
    <row r="126" spans="2:63" s="10" customFormat="1" ht="29.25" customHeight="1">
      <c r="B126" s="122"/>
      <c r="C126" s="123" t="s">
        <v>140</v>
      </c>
      <c r="D126" s="124" t="s">
        <v>60</v>
      </c>
      <c r="E126" s="124" t="s">
        <v>56</v>
      </c>
      <c r="F126" s="124" t="s">
        <v>57</v>
      </c>
      <c r="G126" s="124" t="s">
        <v>141</v>
      </c>
      <c r="H126" s="124" t="s">
        <v>142</v>
      </c>
      <c r="I126" s="124" t="s">
        <v>143</v>
      </c>
      <c r="J126" s="125" t="s">
        <v>120</v>
      </c>
      <c r="K126" s="126" t="s">
        <v>144</v>
      </c>
      <c r="L126" s="122"/>
      <c r="M126" s="57" t="s">
        <v>1</v>
      </c>
      <c r="N126" s="58" t="s">
        <v>39</v>
      </c>
      <c r="O126" s="58" t="s">
        <v>145</v>
      </c>
      <c r="P126" s="58" t="s">
        <v>146</v>
      </c>
      <c r="Q126" s="58" t="s">
        <v>147</v>
      </c>
      <c r="R126" s="58" t="s">
        <v>148</v>
      </c>
      <c r="S126" s="58" t="s">
        <v>149</v>
      </c>
      <c r="T126" s="59" t="s">
        <v>150</v>
      </c>
    </row>
    <row r="127" spans="2:63" s="1" customFormat="1" ht="22.75" customHeight="1">
      <c r="B127" s="27"/>
      <c r="C127" s="62" t="s">
        <v>116</v>
      </c>
      <c r="J127" s="127">
        <f>BK127</f>
        <v>63716.740000000005</v>
      </c>
      <c r="L127" s="27"/>
      <c r="M127" s="60"/>
      <c r="N127" s="51"/>
      <c r="O127" s="51"/>
      <c r="P127" s="128">
        <f>P128+P179</f>
        <v>638.20299999999986</v>
      </c>
      <c r="Q127" s="51"/>
      <c r="R127" s="128">
        <f>R128+R179</f>
        <v>2.2473170000000002</v>
      </c>
      <c r="S127" s="51"/>
      <c r="T127" s="129">
        <f>T128+T179</f>
        <v>0</v>
      </c>
      <c r="AT127" s="13" t="s">
        <v>74</v>
      </c>
      <c r="AU127" s="13" t="s">
        <v>122</v>
      </c>
      <c r="BK127" s="130">
        <f>BK128+BK179</f>
        <v>63716.740000000005</v>
      </c>
    </row>
    <row r="128" spans="2:63" s="11" customFormat="1" ht="26" customHeight="1">
      <c r="B128" s="131"/>
      <c r="D128" s="132" t="s">
        <v>74</v>
      </c>
      <c r="E128" s="133" t="s">
        <v>274</v>
      </c>
      <c r="F128" s="133" t="s">
        <v>407</v>
      </c>
      <c r="J128" s="134">
        <f>BK128</f>
        <v>63001.740000000005</v>
      </c>
      <c r="L128" s="131"/>
      <c r="M128" s="135"/>
      <c r="P128" s="136">
        <f>P129</f>
        <v>637.14299999999992</v>
      </c>
      <c r="R128" s="136">
        <f>R129</f>
        <v>2.2473170000000002</v>
      </c>
      <c r="T128" s="137">
        <f>T129</f>
        <v>0</v>
      </c>
      <c r="AR128" s="132" t="s">
        <v>164</v>
      </c>
      <c r="AT128" s="138" t="s">
        <v>74</v>
      </c>
      <c r="AU128" s="138" t="s">
        <v>75</v>
      </c>
      <c r="AY128" s="132" t="s">
        <v>153</v>
      </c>
      <c r="BK128" s="139">
        <f>BK129</f>
        <v>63001.740000000005</v>
      </c>
    </row>
    <row r="129" spans="2:65" s="11" customFormat="1" ht="22.75" customHeight="1">
      <c r="B129" s="131"/>
      <c r="D129" s="132" t="s">
        <v>74</v>
      </c>
      <c r="E129" s="140" t="s">
        <v>591</v>
      </c>
      <c r="F129" s="140" t="s">
        <v>592</v>
      </c>
      <c r="J129" s="141">
        <f>BK129</f>
        <v>63001.740000000005</v>
      </c>
      <c r="L129" s="131"/>
      <c r="M129" s="135"/>
      <c r="P129" s="136">
        <f>SUM(P130:P178)</f>
        <v>637.14299999999992</v>
      </c>
      <c r="R129" s="136">
        <f>SUM(R130:R178)</f>
        <v>2.2473170000000002</v>
      </c>
      <c r="T129" s="137">
        <f>SUM(T130:T178)</f>
        <v>0</v>
      </c>
      <c r="AR129" s="132" t="s">
        <v>164</v>
      </c>
      <c r="AT129" s="138" t="s">
        <v>74</v>
      </c>
      <c r="AU129" s="138" t="s">
        <v>82</v>
      </c>
      <c r="AY129" s="132" t="s">
        <v>153</v>
      </c>
      <c r="BK129" s="139">
        <f>SUM(BK130:BK178)</f>
        <v>63001.740000000005</v>
      </c>
    </row>
    <row r="130" spans="2:65" s="1" customFormat="1" ht="24.25" customHeight="1">
      <c r="B130" s="142"/>
      <c r="C130" s="143" t="s">
        <v>82</v>
      </c>
      <c r="D130" s="143" t="s">
        <v>155</v>
      </c>
      <c r="E130" s="144" t="s">
        <v>593</v>
      </c>
      <c r="F130" s="145" t="s">
        <v>594</v>
      </c>
      <c r="G130" s="146" t="s">
        <v>271</v>
      </c>
      <c r="H130" s="147">
        <v>1868</v>
      </c>
      <c r="I130" s="147">
        <v>1.4419999999999999</v>
      </c>
      <c r="J130" s="147">
        <f t="shared" ref="J130:J161" si="0">ROUND(I130*H130,3)</f>
        <v>2693.6559999999999</v>
      </c>
      <c r="K130" s="148"/>
      <c r="L130" s="27"/>
      <c r="M130" s="149" t="s">
        <v>1</v>
      </c>
      <c r="N130" s="121" t="s">
        <v>41</v>
      </c>
      <c r="O130" s="150">
        <v>8.5000000000000006E-2</v>
      </c>
      <c r="P130" s="150">
        <f t="shared" ref="P130:P161" si="1">O130*H130</f>
        <v>158.78</v>
      </c>
      <c r="Q130" s="150">
        <v>0</v>
      </c>
      <c r="R130" s="150">
        <f t="shared" ref="R130:R161" si="2">Q130*H130</f>
        <v>0</v>
      </c>
      <c r="S130" s="150">
        <v>0</v>
      </c>
      <c r="T130" s="151">
        <f t="shared" ref="T130:T161" si="3">S130*H130</f>
        <v>0</v>
      </c>
      <c r="AR130" s="152" t="s">
        <v>414</v>
      </c>
      <c r="AT130" s="152" t="s">
        <v>155</v>
      </c>
      <c r="AU130" s="152" t="s">
        <v>86</v>
      </c>
      <c r="AY130" s="13" t="s">
        <v>153</v>
      </c>
      <c r="BE130" s="153">
        <f t="shared" ref="BE130:BE161" si="4">IF(N130="základná",J130,0)</f>
        <v>0</v>
      </c>
      <c r="BF130" s="153">
        <f t="shared" ref="BF130:BF161" si="5">IF(N130="znížená",J130,0)</f>
        <v>2693.6559999999999</v>
      </c>
      <c r="BG130" s="153">
        <f t="shared" ref="BG130:BG161" si="6">IF(N130="zákl. prenesená",J130,0)</f>
        <v>0</v>
      </c>
      <c r="BH130" s="153">
        <f t="shared" ref="BH130:BH161" si="7">IF(N130="zníž. prenesená",J130,0)</f>
        <v>0</v>
      </c>
      <c r="BI130" s="153">
        <f t="shared" ref="BI130:BI161" si="8">IF(N130="nulová",J130,0)</f>
        <v>0</v>
      </c>
      <c r="BJ130" s="13" t="s">
        <v>86</v>
      </c>
      <c r="BK130" s="154">
        <f t="shared" ref="BK130:BK161" si="9">ROUND(I130*H130,3)</f>
        <v>2693.6559999999999</v>
      </c>
      <c r="BL130" s="13" t="s">
        <v>414</v>
      </c>
      <c r="BM130" s="152" t="s">
        <v>595</v>
      </c>
    </row>
    <row r="131" spans="2:65" s="1" customFormat="1" ht="24.25" customHeight="1">
      <c r="B131" s="142"/>
      <c r="C131" s="155" t="s">
        <v>86</v>
      </c>
      <c r="D131" s="155" t="s">
        <v>274</v>
      </c>
      <c r="E131" s="156" t="s">
        <v>596</v>
      </c>
      <c r="F131" s="157" t="s">
        <v>597</v>
      </c>
      <c r="G131" s="158" t="s">
        <v>271</v>
      </c>
      <c r="H131" s="159">
        <v>1868</v>
      </c>
      <c r="I131" s="159">
        <v>0.81499999999999995</v>
      </c>
      <c r="J131" s="159">
        <f t="shared" si="0"/>
        <v>1522.42</v>
      </c>
      <c r="K131" s="160"/>
      <c r="L131" s="161"/>
      <c r="M131" s="162" t="s">
        <v>1</v>
      </c>
      <c r="N131" s="163" t="s">
        <v>41</v>
      </c>
      <c r="O131" s="150">
        <v>0</v>
      </c>
      <c r="P131" s="150">
        <f t="shared" si="1"/>
        <v>0</v>
      </c>
      <c r="Q131" s="150">
        <v>1.7000000000000001E-4</v>
      </c>
      <c r="R131" s="150">
        <f t="shared" si="2"/>
        <v>0.31756000000000001</v>
      </c>
      <c r="S131" s="150">
        <v>0</v>
      </c>
      <c r="T131" s="151">
        <f t="shared" si="3"/>
        <v>0</v>
      </c>
      <c r="AR131" s="152" t="s">
        <v>419</v>
      </c>
      <c r="AT131" s="152" t="s">
        <v>274</v>
      </c>
      <c r="AU131" s="152" t="s">
        <v>86</v>
      </c>
      <c r="AY131" s="13" t="s">
        <v>153</v>
      </c>
      <c r="BE131" s="153">
        <f t="shared" si="4"/>
        <v>0</v>
      </c>
      <c r="BF131" s="153">
        <f t="shared" si="5"/>
        <v>1522.42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86</v>
      </c>
      <c r="BK131" s="154">
        <f t="shared" si="9"/>
        <v>1522.42</v>
      </c>
      <c r="BL131" s="13" t="s">
        <v>419</v>
      </c>
      <c r="BM131" s="152" t="s">
        <v>598</v>
      </c>
    </row>
    <row r="132" spans="2:65" s="1" customFormat="1" ht="16.5" customHeight="1">
      <c r="B132" s="142"/>
      <c r="C132" s="143" t="s">
        <v>419</v>
      </c>
      <c r="D132" s="143" t="s">
        <v>155</v>
      </c>
      <c r="E132" s="144" t="s">
        <v>605</v>
      </c>
      <c r="F132" s="145" t="s">
        <v>606</v>
      </c>
      <c r="G132" s="146" t="s">
        <v>277</v>
      </c>
      <c r="H132" s="147">
        <v>1</v>
      </c>
      <c r="I132" s="147">
        <v>20.149999999999999</v>
      </c>
      <c r="J132" s="147">
        <f t="shared" si="0"/>
        <v>20.149999999999999</v>
      </c>
      <c r="K132" s="148"/>
      <c r="L132" s="27"/>
      <c r="M132" s="149" t="s">
        <v>1</v>
      </c>
      <c r="N132" s="121" t="s">
        <v>41</v>
      </c>
      <c r="O132" s="150">
        <v>0.38900000000000001</v>
      </c>
      <c r="P132" s="150">
        <f t="shared" si="1"/>
        <v>0.38900000000000001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414</v>
      </c>
      <c r="AT132" s="152" t="s">
        <v>155</v>
      </c>
      <c r="AU132" s="152" t="s">
        <v>86</v>
      </c>
      <c r="AY132" s="13" t="s">
        <v>153</v>
      </c>
      <c r="BE132" s="153">
        <f t="shared" si="4"/>
        <v>0</v>
      </c>
      <c r="BF132" s="153">
        <f t="shared" si="5"/>
        <v>20.149999999999999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86</v>
      </c>
      <c r="BK132" s="154">
        <f t="shared" si="9"/>
        <v>20.149999999999999</v>
      </c>
      <c r="BL132" s="13" t="s">
        <v>414</v>
      </c>
      <c r="BM132" s="152" t="s">
        <v>607</v>
      </c>
    </row>
    <row r="133" spans="2:65" s="1" customFormat="1" ht="16.5" customHeight="1">
      <c r="B133" s="142"/>
      <c r="C133" s="155" t="s">
        <v>534</v>
      </c>
      <c r="D133" s="155" t="s">
        <v>274</v>
      </c>
      <c r="E133" s="156" t="s">
        <v>608</v>
      </c>
      <c r="F133" s="157" t="s">
        <v>609</v>
      </c>
      <c r="G133" s="158" t="s">
        <v>277</v>
      </c>
      <c r="H133" s="159">
        <v>1</v>
      </c>
      <c r="I133" s="159">
        <v>50.44</v>
      </c>
      <c r="J133" s="159">
        <f t="shared" si="0"/>
        <v>50.44</v>
      </c>
      <c r="K133" s="160"/>
      <c r="L133" s="161"/>
      <c r="M133" s="162" t="s">
        <v>1</v>
      </c>
      <c r="N133" s="163" t="s">
        <v>41</v>
      </c>
      <c r="O133" s="150">
        <v>0</v>
      </c>
      <c r="P133" s="150">
        <f t="shared" si="1"/>
        <v>0</v>
      </c>
      <c r="Q133" s="150">
        <v>1.2E-4</v>
      </c>
      <c r="R133" s="150">
        <f t="shared" si="2"/>
        <v>1.2E-4</v>
      </c>
      <c r="S133" s="150">
        <v>0</v>
      </c>
      <c r="T133" s="151">
        <f t="shared" si="3"/>
        <v>0</v>
      </c>
      <c r="AR133" s="152" t="s">
        <v>419</v>
      </c>
      <c r="AT133" s="152" t="s">
        <v>274</v>
      </c>
      <c r="AU133" s="152" t="s">
        <v>86</v>
      </c>
      <c r="AY133" s="13" t="s">
        <v>153</v>
      </c>
      <c r="BE133" s="153">
        <f t="shared" si="4"/>
        <v>0</v>
      </c>
      <c r="BF133" s="153">
        <f t="shared" si="5"/>
        <v>50.44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86</v>
      </c>
      <c r="BK133" s="154">
        <f t="shared" si="9"/>
        <v>50.44</v>
      </c>
      <c r="BL133" s="13" t="s">
        <v>419</v>
      </c>
      <c r="BM133" s="152" t="s">
        <v>610</v>
      </c>
    </row>
    <row r="134" spans="2:65" s="1" customFormat="1" ht="24.25" customHeight="1">
      <c r="B134" s="142"/>
      <c r="C134" s="143" t="s">
        <v>287</v>
      </c>
      <c r="D134" s="143" t="s">
        <v>155</v>
      </c>
      <c r="E134" s="144" t="s">
        <v>611</v>
      </c>
      <c r="F134" s="145" t="s">
        <v>612</v>
      </c>
      <c r="G134" s="146" t="s">
        <v>277</v>
      </c>
      <c r="H134" s="147">
        <v>1</v>
      </c>
      <c r="I134" s="147">
        <v>6.1070000000000002</v>
      </c>
      <c r="J134" s="147">
        <f t="shared" si="0"/>
        <v>6.1070000000000002</v>
      </c>
      <c r="K134" s="148"/>
      <c r="L134" s="27"/>
      <c r="M134" s="149" t="s">
        <v>1</v>
      </c>
      <c r="N134" s="121" t="s">
        <v>41</v>
      </c>
      <c r="O134" s="150">
        <v>0.36</v>
      </c>
      <c r="P134" s="150">
        <f t="shared" si="1"/>
        <v>0.36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414</v>
      </c>
      <c r="AT134" s="152" t="s">
        <v>155</v>
      </c>
      <c r="AU134" s="152" t="s">
        <v>86</v>
      </c>
      <c r="AY134" s="13" t="s">
        <v>153</v>
      </c>
      <c r="BE134" s="153">
        <f t="shared" si="4"/>
        <v>0</v>
      </c>
      <c r="BF134" s="153">
        <f t="shared" si="5"/>
        <v>6.1070000000000002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86</v>
      </c>
      <c r="BK134" s="154">
        <f t="shared" si="9"/>
        <v>6.1070000000000002</v>
      </c>
      <c r="BL134" s="13" t="s">
        <v>414</v>
      </c>
      <c r="BM134" s="152" t="s">
        <v>613</v>
      </c>
    </row>
    <row r="135" spans="2:65" s="1" customFormat="1" ht="16.5" customHeight="1">
      <c r="B135" s="142"/>
      <c r="C135" s="155" t="s">
        <v>292</v>
      </c>
      <c r="D135" s="155" t="s">
        <v>274</v>
      </c>
      <c r="E135" s="156" t="s">
        <v>614</v>
      </c>
      <c r="F135" s="157" t="s">
        <v>615</v>
      </c>
      <c r="G135" s="158" t="s">
        <v>277</v>
      </c>
      <c r="H135" s="159">
        <v>1</v>
      </c>
      <c r="I135" s="159">
        <v>14.33</v>
      </c>
      <c r="J135" s="159">
        <f t="shared" si="0"/>
        <v>14.33</v>
      </c>
      <c r="K135" s="160"/>
      <c r="L135" s="161"/>
      <c r="M135" s="162" t="s">
        <v>1</v>
      </c>
      <c r="N135" s="163" t="s">
        <v>41</v>
      </c>
      <c r="O135" s="150">
        <v>0</v>
      </c>
      <c r="P135" s="150">
        <f t="shared" si="1"/>
        <v>0</v>
      </c>
      <c r="Q135" s="150">
        <v>1E-4</v>
      </c>
      <c r="R135" s="150">
        <f t="shared" si="2"/>
        <v>1E-4</v>
      </c>
      <c r="S135" s="150">
        <v>0</v>
      </c>
      <c r="T135" s="151">
        <f t="shared" si="3"/>
        <v>0</v>
      </c>
      <c r="AR135" s="152" t="s">
        <v>616</v>
      </c>
      <c r="AT135" s="152" t="s">
        <v>274</v>
      </c>
      <c r="AU135" s="152" t="s">
        <v>86</v>
      </c>
      <c r="AY135" s="13" t="s">
        <v>153</v>
      </c>
      <c r="BE135" s="153">
        <f t="shared" si="4"/>
        <v>0</v>
      </c>
      <c r="BF135" s="153">
        <f t="shared" si="5"/>
        <v>14.33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86</v>
      </c>
      <c r="BK135" s="154">
        <f t="shared" si="9"/>
        <v>14.33</v>
      </c>
      <c r="BL135" s="13" t="s">
        <v>414</v>
      </c>
      <c r="BM135" s="152" t="s">
        <v>617</v>
      </c>
    </row>
    <row r="136" spans="2:65" s="1" customFormat="1" ht="16.5" customHeight="1">
      <c r="B136" s="142"/>
      <c r="C136" s="155" t="s">
        <v>298</v>
      </c>
      <c r="D136" s="155" t="s">
        <v>274</v>
      </c>
      <c r="E136" s="156" t="s">
        <v>618</v>
      </c>
      <c r="F136" s="157" t="s">
        <v>619</v>
      </c>
      <c r="G136" s="158" t="s">
        <v>277</v>
      </c>
      <c r="H136" s="159">
        <v>1</v>
      </c>
      <c r="I136" s="159">
        <v>1.3</v>
      </c>
      <c r="J136" s="159">
        <f t="shared" si="0"/>
        <v>1.3</v>
      </c>
      <c r="K136" s="160"/>
      <c r="L136" s="161"/>
      <c r="M136" s="162" t="s">
        <v>1</v>
      </c>
      <c r="N136" s="163" t="s">
        <v>41</v>
      </c>
      <c r="O136" s="150">
        <v>0</v>
      </c>
      <c r="P136" s="150">
        <f t="shared" si="1"/>
        <v>0</v>
      </c>
      <c r="Q136" s="150">
        <v>2.0000000000000002E-5</v>
      </c>
      <c r="R136" s="150">
        <f t="shared" si="2"/>
        <v>2.0000000000000002E-5</v>
      </c>
      <c r="S136" s="150">
        <v>0</v>
      </c>
      <c r="T136" s="151">
        <f t="shared" si="3"/>
        <v>0</v>
      </c>
      <c r="AR136" s="152" t="s">
        <v>616</v>
      </c>
      <c r="AT136" s="152" t="s">
        <v>274</v>
      </c>
      <c r="AU136" s="152" t="s">
        <v>86</v>
      </c>
      <c r="AY136" s="13" t="s">
        <v>153</v>
      </c>
      <c r="BE136" s="153">
        <f t="shared" si="4"/>
        <v>0</v>
      </c>
      <c r="BF136" s="153">
        <f t="shared" si="5"/>
        <v>1.3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86</v>
      </c>
      <c r="BK136" s="154">
        <f t="shared" si="9"/>
        <v>1.3</v>
      </c>
      <c r="BL136" s="13" t="s">
        <v>414</v>
      </c>
      <c r="BM136" s="152" t="s">
        <v>620</v>
      </c>
    </row>
    <row r="137" spans="2:65" s="1" customFormat="1" ht="24.25" customHeight="1">
      <c r="B137" s="142"/>
      <c r="C137" s="143" t="s">
        <v>568</v>
      </c>
      <c r="D137" s="143" t="s">
        <v>155</v>
      </c>
      <c r="E137" s="144" t="s">
        <v>621</v>
      </c>
      <c r="F137" s="145" t="s">
        <v>622</v>
      </c>
      <c r="G137" s="146" t="s">
        <v>277</v>
      </c>
      <c r="H137" s="147">
        <v>1</v>
      </c>
      <c r="I137" s="147">
        <v>9.4149999999999991</v>
      </c>
      <c r="J137" s="147">
        <f t="shared" si="0"/>
        <v>9.4149999999999991</v>
      </c>
      <c r="K137" s="148"/>
      <c r="L137" s="27"/>
      <c r="M137" s="149" t="s">
        <v>1</v>
      </c>
      <c r="N137" s="121" t="s">
        <v>41</v>
      </c>
      <c r="O137" s="150">
        <v>0.55500000000000005</v>
      </c>
      <c r="P137" s="150">
        <f t="shared" si="1"/>
        <v>0.55500000000000005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414</v>
      </c>
      <c r="AT137" s="152" t="s">
        <v>155</v>
      </c>
      <c r="AU137" s="152" t="s">
        <v>86</v>
      </c>
      <c r="AY137" s="13" t="s">
        <v>153</v>
      </c>
      <c r="BE137" s="153">
        <f t="shared" si="4"/>
        <v>0</v>
      </c>
      <c r="BF137" s="153">
        <f t="shared" si="5"/>
        <v>9.4149999999999991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86</v>
      </c>
      <c r="BK137" s="154">
        <f t="shared" si="9"/>
        <v>9.4149999999999991</v>
      </c>
      <c r="BL137" s="13" t="s">
        <v>414</v>
      </c>
      <c r="BM137" s="152" t="s">
        <v>623</v>
      </c>
    </row>
    <row r="138" spans="2:65" s="1" customFormat="1" ht="24.25" customHeight="1">
      <c r="B138" s="142"/>
      <c r="C138" s="155" t="s">
        <v>572</v>
      </c>
      <c r="D138" s="155" t="s">
        <v>274</v>
      </c>
      <c r="E138" s="156" t="s">
        <v>624</v>
      </c>
      <c r="F138" s="157" t="s">
        <v>625</v>
      </c>
      <c r="G138" s="158" t="s">
        <v>277</v>
      </c>
      <c r="H138" s="159">
        <v>1</v>
      </c>
      <c r="I138" s="159">
        <v>23.57</v>
      </c>
      <c r="J138" s="159">
        <f t="shared" si="0"/>
        <v>23.57</v>
      </c>
      <c r="K138" s="160"/>
      <c r="L138" s="161"/>
      <c r="M138" s="162" t="s">
        <v>1</v>
      </c>
      <c r="N138" s="163" t="s">
        <v>41</v>
      </c>
      <c r="O138" s="150">
        <v>0</v>
      </c>
      <c r="P138" s="150">
        <f t="shared" si="1"/>
        <v>0</v>
      </c>
      <c r="Q138" s="150">
        <v>7.9000000000000001E-4</v>
      </c>
      <c r="R138" s="150">
        <f t="shared" si="2"/>
        <v>7.9000000000000001E-4</v>
      </c>
      <c r="S138" s="150">
        <v>0</v>
      </c>
      <c r="T138" s="151">
        <f t="shared" si="3"/>
        <v>0</v>
      </c>
      <c r="AR138" s="152" t="s">
        <v>419</v>
      </c>
      <c r="AT138" s="152" t="s">
        <v>274</v>
      </c>
      <c r="AU138" s="152" t="s">
        <v>86</v>
      </c>
      <c r="AY138" s="13" t="s">
        <v>153</v>
      </c>
      <c r="BE138" s="153">
        <f t="shared" si="4"/>
        <v>0</v>
      </c>
      <c r="BF138" s="153">
        <f t="shared" si="5"/>
        <v>23.57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4">
        <f t="shared" si="9"/>
        <v>23.57</v>
      </c>
      <c r="BL138" s="13" t="s">
        <v>419</v>
      </c>
      <c r="BM138" s="152" t="s">
        <v>626</v>
      </c>
    </row>
    <row r="139" spans="2:65" s="1" customFormat="1" ht="16.5" customHeight="1">
      <c r="B139" s="142"/>
      <c r="C139" s="143" t="s">
        <v>306</v>
      </c>
      <c r="D139" s="143" t="s">
        <v>155</v>
      </c>
      <c r="E139" s="144" t="s">
        <v>627</v>
      </c>
      <c r="F139" s="145" t="s">
        <v>628</v>
      </c>
      <c r="G139" s="146" t="s">
        <v>277</v>
      </c>
      <c r="H139" s="147">
        <v>60</v>
      </c>
      <c r="I139" s="147">
        <v>25.805</v>
      </c>
      <c r="J139" s="147">
        <f t="shared" si="0"/>
        <v>1548.3</v>
      </c>
      <c r="K139" s="148"/>
      <c r="L139" s="27"/>
      <c r="M139" s="149" t="s">
        <v>1</v>
      </c>
      <c r="N139" s="121" t="s">
        <v>41</v>
      </c>
      <c r="O139" s="150">
        <v>0.95</v>
      </c>
      <c r="P139" s="150">
        <f t="shared" si="1"/>
        <v>57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414</v>
      </c>
      <c r="AT139" s="152" t="s">
        <v>155</v>
      </c>
      <c r="AU139" s="152" t="s">
        <v>86</v>
      </c>
      <c r="AY139" s="13" t="s">
        <v>153</v>
      </c>
      <c r="BE139" s="153">
        <f t="shared" si="4"/>
        <v>0</v>
      </c>
      <c r="BF139" s="153">
        <f t="shared" si="5"/>
        <v>1548.3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4">
        <f t="shared" si="9"/>
        <v>1548.3</v>
      </c>
      <c r="BL139" s="13" t="s">
        <v>414</v>
      </c>
      <c r="BM139" s="152" t="s">
        <v>629</v>
      </c>
    </row>
    <row r="140" spans="2:65" s="1" customFormat="1" ht="16.5" customHeight="1">
      <c r="B140" s="142"/>
      <c r="C140" s="155" t="s">
        <v>310</v>
      </c>
      <c r="D140" s="155" t="s">
        <v>274</v>
      </c>
      <c r="E140" s="156" t="s">
        <v>630</v>
      </c>
      <c r="F140" s="157" t="s">
        <v>631</v>
      </c>
      <c r="G140" s="158" t="s">
        <v>277</v>
      </c>
      <c r="H140" s="159">
        <v>60</v>
      </c>
      <c r="I140" s="159">
        <v>111.774</v>
      </c>
      <c r="J140" s="159">
        <f t="shared" si="0"/>
        <v>6706.44</v>
      </c>
      <c r="K140" s="160"/>
      <c r="L140" s="161"/>
      <c r="M140" s="162" t="s">
        <v>1</v>
      </c>
      <c r="N140" s="163" t="s">
        <v>41</v>
      </c>
      <c r="O140" s="150">
        <v>0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616</v>
      </c>
      <c r="AT140" s="152" t="s">
        <v>274</v>
      </c>
      <c r="AU140" s="152" t="s">
        <v>86</v>
      </c>
      <c r="AY140" s="13" t="s">
        <v>153</v>
      </c>
      <c r="BE140" s="153">
        <f t="shared" si="4"/>
        <v>0</v>
      </c>
      <c r="BF140" s="153">
        <f t="shared" si="5"/>
        <v>6706.44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4">
        <f t="shared" si="9"/>
        <v>6706.44</v>
      </c>
      <c r="BL140" s="13" t="s">
        <v>414</v>
      </c>
      <c r="BM140" s="152" t="s">
        <v>632</v>
      </c>
    </row>
    <row r="141" spans="2:65" s="1" customFormat="1" ht="24.25" customHeight="1">
      <c r="B141" s="142"/>
      <c r="C141" s="143" t="s">
        <v>473</v>
      </c>
      <c r="D141" s="143" t="s">
        <v>155</v>
      </c>
      <c r="E141" s="144" t="s">
        <v>636</v>
      </c>
      <c r="F141" s="145" t="s">
        <v>637</v>
      </c>
      <c r="G141" s="146" t="s">
        <v>271</v>
      </c>
      <c r="H141" s="147">
        <v>110</v>
      </c>
      <c r="I141" s="147">
        <v>2.5449999999999999</v>
      </c>
      <c r="J141" s="147">
        <f t="shared" si="0"/>
        <v>279.95</v>
      </c>
      <c r="K141" s="148"/>
      <c r="L141" s="27"/>
      <c r="M141" s="149" t="s">
        <v>1</v>
      </c>
      <c r="N141" s="121" t="s">
        <v>41</v>
      </c>
      <c r="O141" s="150">
        <v>0.15</v>
      </c>
      <c r="P141" s="150">
        <f t="shared" si="1"/>
        <v>16.5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414</v>
      </c>
      <c r="AT141" s="152" t="s">
        <v>155</v>
      </c>
      <c r="AU141" s="152" t="s">
        <v>86</v>
      </c>
      <c r="AY141" s="13" t="s">
        <v>153</v>
      </c>
      <c r="BE141" s="153">
        <f t="shared" si="4"/>
        <v>0</v>
      </c>
      <c r="BF141" s="153">
        <f t="shared" si="5"/>
        <v>279.95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4">
        <f t="shared" si="9"/>
        <v>279.95</v>
      </c>
      <c r="BL141" s="13" t="s">
        <v>414</v>
      </c>
      <c r="BM141" s="152" t="s">
        <v>638</v>
      </c>
    </row>
    <row r="142" spans="2:65" s="1" customFormat="1" ht="16.5" customHeight="1">
      <c r="B142" s="142"/>
      <c r="C142" s="155" t="s">
        <v>544</v>
      </c>
      <c r="D142" s="155" t="s">
        <v>274</v>
      </c>
      <c r="E142" s="156" t="s">
        <v>639</v>
      </c>
      <c r="F142" s="157" t="s">
        <v>640</v>
      </c>
      <c r="G142" s="158" t="s">
        <v>413</v>
      </c>
      <c r="H142" s="159">
        <v>68.75</v>
      </c>
      <c r="I142" s="159">
        <v>1.2629999999999999</v>
      </c>
      <c r="J142" s="159">
        <f t="shared" si="0"/>
        <v>86.831000000000003</v>
      </c>
      <c r="K142" s="160"/>
      <c r="L142" s="161"/>
      <c r="M142" s="162" t="s">
        <v>1</v>
      </c>
      <c r="N142" s="163" t="s">
        <v>41</v>
      </c>
      <c r="O142" s="150">
        <v>0</v>
      </c>
      <c r="P142" s="150">
        <f t="shared" si="1"/>
        <v>0</v>
      </c>
      <c r="Q142" s="150">
        <v>1E-3</v>
      </c>
      <c r="R142" s="150">
        <f t="shared" si="2"/>
        <v>6.8750000000000006E-2</v>
      </c>
      <c r="S142" s="150">
        <v>0</v>
      </c>
      <c r="T142" s="151">
        <f t="shared" si="3"/>
        <v>0</v>
      </c>
      <c r="AR142" s="152" t="s">
        <v>419</v>
      </c>
      <c r="AT142" s="152" t="s">
        <v>274</v>
      </c>
      <c r="AU142" s="152" t="s">
        <v>86</v>
      </c>
      <c r="AY142" s="13" t="s">
        <v>153</v>
      </c>
      <c r="BE142" s="153">
        <f t="shared" si="4"/>
        <v>0</v>
      </c>
      <c r="BF142" s="153">
        <f t="shared" si="5"/>
        <v>86.831000000000003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4">
        <f t="shared" si="9"/>
        <v>86.831000000000003</v>
      </c>
      <c r="BL142" s="13" t="s">
        <v>419</v>
      </c>
      <c r="BM142" s="152" t="s">
        <v>641</v>
      </c>
    </row>
    <row r="143" spans="2:65" s="1" customFormat="1" ht="24.25" customHeight="1">
      <c r="B143" s="142"/>
      <c r="C143" s="143" t="s">
        <v>341</v>
      </c>
      <c r="D143" s="143" t="s">
        <v>155</v>
      </c>
      <c r="E143" s="144" t="s">
        <v>642</v>
      </c>
      <c r="F143" s="145" t="s">
        <v>643</v>
      </c>
      <c r="G143" s="146" t="s">
        <v>271</v>
      </c>
      <c r="H143" s="147">
        <v>831</v>
      </c>
      <c r="I143" s="147">
        <v>2.0019999999999998</v>
      </c>
      <c r="J143" s="147">
        <f t="shared" si="0"/>
        <v>1663.662</v>
      </c>
      <c r="K143" s="148"/>
      <c r="L143" s="27"/>
      <c r="M143" s="149" t="s">
        <v>1</v>
      </c>
      <c r="N143" s="121" t="s">
        <v>41</v>
      </c>
      <c r="O143" s="150">
        <v>0.11799999999999999</v>
      </c>
      <c r="P143" s="150">
        <f t="shared" si="1"/>
        <v>98.057999999999993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414</v>
      </c>
      <c r="AT143" s="152" t="s">
        <v>155</v>
      </c>
      <c r="AU143" s="152" t="s">
        <v>86</v>
      </c>
      <c r="AY143" s="13" t="s">
        <v>153</v>
      </c>
      <c r="BE143" s="153">
        <f t="shared" si="4"/>
        <v>0</v>
      </c>
      <c r="BF143" s="153">
        <f t="shared" si="5"/>
        <v>1663.662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4">
        <f t="shared" si="9"/>
        <v>1663.662</v>
      </c>
      <c r="BL143" s="13" t="s">
        <v>414</v>
      </c>
      <c r="BM143" s="152" t="s">
        <v>644</v>
      </c>
    </row>
    <row r="144" spans="2:65" s="1" customFormat="1" ht="16.5" customHeight="1">
      <c r="B144" s="142"/>
      <c r="C144" s="155" t="s">
        <v>345</v>
      </c>
      <c r="D144" s="155" t="s">
        <v>274</v>
      </c>
      <c r="E144" s="156" t="s">
        <v>645</v>
      </c>
      <c r="F144" s="157" t="s">
        <v>646</v>
      </c>
      <c r="G144" s="158" t="s">
        <v>413</v>
      </c>
      <c r="H144" s="159">
        <v>782.80200000000002</v>
      </c>
      <c r="I144" s="159">
        <v>1.2629999999999999</v>
      </c>
      <c r="J144" s="159">
        <f t="shared" si="0"/>
        <v>988.67899999999997</v>
      </c>
      <c r="K144" s="160"/>
      <c r="L144" s="161"/>
      <c r="M144" s="162" t="s">
        <v>1</v>
      </c>
      <c r="N144" s="163" t="s">
        <v>41</v>
      </c>
      <c r="O144" s="150">
        <v>0</v>
      </c>
      <c r="P144" s="150">
        <f t="shared" si="1"/>
        <v>0</v>
      </c>
      <c r="Q144" s="150">
        <v>1E-3</v>
      </c>
      <c r="R144" s="150">
        <f t="shared" si="2"/>
        <v>0.782802</v>
      </c>
      <c r="S144" s="150">
        <v>0</v>
      </c>
      <c r="T144" s="151">
        <f t="shared" si="3"/>
        <v>0</v>
      </c>
      <c r="AR144" s="152" t="s">
        <v>419</v>
      </c>
      <c r="AT144" s="152" t="s">
        <v>274</v>
      </c>
      <c r="AU144" s="152" t="s">
        <v>86</v>
      </c>
      <c r="AY144" s="13" t="s">
        <v>153</v>
      </c>
      <c r="BE144" s="153">
        <f t="shared" si="4"/>
        <v>0</v>
      </c>
      <c r="BF144" s="153">
        <f t="shared" si="5"/>
        <v>988.67899999999997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4">
        <f t="shared" si="9"/>
        <v>988.67899999999997</v>
      </c>
      <c r="BL144" s="13" t="s">
        <v>419</v>
      </c>
      <c r="BM144" s="152" t="s">
        <v>647</v>
      </c>
    </row>
    <row r="145" spans="2:65" s="1" customFormat="1" ht="24.25" customHeight="1">
      <c r="B145" s="142"/>
      <c r="C145" s="143" t="s">
        <v>465</v>
      </c>
      <c r="D145" s="143" t="s">
        <v>155</v>
      </c>
      <c r="E145" s="144" t="s">
        <v>648</v>
      </c>
      <c r="F145" s="145" t="s">
        <v>649</v>
      </c>
      <c r="G145" s="146" t="s">
        <v>271</v>
      </c>
      <c r="H145" s="147">
        <v>44</v>
      </c>
      <c r="I145" s="147">
        <v>1.4419999999999999</v>
      </c>
      <c r="J145" s="147">
        <f t="shared" si="0"/>
        <v>63.448</v>
      </c>
      <c r="K145" s="148"/>
      <c r="L145" s="27"/>
      <c r="M145" s="149" t="s">
        <v>1</v>
      </c>
      <c r="N145" s="121" t="s">
        <v>41</v>
      </c>
      <c r="O145" s="150">
        <v>8.5000000000000006E-2</v>
      </c>
      <c r="P145" s="150">
        <f t="shared" si="1"/>
        <v>3.74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414</v>
      </c>
      <c r="AT145" s="152" t="s">
        <v>155</v>
      </c>
      <c r="AU145" s="152" t="s">
        <v>86</v>
      </c>
      <c r="AY145" s="13" t="s">
        <v>153</v>
      </c>
      <c r="BE145" s="153">
        <f t="shared" si="4"/>
        <v>0</v>
      </c>
      <c r="BF145" s="153">
        <f t="shared" si="5"/>
        <v>63.448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4">
        <f t="shared" si="9"/>
        <v>63.448</v>
      </c>
      <c r="BL145" s="13" t="s">
        <v>414</v>
      </c>
      <c r="BM145" s="152" t="s">
        <v>650</v>
      </c>
    </row>
    <row r="146" spans="2:65" s="1" customFormat="1" ht="16.5" customHeight="1">
      <c r="B146" s="142"/>
      <c r="C146" s="155" t="s">
        <v>469</v>
      </c>
      <c r="D146" s="155" t="s">
        <v>274</v>
      </c>
      <c r="E146" s="156" t="s">
        <v>639</v>
      </c>
      <c r="F146" s="157" t="s">
        <v>640</v>
      </c>
      <c r="G146" s="158" t="s">
        <v>413</v>
      </c>
      <c r="H146" s="159">
        <v>27.5</v>
      </c>
      <c r="I146" s="159">
        <v>1.2629999999999999</v>
      </c>
      <c r="J146" s="159">
        <f t="shared" si="0"/>
        <v>34.732999999999997</v>
      </c>
      <c r="K146" s="160"/>
      <c r="L146" s="161"/>
      <c r="M146" s="162" t="s">
        <v>1</v>
      </c>
      <c r="N146" s="163" t="s">
        <v>41</v>
      </c>
      <c r="O146" s="150">
        <v>0</v>
      </c>
      <c r="P146" s="150">
        <f t="shared" si="1"/>
        <v>0</v>
      </c>
      <c r="Q146" s="150">
        <v>1E-3</v>
      </c>
      <c r="R146" s="150">
        <f t="shared" si="2"/>
        <v>2.75E-2</v>
      </c>
      <c r="S146" s="150">
        <v>0</v>
      </c>
      <c r="T146" s="151">
        <f t="shared" si="3"/>
        <v>0</v>
      </c>
      <c r="AR146" s="152" t="s">
        <v>419</v>
      </c>
      <c r="AT146" s="152" t="s">
        <v>274</v>
      </c>
      <c r="AU146" s="152" t="s">
        <v>86</v>
      </c>
      <c r="AY146" s="13" t="s">
        <v>153</v>
      </c>
      <c r="BE146" s="153">
        <f t="shared" si="4"/>
        <v>0</v>
      </c>
      <c r="BF146" s="153">
        <f t="shared" si="5"/>
        <v>34.732999999999997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86</v>
      </c>
      <c r="BK146" s="154">
        <f t="shared" si="9"/>
        <v>34.732999999999997</v>
      </c>
      <c r="BL146" s="13" t="s">
        <v>419</v>
      </c>
      <c r="BM146" s="152" t="s">
        <v>651</v>
      </c>
    </row>
    <row r="147" spans="2:65" s="1" customFormat="1" ht="21.75" customHeight="1">
      <c r="B147" s="142"/>
      <c r="C147" s="143" t="s">
        <v>483</v>
      </c>
      <c r="D147" s="143" t="s">
        <v>155</v>
      </c>
      <c r="E147" s="144" t="s">
        <v>652</v>
      </c>
      <c r="F147" s="145" t="s">
        <v>653</v>
      </c>
      <c r="G147" s="146" t="s">
        <v>277</v>
      </c>
      <c r="H147" s="147">
        <v>22</v>
      </c>
      <c r="I147" s="147">
        <v>20.018000000000001</v>
      </c>
      <c r="J147" s="147">
        <f t="shared" si="0"/>
        <v>440.39600000000002</v>
      </c>
      <c r="K147" s="148"/>
      <c r="L147" s="27"/>
      <c r="M147" s="149" t="s">
        <v>1</v>
      </c>
      <c r="N147" s="121" t="s">
        <v>41</v>
      </c>
      <c r="O147" s="150">
        <v>1.18</v>
      </c>
      <c r="P147" s="150">
        <f t="shared" si="1"/>
        <v>25.959999999999997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414</v>
      </c>
      <c r="AT147" s="152" t="s">
        <v>155</v>
      </c>
      <c r="AU147" s="152" t="s">
        <v>86</v>
      </c>
      <c r="AY147" s="13" t="s">
        <v>153</v>
      </c>
      <c r="BE147" s="153">
        <f t="shared" si="4"/>
        <v>0</v>
      </c>
      <c r="BF147" s="153">
        <f t="shared" si="5"/>
        <v>440.39600000000002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86</v>
      </c>
      <c r="BK147" s="154">
        <f t="shared" si="9"/>
        <v>440.39600000000002</v>
      </c>
      <c r="BL147" s="13" t="s">
        <v>414</v>
      </c>
      <c r="BM147" s="152" t="s">
        <v>654</v>
      </c>
    </row>
    <row r="148" spans="2:65" s="1" customFormat="1" ht="24.25" customHeight="1">
      <c r="B148" s="142"/>
      <c r="C148" s="155" t="s">
        <v>487</v>
      </c>
      <c r="D148" s="155" t="s">
        <v>274</v>
      </c>
      <c r="E148" s="156" t="s">
        <v>655</v>
      </c>
      <c r="F148" s="157" t="s">
        <v>656</v>
      </c>
      <c r="G148" s="158" t="s">
        <v>277</v>
      </c>
      <c r="H148" s="159">
        <v>22</v>
      </c>
      <c r="I148" s="159">
        <v>5.125</v>
      </c>
      <c r="J148" s="159">
        <f t="shared" si="0"/>
        <v>112.75</v>
      </c>
      <c r="K148" s="160"/>
      <c r="L148" s="161"/>
      <c r="M148" s="162" t="s">
        <v>1</v>
      </c>
      <c r="N148" s="163" t="s">
        <v>41</v>
      </c>
      <c r="O148" s="150">
        <v>0</v>
      </c>
      <c r="P148" s="150">
        <f t="shared" si="1"/>
        <v>0</v>
      </c>
      <c r="Q148" s="150">
        <v>2.7999999999999998E-4</v>
      </c>
      <c r="R148" s="150">
        <f t="shared" si="2"/>
        <v>6.1599999999999997E-3</v>
      </c>
      <c r="S148" s="150">
        <v>0</v>
      </c>
      <c r="T148" s="151">
        <f t="shared" si="3"/>
        <v>0</v>
      </c>
      <c r="AR148" s="152" t="s">
        <v>419</v>
      </c>
      <c r="AT148" s="152" t="s">
        <v>274</v>
      </c>
      <c r="AU148" s="152" t="s">
        <v>86</v>
      </c>
      <c r="AY148" s="13" t="s">
        <v>153</v>
      </c>
      <c r="BE148" s="153">
        <f t="shared" si="4"/>
        <v>0</v>
      </c>
      <c r="BF148" s="153">
        <f t="shared" si="5"/>
        <v>112.75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86</v>
      </c>
      <c r="BK148" s="154">
        <f t="shared" si="9"/>
        <v>112.75</v>
      </c>
      <c r="BL148" s="13" t="s">
        <v>419</v>
      </c>
      <c r="BM148" s="152" t="s">
        <v>657</v>
      </c>
    </row>
    <row r="149" spans="2:65" s="1" customFormat="1" ht="16.5" customHeight="1">
      <c r="B149" s="142"/>
      <c r="C149" s="155" t="s">
        <v>500</v>
      </c>
      <c r="D149" s="155" t="s">
        <v>274</v>
      </c>
      <c r="E149" s="156" t="s">
        <v>658</v>
      </c>
      <c r="F149" s="157" t="s">
        <v>659</v>
      </c>
      <c r="G149" s="158" t="s">
        <v>277</v>
      </c>
      <c r="H149" s="159">
        <v>22</v>
      </c>
      <c r="I149" s="159">
        <v>30.021000000000001</v>
      </c>
      <c r="J149" s="159">
        <f t="shared" si="0"/>
        <v>660.46199999999999</v>
      </c>
      <c r="K149" s="160"/>
      <c r="L149" s="161"/>
      <c r="M149" s="162" t="s">
        <v>1</v>
      </c>
      <c r="N149" s="163" t="s">
        <v>41</v>
      </c>
      <c r="O149" s="150">
        <v>0</v>
      </c>
      <c r="P149" s="150">
        <f t="shared" si="1"/>
        <v>0</v>
      </c>
      <c r="Q149" s="150">
        <v>2.4000000000000001E-4</v>
      </c>
      <c r="R149" s="150">
        <f t="shared" si="2"/>
        <v>5.28E-3</v>
      </c>
      <c r="S149" s="150">
        <v>0</v>
      </c>
      <c r="T149" s="151">
        <f t="shared" si="3"/>
        <v>0</v>
      </c>
      <c r="AR149" s="152" t="s">
        <v>419</v>
      </c>
      <c r="AT149" s="152" t="s">
        <v>274</v>
      </c>
      <c r="AU149" s="152" t="s">
        <v>86</v>
      </c>
      <c r="AY149" s="13" t="s">
        <v>153</v>
      </c>
      <c r="BE149" s="153">
        <f t="shared" si="4"/>
        <v>0</v>
      </c>
      <c r="BF149" s="153">
        <f t="shared" si="5"/>
        <v>660.46199999999999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86</v>
      </c>
      <c r="BK149" s="154">
        <f t="shared" si="9"/>
        <v>660.46199999999999</v>
      </c>
      <c r="BL149" s="13" t="s">
        <v>419</v>
      </c>
      <c r="BM149" s="152" t="s">
        <v>660</v>
      </c>
    </row>
    <row r="150" spans="2:65" s="1" customFormat="1" ht="16.5" customHeight="1">
      <c r="B150" s="142"/>
      <c r="C150" s="143" t="s">
        <v>361</v>
      </c>
      <c r="D150" s="143" t="s">
        <v>155</v>
      </c>
      <c r="E150" s="144" t="s">
        <v>661</v>
      </c>
      <c r="F150" s="145" t="s">
        <v>662</v>
      </c>
      <c r="G150" s="146" t="s">
        <v>277</v>
      </c>
      <c r="H150" s="147">
        <v>22</v>
      </c>
      <c r="I150" s="147">
        <v>0.88200000000000001</v>
      </c>
      <c r="J150" s="147">
        <f t="shared" si="0"/>
        <v>19.404</v>
      </c>
      <c r="K150" s="148"/>
      <c r="L150" s="27"/>
      <c r="M150" s="149" t="s">
        <v>1</v>
      </c>
      <c r="N150" s="121" t="s">
        <v>41</v>
      </c>
      <c r="O150" s="150">
        <v>5.1999999999999998E-2</v>
      </c>
      <c r="P150" s="150">
        <f t="shared" si="1"/>
        <v>1.1439999999999999</v>
      </c>
      <c r="Q150" s="150">
        <v>0</v>
      </c>
      <c r="R150" s="150">
        <f t="shared" si="2"/>
        <v>0</v>
      </c>
      <c r="S150" s="150">
        <v>0</v>
      </c>
      <c r="T150" s="151">
        <f t="shared" si="3"/>
        <v>0</v>
      </c>
      <c r="AR150" s="152" t="s">
        <v>414</v>
      </c>
      <c r="AT150" s="152" t="s">
        <v>155</v>
      </c>
      <c r="AU150" s="152" t="s">
        <v>86</v>
      </c>
      <c r="AY150" s="13" t="s">
        <v>153</v>
      </c>
      <c r="BE150" s="153">
        <f t="shared" si="4"/>
        <v>0</v>
      </c>
      <c r="BF150" s="153">
        <f t="shared" si="5"/>
        <v>19.404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86</v>
      </c>
      <c r="BK150" s="154">
        <f t="shared" si="9"/>
        <v>19.404</v>
      </c>
      <c r="BL150" s="13" t="s">
        <v>414</v>
      </c>
      <c r="BM150" s="152" t="s">
        <v>663</v>
      </c>
    </row>
    <row r="151" spans="2:65" s="1" customFormat="1" ht="16.5" customHeight="1">
      <c r="B151" s="142"/>
      <c r="C151" s="155" t="s">
        <v>365</v>
      </c>
      <c r="D151" s="155" t="s">
        <v>274</v>
      </c>
      <c r="E151" s="156" t="s">
        <v>664</v>
      </c>
      <c r="F151" s="157" t="s">
        <v>665</v>
      </c>
      <c r="G151" s="158" t="s">
        <v>277</v>
      </c>
      <c r="H151" s="159">
        <v>22</v>
      </c>
      <c r="I151" s="159">
        <v>0.80200000000000005</v>
      </c>
      <c r="J151" s="159">
        <f t="shared" si="0"/>
        <v>17.643999999999998</v>
      </c>
      <c r="K151" s="160"/>
      <c r="L151" s="161"/>
      <c r="M151" s="162" t="s">
        <v>1</v>
      </c>
      <c r="N151" s="163" t="s">
        <v>41</v>
      </c>
      <c r="O151" s="150">
        <v>0</v>
      </c>
      <c r="P151" s="150">
        <f t="shared" si="1"/>
        <v>0</v>
      </c>
      <c r="Q151" s="150">
        <v>3.0000000000000001E-5</v>
      </c>
      <c r="R151" s="150">
        <f t="shared" si="2"/>
        <v>6.6E-4</v>
      </c>
      <c r="S151" s="150">
        <v>0</v>
      </c>
      <c r="T151" s="151">
        <f t="shared" si="3"/>
        <v>0</v>
      </c>
      <c r="AR151" s="152" t="s">
        <v>419</v>
      </c>
      <c r="AT151" s="152" t="s">
        <v>274</v>
      </c>
      <c r="AU151" s="152" t="s">
        <v>86</v>
      </c>
      <c r="AY151" s="13" t="s">
        <v>153</v>
      </c>
      <c r="BE151" s="153">
        <f t="shared" si="4"/>
        <v>0</v>
      </c>
      <c r="BF151" s="153">
        <f t="shared" si="5"/>
        <v>17.643999999999998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86</v>
      </c>
      <c r="BK151" s="154">
        <f t="shared" si="9"/>
        <v>17.643999999999998</v>
      </c>
      <c r="BL151" s="13" t="s">
        <v>419</v>
      </c>
      <c r="BM151" s="152" t="s">
        <v>666</v>
      </c>
    </row>
    <row r="152" spans="2:65" s="1" customFormat="1" ht="24.25" customHeight="1">
      <c r="B152" s="142"/>
      <c r="C152" s="143" t="s">
        <v>548</v>
      </c>
      <c r="D152" s="143" t="s">
        <v>155</v>
      </c>
      <c r="E152" s="144" t="s">
        <v>667</v>
      </c>
      <c r="F152" s="145" t="s">
        <v>668</v>
      </c>
      <c r="G152" s="146" t="s">
        <v>277</v>
      </c>
      <c r="H152" s="147">
        <v>11</v>
      </c>
      <c r="I152" s="147">
        <v>7.0910000000000002</v>
      </c>
      <c r="J152" s="147">
        <f t="shared" si="0"/>
        <v>78.001000000000005</v>
      </c>
      <c r="K152" s="148"/>
      <c r="L152" s="27"/>
      <c r="M152" s="149" t="s">
        <v>1</v>
      </c>
      <c r="N152" s="121" t="s">
        <v>41</v>
      </c>
      <c r="O152" s="150">
        <v>0.41799999999999998</v>
      </c>
      <c r="P152" s="150">
        <f t="shared" si="1"/>
        <v>4.5979999999999999</v>
      </c>
      <c r="Q152" s="150">
        <v>0</v>
      </c>
      <c r="R152" s="150">
        <f t="shared" si="2"/>
        <v>0</v>
      </c>
      <c r="S152" s="150">
        <v>0</v>
      </c>
      <c r="T152" s="151">
        <f t="shared" si="3"/>
        <v>0</v>
      </c>
      <c r="AR152" s="152" t="s">
        <v>414</v>
      </c>
      <c r="AT152" s="152" t="s">
        <v>155</v>
      </c>
      <c r="AU152" s="152" t="s">
        <v>86</v>
      </c>
      <c r="AY152" s="13" t="s">
        <v>153</v>
      </c>
      <c r="BE152" s="153">
        <f t="shared" si="4"/>
        <v>0</v>
      </c>
      <c r="BF152" s="153">
        <f t="shared" si="5"/>
        <v>78.001000000000005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86</v>
      </c>
      <c r="BK152" s="154">
        <f t="shared" si="9"/>
        <v>78.001000000000005</v>
      </c>
      <c r="BL152" s="13" t="s">
        <v>414</v>
      </c>
      <c r="BM152" s="152" t="s">
        <v>669</v>
      </c>
    </row>
    <row r="153" spans="2:65" s="1" customFormat="1" ht="24.25" customHeight="1">
      <c r="B153" s="142"/>
      <c r="C153" s="155" t="s">
        <v>560</v>
      </c>
      <c r="D153" s="155" t="s">
        <v>274</v>
      </c>
      <c r="E153" s="156" t="s">
        <v>670</v>
      </c>
      <c r="F153" s="157" t="s">
        <v>671</v>
      </c>
      <c r="G153" s="158" t="s">
        <v>277</v>
      </c>
      <c r="H153" s="159">
        <v>11</v>
      </c>
      <c r="I153" s="159">
        <v>6.8979999999999997</v>
      </c>
      <c r="J153" s="159">
        <f t="shared" si="0"/>
        <v>75.878</v>
      </c>
      <c r="K153" s="160"/>
      <c r="L153" s="161"/>
      <c r="M153" s="162" t="s">
        <v>1</v>
      </c>
      <c r="N153" s="163" t="s">
        <v>41</v>
      </c>
      <c r="O153" s="150">
        <v>0</v>
      </c>
      <c r="P153" s="150">
        <f t="shared" si="1"/>
        <v>0</v>
      </c>
      <c r="Q153" s="150">
        <v>3.1199999999999999E-3</v>
      </c>
      <c r="R153" s="150">
        <f t="shared" si="2"/>
        <v>3.4319999999999996E-2</v>
      </c>
      <c r="S153" s="150">
        <v>0</v>
      </c>
      <c r="T153" s="151">
        <f t="shared" si="3"/>
        <v>0</v>
      </c>
      <c r="AR153" s="152" t="s">
        <v>419</v>
      </c>
      <c r="AT153" s="152" t="s">
        <v>274</v>
      </c>
      <c r="AU153" s="152" t="s">
        <v>86</v>
      </c>
      <c r="AY153" s="13" t="s">
        <v>153</v>
      </c>
      <c r="BE153" s="153">
        <f t="shared" si="4"/>
        <v>0</v>
      </c>
      <c r="BF153" s="153">
        <f t="shared" si="5"/>
        <v>75.878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86</v>
      </c>
      <c r="BK153" s="154">
        <f t="shared" si="9"/>
        <v>75.878</v>
      </c>
      <c r="BL153" s="13" t="s">
        <v>419</v>
      </c>
      <c r="BM153" s="152" t="s">
        <v>672</v>
      </c>
    </row>
    <row r="154" spans="2:65" s="1" customFormat="1" ht="16.5" customHeight="1">
      <c r="B154" s="142"/>
      <c r="C154" s="143" t="s">
        <v>818</v>
      </c>
      <c r="D154" s="143" t="s">
        <v>155</v>
      </c>
      <c r="E154" s="144" t="s">
        <v>823</v>
      </c>
      <c r="F154" s="145" t="s">
        <v>824</v>
      </c>
      <c r="G154" s="146" t="s">
        <v>277</v>
      </c>
      <c r="H154" s="147">
        <v>22</v>
      </c>
      <c r="I154" s="147">
        <v>2.8330000000000002</v>
      </c>
      <c r="J154" s="147">
        <f t="shared" si="0"/>
        <v>62.326000000000001</v>
      </c>
      <c r="K154" s="148"/>
      <c r="L154" s="27"/>
      <c r="M154" s="149" t="s">
        <v>1</v>
      </c>
      <c r="N154" s="121" t="s">
        <v>41</v>
      </c>
      <c r="O154" s="150">
        <v>0.16700000000000001</v>
      </c>
      <c r="P154" s="150">
        <f t="shared" si="1"/>
        <v>3.6740000000000004</v>
      </c>
      <c r="Q154" s="150">
        <v>0</v>
      </c>
      <c r="R154" s="150">
        <f t="shared" si="2"/>
        <v>0</v>
      </c>
      <c r="S154" s="150">
        <v>0</v>
      </c>
      <c r="T154" s="151">
        <f t="shared" si="3"/>
        <v>0</v>
      </c>
      <c r="AR154" s="152" t="s">
        <v>414</v>
      </c>
      <c r="AT154" s="152" t="s">
        <v>155</v>
      </c>
      <c r="AU154" s="152" t="s">
        <v>86</v>
      </c>
      <c r="AY154" s="13" t="s">
        <v>153</v>
      </c>
      <c r="BE154" s="153">
        <f t="shared" si="4"/>
        <v>0</v>
      </c>
      <c r="BF154" s="153">
        <f t="shared" si="5"/>
        <v>62.326000000000001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86</v>
      </c>
      <c r="BK154" s="154">
        <f t="shared" si="9"/>
        <v>62.326000000000001</v>
      </c>
      <c r="BL154" s="13" t="s">
        <v>414</v>
      </c>
      <c r="BM154" s="152" t="s">
        <v>825</v>
      </c>
    </row>
    <row r="155" spans="2:65" s="1" customFormat="1" ht="16.5" customHeight="1">
      <c r="B155" s="142"/>
      <c r="C155" s="155" t="s">
        <v>820</v>
      </c>
      <c r="D155" s="155" t="s">
        <v>274</v>
      </c>
      <c r="E155" s="156" t="s">
        <v>826</v>
      </c>
      <c r="F155" s="157" t="s">
        <v>827</v>
      </c>
      <c r="G155" s="158" t="s">
        <v>277</v>
      </c>
      <c r="H155" s="159">
        <v>22</v>
      </c>
      <c r="I155" s="159">
        <v>1.3109999999999999</v>
      </c>
      <c r="J155" s="159">
        <f t="shared" si="0"/>
        <v>28.841999999999999</v>
      </c>
      <c r="K155" s="160"/>
      <c r="L155" s="161"/>
      <c r="M155" s="162" t="s">
        <v>1</v>
      </c>
      <c r="N155" s="163" t="s">
        <v>41</v>
      </c>
      <c r="O155" s="150">
        <v>0</v>
      </c>
      <c r="P155" s="150">
        <f t="shared" si="1"/>
        <v>0</v>
      </c>
      <c r="Q155" s="150">
        <v>1.7000000000000001E-4</v>
      </c>
      <c r="R155" s="150">
        <f t="shared" si="2"/>
        <v>3.7400000000000003E-3</v>
      </c>
      <c r="S155" s="150">
        <v>0</v>
      </c>
      <c r="T155" s="151">
        <f t="shared" si="3"/>
        <v>0</v>
      </c>
      <c r="AR155" s="152" t="s">
        <v>419</v>
      </c>
      <c r="AT155" s="152" t="s">
        <v>274</v>
      </c>
      <c r="AU155" s="152" t="s">
        <v>86</v>
      </c>
      <c r="AY155" s="13" t="s">
        <v>153</v>
      </c>
      <c r="BE155" s="153">
        <f t="shared" si="4"/>
        <v>0</v>
      </c>
      <c r="BF155" s="153">
        <f t="shared" si="5"/>
        <v>28.841999999999999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86</v>
      </c>
      <c r="BK155" s="154">
        <f t="shared" si="9"/>
        <v>28.841999999999999</v>
      </c>
      <c r="BL155" s="13" t="s">
        <v>419</v>
      </c>
      <c r="BM155" s="152" t="s">
        <v>828</v>
      </c>
    </row>
    <row r="156" spans="2:65" s="1" customFormat="1" ht="16.5" customHeight="1">
      <c r="B156" s="142"/>
      <c r="C156" s="143" t="s">
        <v>829</v>
      </c>
      <c r="D156" s="143" t="s">
        <v>155</v>
      </c>
      <c r="E156" s="144" t="s">
        <v>830</v>
      </c>
      <c r="F156" s="145" t="s">
        <v>831</v>
      </c>
      <c r="G156" s="146" t="s">
        <v>271</v>
      </c>
      <c r="H156" s="147">
        <v>44</v>
      </c>
      <c r="I156" s="147">
        <v>13.741</v>
      </c>
      <c r="J156" s="147">
        <f t="shared" si="0"/>
        <v>604.60400000000004</v>
      </c>
      <c r="K156" s="148"/>
      <c r="L156" s="27"/>
      <c r="M156" s="149" t="s">
        <v>1</v>
      </c>
      <c r="N156" s="121" t="s">
        <v>41</v>
      </c>
      <c r="O156" s="150">
        <v>0.81</v>
      </c>
      <c r="P156" s="150">
        <f t="shared" si="1"/>
        <v>35.64</v>
      </c>
      <c r="Q156" s="150">
        <v>0</v>
      </c>
      <c r="R156" s="150">
        <f t="shared" si="2"/>
        <v>0</v>
      </c>
      <c r="S156" s="150">
        <v>0</v>
      </c>
      <c r="T156" s="151">
        <f t="shared" si="3"/>
        <v>0</v>
      </c>
      <c r="AR156" s="152" t="s">
        <v>414</v>
      </c>
      <c r="AT156" s="152" t="s">
        <v>155</v>
      </c>
      <c r="AU156" s="152" t="s">
        <v>86</v>
      </c>
      <c r="AY156" s="13" t="s">
        <v>153</v>
      </c>
      <c r="BE156" s="153">
        <f t="shared" si="4"/>
        <v>0</v>
      </c>
      <c r="BF156" s="153">
        <f t="shared" si="5"/>
        <v>604.60400000000004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3" t="s">
        <v>86</v>
      </c>
      <c r="BK156" s="154">
        <f t="shared" si="9"/>
        <v>604.60400000000004</v>
      </c>
      <c r="BL156" s="13" t="s">
        <v>414</v>
      </c>
      <c r="BM156" s="152" t="s">
        <v>832</v>
      </c>
    </row>
    <row r="157" spans="2:65" s="1" customFormat="1" ht="16.5" customHeight="1">
      <c r="B157" s="142"/>
      <c r="C157" s="155" t="s">
        <v>833</v>
      </c>
      <c r="D157" s="155" t="s">
        <v>274</v>
      </c>
      <c r="E157" s="156" t="s">
        <v>834</v>
      </c>
      <c r="F157" s="157" t="s">
        <v>835</v>
      </c>
      <c r="G157" s="158" t="s">
        <v>277</v>
      </c>
      <c r="H157" s="159">
        <v>22</v>
      </c>
      <c r="I157" s="159">
        <v>16.001999999999999</v>
      </c>
      <c r="J157" s="159">
        <f t="shared" si="0"/>
        <v>352.04399999999998</v>
      </c>
      <c r="K157" s="160"/>
      <c r="L157" s="161"/>
      <c r="M157" s="162" t="s">
        <v>1</v>
      </c>
      <c r="N157" s="163" t="s">
        <v>41</v>
      </c>
      <c r="O157" s="150">
        <v>0</v>
      </c>
      <c r="P157" s="150">
        <f t="shared" si="1"/>
        <v>0</v>
      </c>
      <c r="Q157" s="150">
        <v>7.9299999999999995E-3</v>
      </c>
      <c r="R157" s="150">
        <f t="shared" si="2"/>
        <v>0.17446</v>
      </c>
      <c r="S157" s="150">
        <v>0</v>
      </c>
      <c r="T157" s="151">
        <f t="shared" si="3"/>
        <v>0</v>
      </c>
      <c r="AR157" s="152" t="s">
        <v>419</v>
      </c>
      <c r="AT157" s="152" t="s">
        <v>274</v>
      </c>
      <c r="AU157" s="152" t="s">
        <v>86</v>
      </c>
      <c r="AY157" s="13" t="s">
        <v>153</v>
      </c>
      <c r="BE157" s="153">
        <f t="shared" si="4"/>
        <v>0</v>
      </c>
      <c r="BF157" s="153">
        <f t="shared" si="5"/>
        <v>352.04399999999998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3" t="s">
        <v>86</v>
      </c>
      <c r="BK157" s="154">
        <f t="shared" si="9"/>
        <v>352.04399999999998</v>
      </c>
      <c r="BL157" s="13" t="s">
        <v>419</v>
      </c>
      <c r="BM157" s="152" t="s">
        <v>836</v>
      </c>
    </row>
    <row r="158" spans="2:65" s="1" customFormat="1" ht="24.25" customHeight="1">
      <c r="B158" s="142"/>
      <c r="C158" s="143" t="s">
        <v>673</v>
      </c>
      <c r="D158" s="143" t="s">
        <v>155</v>
      </c>
      <c r="E158" s="144" t="s">
        <v>674</v>
      </c>
      <c r="F158" s="145" t="s">
        <v>675</v>
      </c>
      <c r="G158" s="146" t="s">
        <v>271</v>
      </c>
      <c r="H158" s="147">
        <v>350</v>
      </c>
      <c r="I158" s="147">
        <v>0.66200000000000003</v>
      </c>
      <c r="J158" s="147">
        <f t="shared" si="0"/>
        <v>231.7</v>
      </c>
      <c r="K158" s="148"/>
      <c r="L158" s="27"/>
      <c r="M158" s="149" t="s">
        <v>1</v>
      </c>
      <c r="N158" s="121" t="s">
        <v>41</v>
      </c>
      <c r="O158" s="150">
        <v>3.9E-2</v>
      </c>
      <c r="P158" s="150">
        <f t="shared" si="1"/>
        <v>13.65</v>
      </c>
      <c r="Q158" s="150">
        <v>0</v>
      </c>
      <c r="R158" s="150">
        <f t="shared" si="2"/>
        <v>0</v>
      </c>
      <c r="S158" s="150">
        <v>0</v>
      </c>
      <c r="T158" s="151">
        <f t="shared" si="3"/>
        <v>0</v>
      </c>
      <c r="AR158" s="152" t="s">
        <v>414</v>
      </c>
      <c r="AT158" s="152" t="s">
        <v>155</v>
      </c>
      <c r="AU158" s="152" t="s">
        <v>86</v>
      </c>
      <c r="AY158" s="13" t="s">
        <v>153</v>
      </c>
      <c r="BE158" s="153">
        <f t="shared" si="4"/>
        <v>0</v>
      </c>
      <c r="BF158" s="153">
        <f t="shared" si="5"/>
        <v>231.7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3" t="s">
        <v>86</v>
      </c>
      <c r="BK158" s="154">
        <f t="shared" si="9"/>
        <v>231.7</v>
      </c>
      <c r="BL158" s="13" t="s">
        <v>414</v>
      </c>
      <c r="BM158" s="152" t="s">
        <v>676</v>
      </c>
    </row>
    <row r="159" spans="2:65" s="1" customFormat="1" ht="16.5" customHeight="1">
      <c r="B159" s="142"/>
      <c r="C159" s="155" t="s">
        <v>677</v>
      </c>
      <c r="D159" s="155" t="s">
        <v>274</v>
      </c>
      <c r="E159" s="156" t="s">
        <v>678</v>
      </c>
      <c r="F159" s="157" t="s">
        <v>679</v>
      </c>
      <c r="G159" s="158" t="s">
        <v>271</v>
      </c>
      <c r="H159" s="159">
        <v>350</v>
      </c>
      <c r="I159" s="159">
        <v>1.0069999999999999</v>
      </c>
      <c r="J159" s="159">
        <f t="shared" si="0"/>
        <v>352.45</v>
      </c>
      <c r="K159" s="160"/>
      <c r="L159" s="161"/>
      <c r="M159" s="162" t="s">
        <v>1</v>
      </c>
      <c r="N159" s="163" t="s">
        <v>41</v>
      </c>
      <c r="O159" s="150">
        <v>0</v>
      </c>
      <c r="P159" s="150">
        <f t="shared" si="1"/>
        <v>0</v>
      </c>
      <c r="Q159" s="150">
        <v>8.0000000000000007E-5</v>
      </c>
      <c r="R159" s="150">
        <f t="shared" si="2"/>
        <v>2.8000000000000001E-2</v>
      </c>
      <c r="S159" s="150">
        <v>0</v>
      </c>
      <c r="T159" s="151">
        <f t="shared" si="3"/>
        <v>0</v>
      </c>
      <c r="AR159" s="152" t="s">
        <v>419</v>
      </c>
      <c r="AT159" s="152" t="s">
        <v>274</v>
      </c>
      <c r="AU159" s="152" t="s">
        <v>86</v>
      </c>
      <c r="AY159" s="13" t="s">
        <v>153</v>
      </c>
      <c r="BE159" s="153">
        <f t="shared" si="4"/>
        <v>0</v>
      </c>
      <c r="BF159" s="153">
        <f t="shared" si="5"/>
        <v>352.45</v>
      </c>
      <c r="BG159" s="153">
        <f t="shared" si="6"/>
        <v>0</v>
      </c>
      <c r="BH159" s="153">
        <f t="shared" si="7"/>
        <v>0</v>
      </c>
      <c r="BI159" s="153">
        <f t="shared" si="8"/>
        <v>0</v>
      </c>
      <c r="BJ159" s="13" t="s">
        <v>86</v>
      </c>
      <c r="BK159" s="154">
        <f t="shared" si="9"/>
        <v>352.45</v>
      </c>
      <c r="BL159" s="13" t="s">
        <v>419</v>
      </c>
      <c r="BM159" s="152" t="s">
        <v>680</v>
      </c>
    </row>
    <row r="160" spans="2:65" s="1" customFormat="1" ht="24.25" customHeight="1">
      <c r="B160" s="142"/>
      <c r="C160" s="143" t="s">
        <v>681</v>
      </c>
      <c r="D160" s="143" t="s">
        <v>155</v>
      </c>
      <c r="E160" s="144" t="s">
        <v>682</v>
      </c>
      <c r="F160" s="145" t="s">
        <v>683</v>
      </c>
      <c r="G160" s="146" t="s">
        <v>271</v>
      </c>
      <c r="H160" s="147">
        <v>1155</v>
      </c>
      <c r="I160" s="147">
        <v>2.2050000000000001</v>
      </c>
      <c r="J160" s="147">
        <f t="shared" si="0"/>
        <v>2546.7750000000001</v>
      </c>
      <c r="K160" s="148"/>
      <c r="L160" s="27"/>
      <c r="M160" s="149" t="s">
        <v>1</v>
      </c>
      <c r="N160" s="121" t="s">
        <v>41</v>
      </c>
      <c r="O160" s="150">
        <v>0.13</v>
      </c>
      <c r="P160" s="150">
        <f t="shared" si="1"/>
        <v>150.15</v>
      </c>
      <c r="Q160" s="150">
        <v>0</v>
      </c>
      <c r="R160" s="150">
        <f t="shared" si="2"/>
        <v>0</v>
      </c>
      <c r="S160" s="150">
        <v>0</v>
      </c>
      <c r="T160" s="151">
        <f t="shared" si="3"/>
        <v>0</v>
      </c>
      <c r="AR160" s="152" t="s">
        <v>414</v>
      </c>
      <c r="AT160" s="152" t="s">
        <v>155</v>
      </c>
      <c r="AU160" s="152" t="s">
        <v>86</v>
      </c>
      <c r="AY160" s="13" t="s">
        <v>153</v>
      </c>
      <c r="BE160" s="153">
        <f t="shared" si="4"/>
        <v>0</v>
      </c>
      <c r="BF160" s="153">
        <f t="shared" si="5"/>
        <v>2546.7750000000001</v>
      </c>
      <c r="BG160" s="153">
        <f t="shared" si="6"/>
        <v>0</v>
      </c>
      <c r="BH160" s="153">
        <f t="shared" si="7"/>
        <v>0</v>
      </c>
      <c r="BI160" s="153">
        <f t="shared" si="8"/>
        <v>0</v>
      </c>
      <c r="BJ160" s="13" t="s">
        <v>86</v>
      </c>
      <c r="BK160" s="154">
        <f t="shared" si="9"/>
        <v>2546.7750000000001</v>
      </c>
      <c r="BL160" s="13" t="s">
        <v>414</v>
      </c>
      <c r="BM160" s="152" t="s">
        <v>684</v>
      </c>
    </row>
    <row r="161" spans="2:65" s="1" customFormat="1" ht="16.5" customHeight="1">
      <c r="B161" s="142"/>
      <c r="C161" s="155" t="s">
        <v>685</v>
      </c>
      <c r="D161" s="155" t="s">
        <v>274</v>
      </c>
      <c r="E161" s="156" t="s">
        <v>686</v>
      </c>
      <c r="F161" s="157" t="s">
        <v>687</v>
      </c>
      <c r="G161" s="158" t="s">
        <v>413</v>
      </c>
      <c r="H161" s="159">
        <v>155.92500000000001</v>
      </c>
      <c r="I161" s="159">
        <v>6.0629999999999997</v>
      </c>
      <c r="J161" s="159">
        <f t="shared" si="0"/>
        <v>945.37300000000005</v>
      </c>
      <c r="K161" s="160"/>
      <c r="L161" s="161"/>
      <c r="M161" s="162" t="s">
        <v>1</v>
      </c>
      <c r="N161" s="163" t="s">
        <v>41</v>
      </c>
      <c r="O161" s="150">
        <v>0</v>
      </c>
      <c r="P161" s="150">
        <f t="shared" si="1"/>
        <v>0</v>
      </c>
      <c r="Q161" s="150">
        <v>1E-3</v>
      </c>
      <c r="R161" s="150">
        <f t="shared" si="2"/>
        <v>0.15592500000000001</v>
      </c>
      <c r="S161" s="150">
        <v>0</v>
      </c>
      <c r="T161" s="151">
        <f t="shared" si="3"/>
        <v>0</v>
      </c>
      <c r="AR161" s="152" t="s">
        <v>419</v>
      </c>
      <c r="AT161" s="152" t="s">
        <v>274</v>
      </c>
      <c r="AU161" s="152" t="s">
        <v>86</v>
      </c>
      <c r="AY161" s="13" t="s">
        <v>153</v>
      </c>
      <c r="BE161" s="153">
        <f t="shared" si="4"/>
        <v>0</v>
      </c>
      <c r="BF161" s="153">
        <f t="shared" si="5"/>
        <v>945.37300000000005</v>
      </c>
      <c r="BG161" s="153">
        <f t="shared" si="6"/>
        <v>0</v>
      </c>
      <c r="BH161" s="153">
        <f t="shared" si="7"/>
        <v>0</v>
      </c>
      <c r="BI161" s="153">
        <f t="shared" si="8"/>
        <v>0</v>
      </c>
      <c r="BJ161" s="13" t="s">
        <v>86</v>
      </c>
      <c r="BK161" s="154">
        <f t="shared" si="9"/>
        <v>945.37300000000005</v>
      </c>
      <c r="BL161" s="13" t="s">
        <v>419</v>
      </c>
      <c r="BM161" s="152" t="s">
        <v>688</v>
      </c>
    </row>
    <row r="162" spans="2:65" s="1" customFormat="1" ht="16.5" customHeight="1">
      <c r="B162" s="142"/>
      <c r="C162" s="143" t="s">
        <v>564</v>
      </c>
      <c r="D162" s="143" t="s">
        <v>155</v>
      </c>
      <c r="E162" s="144" t="s">
        <v>689</v>
      </c>
      <c r="F162" s="145" t="s">
        <v>690</v>
      </c>
      <c r="G162" s="146" t="s">
        <v>277</v>
      </c>
      <c r="H162" s="147">
        <v>22</v>
      </c>
      <c r="I162" s="147">
        <v>2.8330000000000002</v>
      </c>
      <c r="J162" s="147">
        <f t="shared" ref="J162:J193" si="10">ROUND(I162*H162,3)</f>
        <v>62.326000000000001</v>
      </c>
      <c r="K162" s="148"/>
      <c r="L162" s="27"/>
      <c r="M162" s="149" t="s">
        <v>1</v>
      </c>
      <c r="N162" s="121" t="s">
        <v>41</v>
      </c>
      <c r="O162" s="150">
        <v>0.16700000000000001</v>
      </c>
      <c r="P162" s="150">
        <f t="shared" ref="P162:P193" si="11">O162*H162</f>
        <v>3.6740000000000004</v>
      </c>
      <c r="Q162" s="150">
        <v>0</v>
      </c>
      <c r="R162" s="150">
        <f t="shared" ref="R162:R193" si="12">Q162*H162</f>
        <v>0</v>
      </c>
      <c r="S162" s="150">
        <v>0</v>
      </c>
      <c r="T162" s="151">
        <f t="shared" ref="T162:T193" si="13">S162*H162</f>
        <v>0</v>
      </c>
      <c r="AR162" s="152" t="s">
        <v>414</v>
      </c>
      <c r="AT162" s="152" t="s">
        <v>155</v>
      </c>
      <c r="AU162" s="152" t="s">
        <v>86</v>
      </c>
      <c r="AY162" s="13" t="s">
        <v>153</v>
      </c>
      <c r="BE162" s="153">
        <f t="shared" ref="BE162:BE178" si="14">IF(N162="základná",J162,0)</f>
        <v>0</v>
      </c>
      <c r="BF162" s="153">
        <f t="shared" ref="BF162:BF178" si="15">IF(N162="znížená",J162,0)</f>
        <v>62.326000000000001</v>
      </c>
      <c r="BG162" s="153">
        <f t="shared" ref="BG162:BG178" si="16">IF(N162="zákl. prenesená",J162,0)</f>
        <v>0</v>
      </c>
      <c r="BH162" s="153">
        <f t="shared" ref="BH162:BH178" si="17">IF(N162="zníž. prenesená",J162,0)</f>
        <v>0</v>
      </c>
      <c r="BI162" s="153">
        <f t="shared" ref="BI162:BI178" si="18">IF(N162="nulová",J162,0)</f>
        <v>0</v>
      </c>
      <c r="BJ162" s="13" t="s">
        <v>86</v>
      </c>
      <c r="BK162" s="154">
        <f t="shared" ref="BK162:BK178" si="19">ROUND(I162*H162,3)</f>
        <v>62.326000000000001</v>
      </c>
      <c r="BL162" s="13" t="s">
        <v>414</v>
      </c>
      <c r="BM162" s="152" t="s">
        <v>691</v>
      </c>
    </row>
    <row r="163" spans="2:65" s="1" customFormat="1" ht="16.5" customHeight="1">
      <c r="B163" s="142"/>
      <c r="C163" s="155" t="s">
        <v>552</v>
      </c>
      <c r="D163" s="155" t="s">
        <v>274</v>
      </c>
      <c r="E163" s="156" t="s">
        <v>692</v>
      </c>
      <c r="F163" s="157" t="s">
        <v>693</v>
      </c>
      <c r="G163" s="158" t="s">
        <v>277</v>
      </c>
      <c r="H163" s="159">
        <v>22</v>
      </c>
      <c r="I163" s="159">
        <v>3.2109999999999999</v>
      </c>
      <c r="J163" s="159">
        <f t="shared" si="10"/>
        <v>70.641999999999996</v>
      </c>
      <c r="K163" s="160"/>
      <c r="L163" s="161"/>
      <c r="M163" s="162" t="s">
        <v>1</v>
      </c>
      <c r="N163" s="163" t="s">
        <v>41</v>
      </c>
      <c r="O163" s="150">
        <v>0</v>
      </c>
      <c r="P163" s="150">
        <f t="shared" si="11"/>
        <v>0</v>
      </c>
      <c r="Q163" s="150">
        <v>1.7000000000000001E-4</v>
      </c>
      <c r="R163" s="150">
        <f t="shared" si="12"/>
        <v>3.7400000000000003E-3</v>
      </c>
      <c r="S163" s="150">
        <v>0</v>
      </c>
      <c r="T163" s="151">
        <f t="shared" si="13"/>
        <v>0</v>
      </c>
      <c r="AR163" s="152" t="s">
        <v>419</v>
      </c>
      <c r="AT163" s="152" t="s">
        <v>274</v>
      </c>
      <c r="AU163" s="152" t="s">
        <v>86</v>
      </c>
      <c r="AY163" s="13" t="s">
        <v>153</v>
      </c>
      <c r="BE163" s="153">
        <f t="shared" si="14"/>
        <v>0</v>
      </c>
      <c r="BF163" s="153">
        <f t="shared" si="15"/>
        <v>70.641999999999996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86</v>
      </c>
      <c r="BK163" s="154">
        <f t="shared" si="19"/>
        <v>70.641999999999996</v>
      </c>
      <c r="BL163" s="13" t="s">
        <v>419</v>
      </c>
      <c r="BM163" s="152" t="s">
        <v>694</v>
      </c>
    </row>
    <row r="164" spans="2:65" s="1" customFormat="1" ht="21.75" customHeight="1">
      <c r="B164" s="142"/>
      <c r="C164" s="143" t="s">
        <v>695</v>
      </c>
      <c r="D164" s="143" t="s">
        <v>155</v>
      </c>
      <c r="E164" s="144" t="s">
        <v>696</v>
      </c>
      <c r="F164" s="145" t="s">
        <v>697</v>
      </c>
      <c r="G164" s="146" t="s">
        <v>271</v>
      </c>
      <c r="H164" s="147">
        <v>889</v>
      </c>
      <c r="I164" s="147">
        <v>0.40699999999999997</v>
      </c>
      <c r="J164" s="147">
        <f t="shared" si="10"/>
        <v>361.82299999999998</v>
      </c>
      <c r="K164" s="148"/>
      <c r="L164" s="27"/>
      <c r="M164" s="149" t="s">
        <v>1</v>
      </c>
      <c r="N164" s="121" t="s">
        <v>41</v>
      </c>
      <c r="O164" s="150">
        <v>2.4E-2</v>
      </c>
      <c r="P164" s="150">
        <f t="shared" si="11"/>
        <v>21.336000000000002</v>
      </c>
      <c r="Q164" s="150">
        <v>0</v>
      </c>
      <c r="R164" s="150">
        <f t="shared" si="12"/>
        <v>0</v>
      </c>
      <c r="S164" s="150">
        <v>0</v>
      </c>
      <c r="T164" s="151">
        <f t="shared" si="13"/>
        <v>0</v>
      </c>
      <c r="AR164" s="152" t="s">
        <v>414</v>
      </c>
      <c r="AT164" s="152" t="s">
        <v>155</v>
      </c>
      <c r="AU164" s="152" t="s">
        <v>86</v>
      </c>
      <c r="AY164" s="13" t="s">
        <v>153</v>
      </c>
      <c r="BE164" s="153">
        <f t="shared" si="14"/>
        <v>0</v>
      </c>
      <c r="BF164" s="153">
        <f t="shared" si="15"/>
        <v>361.82299999999998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86</v>
      </c>
      <c r="BK164" s="154">
        <f t="shared" si="19"/>
        <v>361.82299999999998</v>
      </c>
      <c r="BL164" s="13" t="s">
        <v>414</v>
      </c>
      <c r="BM164" s="152" t="s">
        <v>698</v>
      </c>
    </row>
    <row r="165" spans="2:65" s="1" customFormat="1" ht="16.5" customHeight="1">
      <c r="B165" s="142"/>
      <c r="C165" s="155" t="s">
        <v>699</v>
      </c>
      <c r="D165" s="155" t="s">
        <v>274</v>
      </c>
      <c r="E165" s="156" t="s">
        <v>700</v>
      </c>
      <c r="F165" s="157" t="s">
        <v>701</v>
      </c>
      <c r="G165" s="158" t="s">
        <v>271</v>
      </c>
      <c r="H165" s="159">
        <v>889</v>
      </c>
      <c r="I165" s="159">
        <v>0.81200000000000006</v>
      </c>
      <c r="J165" s="159">
        <f t="shared" si="10"/>
        <v>721.86800000000005</v>
      </c>
      <c r="K165" s="160"/>
      <c r="L165" s="161"/>
      <c r="M165" s="162" t="s">
        <v>1</v>
      </c>
      <c r="N165" s="163" t="s">
        <v>41</v>
      </c>
      <c r="O165" s="150">
        <v>0</v>
      </c>
      <c r="P165" s="150">
        <f t="shared" si="11"/>
        <v>0</v>
      </c>
      <c r="Q165" s="150">
        <v>1.3999999999999999E-4</v>
      </c>
      <c r="R165" s="150">
        <f t="shared" si="12"/>
        <v>0.12445999999999999</v>
      </c>
      <c r="S165" s="150">
        <v>0</v>
      </c>
      <c r="T165" s="151">
        <f t="shared" si="13"/>
        <v>0</v>
      </c>
      <c r="AR165" s="152" t="s">
        <v>419</v>
      </c>
      <c r="AT165" s="152" t="s">
        <v>274</v>
      </c>
      <c r="AU165" s="152" t="s">
        <v>86</v>
      </c>
      <c r="AY165" s="13" t="s">
        <v>153</v>
      </c>
      <c r="BE165" s="153">
        <f t="shared" si="14"/>
        <v>0</v>
      </c>
      <c r="BF165" s="153">
        <f t="shared" si="15"/>
        <v>721.86800000000005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86</v>
      </c>
      <c r="BK165" s="154">
        <f t="shared" si="19"/>
        <v>721.86800000000005</v>
      </c>
      <c r="BL165" s="13" t="s">
        <v>419</v>
      </c>
      <c r="BM165" s="152" t="s">
        <v>702</v>
      </c>
    </row>
    <row r="166" spans="2:65" s="1" customFormat="1" ht="21.75" customHeight="1">
      <c r="B166" s="142"/>
      <c r="C166" s="143" t="s">
        <v>703</v>
      </c>
      <c r="D166" s="143" t="s">
        <v>155</v>
      </c>
      <c r="E166" s="144" t="s">
        <v>704</v>
      </c>
      <c r="F166" s="145" t="s">
        <v>705</v>
      </c>
      <c r="G166" s="146" t="s">
        <v>271</v>
      </c>
      <c r="H166" s="147">
        <v>341</v>
      </c>
      <c r="I166" s="147">
        <v>0.45800000000000002</v>
      </c>
      <c r="J166" s="147">
        <f t="shared" si="10"/>
        <v>156.178</v>
      </c>
      <c r="K166" s="148"/>
      <c r="L166" s="27"/>
      <c r="M166" s="149" t="s">
        <v>1</v>
      </c>
      <c r="N166" s="121" t="s">
        <v>41</v>
      </c>
      <c r="O166" s="150">
        <v>2.7E-2</v>
      </c>
      <c r="P166" s="150">
        <f t="shared" si="11"/>
        <v>9.2070000000000007</v>
      </c>
      <c r="Q166" s="150">
        <v>0</v>
      </c>
      <c r="R166" s="150">
        <f t="shared" si="12"/>
        <v>0</v>
      </c>
      <c r="S166" s="150">
        <v>0</v>
      </c>
      <c r="T166" s="151">
        <f t="shared" si="13"/>
        <v>0</v>
      </c>
      <c r="AR166" s="152" t="s">
        <v>414</v>
      </c>
      <c r="AT166" s="152" t="s">
        <v>155</v>
      </c>
      <c r="AU166" s="152" t="s">
        <v>86</v>
      </c>
      <c r="AY166" s="13" t="s">
        <v>153</v>
      </c>
      <c r="BE166" s="153">
        <f t="shared" si="14"/>
        <v>0</v>
      </c>
      <c r="BF166" s="153">
        <f t="shared" si="15"/>
        <v>156.178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86</v>
      </c>
      <c r="BK166" s="154">
        <f t="shared" si="19"/>
        <v>156.178</v>
      </c>
      <c r="BL166" s="13" t="s">
        <v>414</v>
      </c>
      <c r="BM166" s="152" t="s">
        <v>706</v>
      </c>
    </row>
    <row r="167" spans="2:65" s="1" customFormat="1" ht="16.5" customHeight="1">
      <c r="B167" s="142"/>
      <c r="C167" s="155" t="s">
        <v>707</v>
      </c>
      <c r="D167" s="155" t="s">
        <v>274</v>
      </c>
      <c r="E167" s="156" t="s">
        <v>708</v>
      </c>
      <c r="F167" s="157" t="s">
        <v>709</v>
      </c>
      <c r="G167" s="158" t="s">
        <v>271</v>
      </c>
      <c r="H167" s="159">
        <v>341</v>
      </c>
      <c r="I167" s="159">
        <v>1.417</v>
      </c>
      <c r="J167" s="159">
        <f t="shared" si="10"/>
        <v>483.197</v>
      </c>
      <c r="K167" s="160"/>
      <c r="L167" s="161"/>
      <c r="M167" s="162" t="s">
        <v>1</v>
      </c>
      <c r="N167" s="163" t="s">
        <v>41</v>
      </c>
      <c r="O167" s="150">
        <v>0</v>
      </c>
      <c r="P167" s="150">
        <f t="shared" si="11"/>
        <v>0</v>
      </c>
      <c r="Q167" s="150">
        <v>1.9000000000000001E-4</v>
      </c>
      <c r="R167" s="150">
        <f t="shared" si="12"/>
        <v>6.479E-2</v>
      </c>
      <c r="S167" s="150">
        <v>0</v>
      </c>
      <c r="T167" s="151">
        <f t="shared" si="13"/>
        <v>0</v>
      </c>
      <c r="AR167" s="152" t="s">
        <v>419</v>
      </c>
      <c r="AT167" s="152" t="s">
        <v>274</v>
      </c>
      <c r="AU167" s="152" t="s">
        <v>86</v>
      </c>
      <c r="AY167" s="13" t="s">
        <v>153</v>
      </c>
      <c r="BE167" s="153">
        <f t="shared" si="14"/>
        <v>0</v>
      </c>
      <c r="BF167" s="153">
        <f t="shared" si="15"/>
        <v>483.197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86</v>
      </c>
      <c r="BK167" s="154">
        <f t="shared" si="19"/>
        <v>483.197</v>
      </c>
      <c r="BL167" s="13" t="s">
        <v>419</v>
      </c>
      <c r="BM167" s="152" t="s">
        <v>710</v>
      </c>
    </row>
    <row r="168" spans="2:65" s="1" customFormat="1" ht="21.75" customHeight="1">
      <c r="B168" s="142"/>
      <c r="C168" s="143" t="s">
        <v>711</v>
      </c>
      <c r="D168" s="143" t="s">
        <v>155</v>
      </c>
      <c r="E168" s="144" t="s">
        <v>712</v>
      </c>
      <c r="F168" s="145" t="s">
        <v>713</v>
      </c>
      <c r="G168" s="146" t="s">
        <v>271</v>
      </c>
      <c r="H168" s="147">
        <v>288</v>
      </c>
      <c r="I168" s="147">
        <v>0.52600000000000002</v>
      </c>
      <c r="J168" s="147">
        <f t="shared" si="10"/>
        <v>151.488</v>
      </c>
      <c r="K168" s="148"/>
      <c r="L168" s="27"/>
      <c r="M168" s="149" t="s">
        <v>1</v>
      </c>
      <c r="N168" s="121" t="s">
        <v>41</v>
      </c>
      <c r="O168" s="150">
        <v>3.1E-2</v>
      </c>
      <c r="P168" s="150">
        <f t="shared" si="11"/>
        <v>8.9280000000000008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414</v>
      </c>
      <c r="AT168" s="152" t="s">
        <v>155</v>
      </c>
      <c r="AU168" s="152" t="s">
        <v>86</v>
      </c>
      <c r="AY168" s="13" t="s">
        <v>153</v>
      </c>
      <c r="BE168" s="153">
        <f t="shared" si="14"/>
        <v>0</v>
      </c>
      <c r="BF168" s="153">
        <f t="shared" si="15"/>
        <v>151.488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86</v>
      </c>
      <c r="BK168" s="154">
        <f t="shared" si="19"/>
        <v>151.488</v>
      </c>
      <c r="BL168" s="13" t="s">
        <v>414</v>
      </c>
      <c r="BM168" s="152" t="s">
        <v>714</v>
      </c>
    </row>
    <row r="169" spans="2:65" s="1" customFormat="1" ht="16.5" customHeight="1">
      <c r="B169" s="142"/>
      <c r="C169" s="155" t="s">
        <v>715</v>
      </c>
      <c r="D169" s="155" t="s">
        <v>274</v>
      </c>
      <c r="E169" s="156" t="s">
        <v>716</v>
      </c>
      <c r="F169" s="157" t="s">
        <v>717</v>
      </c>
      <c r="G169" s="158" t="s">
        <v>271</v>
      </c>
      <c r="H169" s="159">
        <v>288</v>
      </c>
      <c r="I169" s="159">
        <v>2.125</v>
      </c>
      <c r="J169" s="159">
        <f t="shared" si="10"/>
        <v>612</v>
      </c>
      <c r="K169" s="160"/>
      <c r="L169" s="161"/>
      <c r="M169" s="162" t="s">
        <v>1</v>
      </c>
      <c r="N169" s="163" t="s">
        <v>41</v>
      </c>
      <c r="O169" s="150">
        <v>0</v>
      </c>
      <c r="P169" s="150">
        <f t="shared" si="11"/>
        <v>0</v>
      </c>
      <c r="Q169" s="150">
        <v>2.7999999999999998E-4</v>
      </c>
      <c r="R169" s="150">
        <f t="shared" si="12"/>
        <v>8.0639999999999989E-2</v>
      </c>
      <c r="S169" s="150">
        <v>0</v>
      </c>
      <c r="T169" s="151">
        <f t="shared" si="13"/>
        <v>0</v>
      </c>
      <c r="AR169" s="152" t="s">
        <v>419</v>
      </c>
      <c r="AT169" s="152" t="s">
        <v>274</v>
      </c>
      <c r="AU169" s="152" t="s">
        <v>86</v>
      </c>
      <c r="AY169" s="13" t="s">
        <v>153</v>
      </c>
      <c r="BE169" s="153">
        <f t="shared" si="14"/>
        <v>0</v>
      </c>
      <c r="BF169" s="153">
        <f t="shared" si="15"/>
        <v>612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86</v>
      </c>
      <c r="BK169" s="154">
        <f t="shared" si="19"/>
        <v>612</v>
      </c>
      <c r="BL169" s="13" t="s">
        <v>419</v>
      </c>
      <c r="BM169" s="152" t="s">
        <v>718</v>
      </c>
    </row>
    <row r="170" spans="2:65" s="1" customFormat="1" ht="21.75" customHeight="1">
      <c r="B170" s="142"/>
      <c r="C170" s="143" t="s">
        <v>719</v>
      </c>
      <c r="D170" s="143" t="s">
        <v>155</v>
      </c>
      <c r="E170" s="144" t="s">
        <v>720</v>
      </c>
      <c r="F170" s="145" t="s">
        <v>721</v>
      </c>
      <c r="G170" s="146" t="s">
        <v>271</v>
      </c>
      <c r="H170" s="147">
        <v>350</v>
      </c>
      <c r="I170" s="147">
        <v>1.1539999999999999</v>
      </c>
      <c r="J170" s="147">
        <f t="shared" si="10"/>
        <v>403.9</v>
      </c>
      <c r="K170" s="148"/>
      <c r="L170" s="27"/>
      <c r="M170" s="149" t="s">
        <v>1</v>
      </c>
      <c r="N170" s="121" t="s">
        <v>41</v>
      </c>
      <c r="O170" s="150">
        <v>6.8000000000000005E-2</v>
      </c>
      <c r="P170" s="150">
        <f t="shared" si="11"/>
        <v>23.8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414</v>
      </c>
      <c r="AT170" s="152" t="s">
        <v>155</v>
      </c>
      <c r="AU170" s="152" t="s">
        <v>86</v>
      </c>
      <c r="AY170" s="13" t="s">
        <v>153</v>
      </c>
      <c r="BE170" s="153">
        <f t="shared" si="14"/>
        <v>0</v>
      </c>
      <c r="BF170" s="153">
        <f t="shared" si="15"/>
        <v>403.9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86</v>
      </c>
      <c r="BK170" s="154">
        <f t="shared" si="19"/>
        <v>403.9</v>
      </c>
      <c r="BL170" s="13" t="s">
        <v>414</v>
      </c>
      <c r="BM170" s="152" t="s">
        <v>722</v>
      </c>
    </row>
    <row r="171" spans="2:65" s="1" customFormat="1" ht="16.5" customHeight="1">
      <c r="B171" s="142"/>
      <c r="C171" s="155" t="s">
        <v>723</v>
      </c>
      <c r="D171" s="155" t="s">
        <v>274</v>
      </c>
      <c r="E171" s="156" t="s">
        <v>724</v>
      </c>
      <c r="F171" s="157" t="s">
        <v>725</v>
      </c>
      <c r="G171" s="158" t="s">
        <v>271</v>
      </c>
      <c r="H171" s="159">
        <v>350</v>
      </c>
      <c r="I171" s="159">
        <v>13.092000000000001</v>
      </c>
      <c r="J171" s="159">
        <f t="shared" si="10"/>
        <v>4582.2</v>
      </c>
      <c r="K171" s="160"/>
      <c r="L171" s="161"/>
      <c r="M171" s="162" t="s">
        <v>1</v>
      </c>
      <c r="N171" s="163" t="s">
        <v>41</v>
      </c>
      <c r="O171" s="150">
        <v>0</v>
      </c>
      <c r="P171" s="150">
        <f t="shared" si="11"/>
        <v>0</v>
      </c>
      <c r="Q171" s="150">
        <v>1.0499999999999999E-3</v>
      </c>
      <c r="R171" s="150">
        <f t="shared" si="12"/>
        <v>0.36749999999999999</v>
      </c>
      <c r="S171" s="150">
        <v>0</v>
      </c>
      <c r="T171" s="151">
        <f t="shared" si="13"/>
        <v>0</v>
      </c>
      <c r="AR171" s="152" t="s">
        <v>419</v>
      </c>
      <c r="AT171" s="152" t="s">
        <v>274</v>
      </c>
      <c r="AU171" s="152" t="s">
        <v>86</v>
      </c>
      <c r="AY171" s="13" t="s">
        <v>153</v>
      </c>
      <c r="BE171" s="153">
        <f t="shared" si="14"/>
        <v>0</v>
      </c>
      <c r="BF171" s="153">
        <f t="shared" si="15"/>
        <v>4582.2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86</v>
      </c>
      <c r="BK171" s="154">
        <f t="shared" si="19"/>
        <v>4582.2</v>
      </c>
      <c r="BL171" s="13" t="s">
        <v>419</v>
      </c>
      <c r="BM171" s="152" t="s">
        <v>726</v>
      </c>
    </row>
    <row r="172" spans="2:65" s="1" customFormat="1" ht="16.5" customHeight="1">
      <c r="B172" s="142"/>
      <c r="C172" s="143" t="s">
        <v>727</v>
      </c>
      <c r="D172" s="143" t="s">
        <v>155</v>
      </c>
      <c r="E172" s="144" t="s">
        <v>728</v>
      </c>
      <c r="F172" s="145" t="s">
        <v>729</v>
      </c>
      <c r="G172" s="146" t="s">
        <v>277</v>
      </c>
      <c r="H172" s="147">
        <v>1</v>
      </c>
      <c r="I172" s="147">
        <v>4225</v>
      </c>
      <c r="J172" s="147">
        <f t="shared" si="10"/>
        <v>4225</v>
      </c>
      <c r="K172" s="148"/>
      <c r="L172" s="27"/>
      <c r="M172" s="149" t="s">
        <v>1</v>
      </c>
      <c r="N172" s="121" t="s">
        <v>41</v>
      </c>
      <c r="O172" s="150">
        <v>0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414</v>
      </c>
      <c r="AT172" s="152" t="s">
        <v>155</v>
      </c>
      <c r="AU172" s="152" t="s">
        <v>86</v>
      </c>
      <c r="AY172" s="13" t="s">
        <v>153</v>
      </c>
      <c r="BE172" s="153">
        <f t="shared" si="14"/>
        <v>0</v>
      </c>
      <c r="BF172" s="153">
        <f t="shared" si="15"/>
        <v>4225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86</v>
      </c>
      <c r="BK172" s="154">
        <f t="shared" si="19"/>
        <v>4225</v>
      </c>
      <c r="BL172" s="13" t="s">
        <v>414</v>
      </c>
      <c r="BM172" s="152" t="s">
        <v>730</v>
      </c>
    </row>
    <row r="173" spans="2:65" s="1" customFormat="1" ht="21.75" customHeight="1">
      <c r="B173" s="142"/>
      <c r="C173" s="143" t="s">
        <v>731</v>
      </c>
      <c r="D173" s="143" t="s">
        <v>155</v>
      </c>
      <c r="E173" s="144" t="s">
        <v>732</v>
      </c>
      <c r="F173" s="145" t="s">
        <v>837</v>
      </c>
      <c r="G173" s="146" t="s">
        <v>277</v>
      </c>
      <c r="H173" s="147">
        <v>1</v>
      </c>
      <c r="I173" s="147">
        <v>1755</v>
      </c>
      <c r="J173" s="147">
        <f t="shared" si="10"/>
        <v>1755</v>
      </c>
      <c r="K173" s="148"/>
      <c r="L173" s="27"/>
      <c r="M173" s="149" t="s">
        <v>1</v>
      </c>
      <c r="N173" s="121" t="s">
        <v>41</v>
      </c>
      <c r="O173" s="150">
        <v>0</v>
      </c>
      <c r="P173" s="150">
        <f t="shared" si="11"/>
        <v>0</v>
      </c>
      <c r="Q173" s="150">
        <v>0</v>
      </c>
      <c r="R173" s="150">
        <f t="shared" si="12"/>
        <v>0</v>
      </c>
      <c r="S173" s="150">
        <v>0</v>
      </c>
      <c r="T173" s="151">
        <f t="shared" si="13"/>
        <v>0</v>
      </c>
      <c r="AR173" s="152" t="s">
        <v>414</v>
      </c>
      <c r="AT173" s="152" t="s">
        <v>155</v>
      </c>
      <c r="AU173" s="152" t="s">
        <v>86</v>
      </c>
      <c r="AY173" s="13" t="s">
        <v>153</v>
      </c>
      <c r="BE173" s="153">
        <f t="shared" si="14"/>
        <v>0</v>
      </c>
      <c r="BF173" s="153">
        <f t="shared" si="15"/>
        <v>1755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86</v>
      </c>
      <c r="BK173" s="154">
        <f t="shared" si="19"/>
        <v>1755</v>
      </c>
      <c r="BL173" s="13" t="s">
        <v>414</v>
      </c>
      <c r="BM173" s="152" t="s">
        <v>734</v>
      </c>
    </row>
    <row r="174" spans="2:65" s="1" customFormat="1" ht="16.5" customHeight="1">
      <c r="B174" s="142"/>
      <c r="C174" s="143" t="s">
        <v>538</v>
      </c>
      <c r="D174" s="143" t="s">
        <v>155</v>
      </c>
      <c r="E174" s="144" t="s">
        <v>735</v>
      </c>
      <c r="F174" s="145" t="s">
        <v>736</v>
      </c>
      <c r="G174" s="146" t="s">
        <v>277</v>
      </c>
      <c r="H174" s="147">
        <v>11</v>
      </c>
      <c r="I174" s="147">
        <v>1755</v>
      </c>
      <c r="J174" s="147">
        <f t="shared" si="10"/>
        <v>19305</v>
      </c>
      <c r="K174" s="148"/>
      <c r="L174" s="27"/>
      <c r="M174" s="149" t="s">
        <v>1</v>
      </c>
      <c r="N174" s="121" t="s">
        <v>41</v>
      </c>
      <c r="O174" s="150">
        <v>0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414</v>
      </c>
      <c r="AT174" s="152" t="s">
        <v>155</v>
      </c>
      <c r="AU174" s="152" t="s">
        <v>86</v>
      </c>
      <c r="AY174" s="13" t="s">
        <v>153</v>
      </c>
      <c r="BE174" s="153">
        <f t="shared" si="14"/>
        <v>0</v>
      </c>
      <c r="BF174" s="153">
        <f t="shared" si="15"/>
        <v>19305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86</v>
      </c>
      <c r="BK174" s="154">
        <f t="shared" si="19"/>
        <v>19305</v>
      </c>
      <c r="BL174" s="13" t="s">
        <v>414</v>
      </c>
      <c r="BM174" s="152" t="s">
        <v>737</v>
      </c>
    </row>
    <row r="175" spans="2:65" s="1" customFormat="1" ht="33" customHeight="1">
      <c r="B175" s="142"/>
      <c r="C175" s="143" t="s">
        <v>742</v>
      </c>
      <c r="D175" s="143" t="s">
        <v>155</v>
      </c>
      <c r="E175" s="144" t="s">
        <v>743</v>
      </c>
      <c r="F175" s="145" t="s">
        <v>744</v>
      </c>
      <c r="G175" s="146" t="s">
        <v>325</v>
      </c>
      <c r="H175" s="147">
        <v>627.19500000000005</v>
      </c>
      <c r="I175" s="147">
        <v>0.45</v>
      </c>
      <c r="J175" s="147">
        <f t="shared" si="10"/>
        <v>282.238</v>
      </c>
      <c r="K175" s="148"/>
      <c r="L175" s="27"/>
      <c r="M175" s="149" t="s">
        <v>1</v>
      </c>
      <c r="N175" s="121" t="s">
        <v>41</v>
      </c>
      <c r="O175" s="150">
        <v>0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414</v>
      </c>
      <c r="AT175" s="152" t="s">
        <v>155</v>
      </c>
      <c r="AU175" s="152" t="s">
        <v>86</v>
      </c>
      <c r="AY175" s="13" t="s">
        <v>153</v>
      </c>
      <c r="BE175" s="153">
        <f t="shared" si="14"/>
        <v>0</v>
      </c>
      <c r="BF175" s="153">
        <f t="shared" si="15"/>
        <v>282.238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86</v>
      </c>
      <c r="BK175" s="154">
        <f t="shared" si="19"/>
        <v>282.238</v>
      </c>
      <c r="BL175" s="13" t="s">
        <v>414</v>
      </c>
      <c r="BM175" s="152" t="s">
        <v>745</v>
      </c>
    </row>
    <row r="176" spans="2:65" s="1" customFormat="1" ht="16.5" customHeight="1">
      <c r="B176" s="142"/>
      <c r="C176" s="143" t="s">
        <v>746</v>
      </c>
      <c r="D176" s="143" t="s">
        <v>155</v>
      </c>
      <c r="E176" s="144" t="s">
        <v>747</v>
      </c>
      <c r="F176" s="145" t="s">
        <v>748</v>
      </c>
      <c r="G176" s="146" t="s">
        <v>277</v>
      </c>
      <c r="H176" s="147">
        <v>1</v>
      </c>
      <c r="I176" s="147">
        <v>32.5</v>
      </c>
      <c r="J176" s="147">
        <f t="shared" si="10"/>
        <v>32.5</v>
      </c>
      <c r="K176" s="148"/>
      <c r="L176" s="27"/>
      <c r="M176" s="149" t="s">
        <v>1</v>
      </c>
      <c r="N176" s="121" t="s">
        <v>41</v>
      </c>
      <c r="O176" s="150">
        <v>0</v>
      </c>
      <c r="P176" s="150">
        <f t="shared" si="11"/>
        <v>0</v>
      </c>
      <c r="Q176" s="150">
        <v>0</v>
      </c>
      <c r="R176" s="150">
        <f t="shared" si="12"/>
        <v>0</v>
      </c>
      <c r="S176" s="150">
        <v>0</v>
      </c>
      <c r="T176" s="151">
        <f t="shared" si="13"/>
        <v>0</v>
      </c>
      <c r="AR176" s="152" t="s">
        <v>414</v>
      </c>
      <c r="AT176" s="152" t="s">
        <v>155</v>
      </c>
      <c r="AU176" s="152" t="s">
        <v>86</v>
      </c>
      <c r="AY176" s="13" t="s">
        <v>153</v>
      </c>
      <c r="BE176" s="153">
        <f t="shared" si="14"/>
        <v>0</v>
      </c>
      <c r="BF176" s="153">
        <f t="shared" si="15"/>
        <v>32.5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86</v>
      </c>
      <c r="BK176" s="154">
        <f t="shared" si="19"/>
        <v>32.5</v>
      </c>
      <c r="BL176" s="13" t="s">
        <v>414</v>
      </c>
      <c r="BM176" s="152" t="s">
        <v>749</v>
      </c>
    </row>
    <row r="177" spans="2:65" s="1" customFormat="1" ht="16.5" customHeight="1">
      <c r="B177" s="142"/>
      <c r="C177" s="143" t="s">
        <v>750</v>
      </c>
      <c r="D177" s="143" t="s">
        <v>155</v>
      </c>
      <c r="E177" s="144" t="s">
        <v>751</v>
      </c>
      <c r="F177" s="145" t="s">
        <v>751</v>
      </c>
      <c r="G177" s="146" t="s">
        <v>325</v>
      </c>
      <c r="H177" s="147">
        <v>10</v>
      </c>
      <c r="I177" s="147">
        <v>296.39999999999998</v>
      </c>
      <c r="J177" s="147">
        <f t="shared" si="10"/>
        <v>2964</v>
      </c>
      <c r="K177" s="148"/>
      <c r="L177" s="27"/>
      <c r="M177" s="149" t="s">
        <v>1</v>
      </c>
      <c r="N177" s="121" t="s">
        <v>41</v>
      </c>
      <c r="O177" s="150">
        <v>0</v>
      </c>
      <c r="P177" s="150">
        <f t="shared" si="11"/>
        <v>0</v>
      </c>
      <c r="Q177" s="150">
        <v>0</v>
      </c>
      <c r="R177" s="150">
        <f t="shared" si="12"/>
        <v>0</v>
      </c>
      <c r="S177" s="150">
        <v>0</v>
      </c>
      <c r="T177" s="151">
        <f t="shared" si="13"/>
        <v>0</v>
      </c>
      <c r="AR177" s="152" t="s">
        <v>414</v>
      </c>
      <c r="AT177" s="152" t="s">
        <v>155</v>
      </c>
      <c r="AU177" s="152" t="s">
        <v>86</v>
      </c>
      <c r="AY177" s="13" t="s">
        <v>153</v>
      </c>
      <c r="BE177" s="153">
        <f t="shared" si="14"/>
        <v>0</v>
      </c>
      <c r="BF177" s="153">
        <f t="shared" si="15"/>
        <v>2964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86</v>
      </c>
      <c r="BK177" s="154">
        <f t="shared" si="19"/>
        <v>2964</v>
      </c>
      <c r="BL177" s="13" t="s">
        <v>414</v>
      </c>
      <c r="BM177" s="152" t="s">
        <v>752</v>
      </c>
    </row>
    <row r="178" spans="2:65" s="1" customFormat="1" ht="16.5" customHeight="1">
      <c r="B178" s="142"/>
      <c r="C178" s="155" t="s">
        <v>753</v>
      </c>
      <c r="D178" s="155" t="s">
        <v>274</v>
      </c>
      <c r="E178" s="156" t="s">
        <v>754</v>
      </c>
      <c r="F178" s="157" t="s">
        <v>754</v>
      </c>
      <c r="G178" s="158" t="s">
        <v>325</v>
      </c>
      <c r="H178" s="159">
        <v>15</v>
      </c>
      <c r="I178" s="159">
        <v>306.02</v>
      </c>
      <c r="J178" s="159">
        <f t="shared" si="10"/>
        <v>4590.3</v>
      </c>
      <c r="K178" s="160"/>
      <c r="L178" s="161"/>
      <c r="M178" s="162" t="s">
        <v>1</v>
      </c>
      <c r="N178" s="163" t="s">
        <v>41</v>
      </c>
      <c r="O178" s="150">
        <v>0</v>
      </c>
      <c r="P178" s="150">
        <f t="shared" si="11"/>
        <v>0</v>
      </c>
      <c r="Q178" s="150">
        <v>0</v>
      </c>
      <c r="R178" s="150">
        <f t="shared" si="12"/>
        <v>0</v>
      </c>
      <c r="S178" s="150">
        <v>0</v>
      </c>
      <c r="T178" s="151">
        <f t="shared" si="13"/>
        <v>0</v>
      </c>
      <c r="AR178" s="152" t="s">
        <v>616</v>
      </c>
      <c r="AT178" s="152" t="s">
        <v>274</v>
      </c>
      <c r="AU178" s="152" t="s">
        <v>86</v>
      </c>
      <c r="AY178" s="13" t="s">
        <v>153</v>
      </c>
      <c r="BE178" s="153">
        <f t="shared" si="14"/>
        <v>0</v>
      </c>
      <c r="BF178" s="153">
        <f t="shared" si="15"/>
        <v>4590.3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86</v>
      </c>
      <c r="BK178" s="154">
        <f t="shared" si="19"/>
        <v>4590.3</v>
      </c>
      <c r="BL178" s="13" t="s">
        <v>414</v>
      </c>
      <c r="BM178" s="152" t="s">
        <v>755</v>
      </c>
    </row>
    <row r="179" spans="2:65" s="11" customFormat="1" ht="26" customHeight="1">
      <c r="B179" s="131"/>
      <c r="D179" s="132" t="s">
        <v>74</v>
      </c>
      <c r="E179" s="133" t="s">
        <v>756</v>
      </c>
      <c r="F179" s="133" t="s">
        <v>757</v>
      </c>
      <c r="J179" s="134">
        <f>BK179</f>
        <v>715</v>
      </c>
      <c r="L179" s="131"/>
      <c r="M179" s="135"/>
      <c r="P179" s="136">
        <f>P180</f>
        <v>1.06</v>
      </c>
      <c r="R179" s="136">
        <f>R180</f>
        <v>0</v>
      </c>
      <c r="T179" s="137">
        <f>T180</f>
        <v>0</v>
      </c>
      <c r="AR179" s="132" t="s">
        <v>159</v>
      </c>
      <c r="AT179" s="138" t="s">
        <v>74</v>
      </c>
      <c r="AU179" s="138" t="s">
        <v>75</v>
      </c>
      <c r="AY179" s="132" t="s">
        <v>153</v>
      </c>
      <c r="BK179" s="139">
        <f>BK180</f>
        <v>715</v>
      </c>
    </row>
    <row r="180" spans="2:65" s="1" customFormat="1" ht="37.75" customHeight="1">
      <c r="B180" s="142"/>
      <c r="C180" s="143" t="s">
        <v>758</v>
      </c>
      <c r="D180" s="143" t="s">
        <v>155</v>
      </c>
      <c r="E180" s="144" t="s">
        <v>759</v>
      </c>
      <c r="F180" s="145" t="s">
        <v>760</v>
      </c>
      <c r="G180" s="146" t="s">
        <v>515</v>
      </c>
      <c r="H180" s="147">
        <v>1</v>
      </c>
      <c r="I180" s="147">
        <v>715</v>
      </c>
      <c r="J180" s="147">
        <f>ROUND(I180*H180,3)</f>
        <v>715</v>
      </c>
      <c r="K180" s="148"/>
      <c r="L180" s="27"/>
      <c r="M180" s="164" t="s">
        <v>1</v>
      </c>
      <c r="N180" s="165" t="s">
        <v>41</v>
      </c>
      <c r="O180" s="166">
        <v>1.06</v>
      </c>
      <c r="P180" s="166">
        <f>O180*H180</f>
        <v>1.06</v>
      </c>
      <c r="Q180" s="166">
        <v>0</v>
      </c>
      <c r="R180" s="166">
        <f>Q180*H180</f>
        <v>0</v>
      </c>
      <c r="S180" s="166">
        <v>0</v>
      </c>
      <c r="T180" s="167">
        <f>S180*H180</f>
        <v>0</v>
      </c>
      <c r="AR180" s="152" t="s">
        <v>761</v>
      </c>
      <c r="AT180" s="152" t="s">
        <v>155</v>
      </c>
      <c r="AU180" s="152" t="s">
        <v>82</v>
      </c>
      <c r="AY180" s="13" t="s">
        <v>153</v>
      </c>
      <c r="BE180" s="153">
        <f>IF(N180="základná",J180,0)</f>
        <v>0</v>
      </c>
      <c r="BF180" s="153">
        <f>IF(N180="znížená",J180,0)</f>
        <v>715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3" t="s">
        <v>86</v>
      </c>
      <c r="BK180" s="154">
        <f>ROUND(I180*H180,3)</f>
        <v>715</v>
      </c>
      <c r="BL180" s="13" t="s">
        <v>761</v>
      </c>
      <c r="BM180" s="152" t="s">
        <v>762</v>
      </c>
    </row>
    <row r="181" spans="2:65" s="1" customFormat="1" ht="7" customHeight="1">
      <c r="B181" s="42"/>
      <c r="C181" s="43"/>
      <c r="D181" s="43"/>
      <c r="E181" s="43"/>
      <c r="F181" s="43"/>
      <c r="G181" s="43"/>
      <c r="H181" s="43"/>
      <c r="I181" s="43"/>
      <c r="J181" s="43"/>
      <c r="K181" s="43"/>
      <c r="L181" s="27"/>
    </row>
  </sheetData>
  <autoFilter ref="C126:K180" xr:uid="{00000000-0009-0000-0000-000009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211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2:46" ht="11"/>
    <row r="2" spans="2:46" ht="37" customHeight="1">
      <c r="L2" s="196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83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112</v>
      </c>
      <c r="L4" s="16"/>
      <c r="M4" s="95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1" t="str">
        <f>'Rekapitulácia stavby'!K6</f>
        <v>Výstavba farmy dojníc Mikuláš II. etapa</v>
      </c>
      <c r="F7" s="212"/>
      <c r="G7" s="212"/>
      <c r="H7" s="212"/>
      <c r="L7" s="16"/>
    </row>
    <row r="8" spans="2:46" s="1" customFormat="1" ht="12" customHeight="1">
      <c r="B8" s="27"/>
      <c r="D8" s="22" t="s">
        <v>113</v>
      </c>
      <c r="L8" s="27"/>
    </row>
    <row r="9" spans="2:46" s="1" customFormat="1" ht="16.5" customHeight="1">
      <c r="B9" s="27"/>
      <c r="E9" s="173" t="s">
        <v>114</v>
      </c>
      <c r="F9" s="213"/>
      <c r="G9" s="213"/>
      <c r="H9" s="213"/>
      <c r="L9" s="27"/>
    </row>
    <row r="10" spans="2:46" s="1" customFormat="1" ht="11">
      <c r="B10" s="27"/>
      <c r="L10" s="27"/>
    </row>
    <row r="11" spans="2:46" s="1" customFormat="1" ht="12" customHeight="1">
      <c r="B11" s="27"/>
      <c r="D11" s="22" t="s">
        <v>14</v>
      </c>
      <c r="F11" s="20" t="s">
        <v>1</v>
      </c>
      <c r="I11" s="22" t="s">
        <v>15</v>
      </c>
      <c r="J11" s="20" t="s">
        <v>1</v>
      </c>
      <c r="L11" s="27"/>
    </row>
    <row r="12" spans="2:46" s="1" customFormat="1" ht="12" customHeight="1">
      <c r="B12" s="27"/>
      <c r="D12" s="22" t="s">
        <v>16</v>
      </c>
      <c r="F12" s="20" t="s">
        <v>17</v>
      </c>
      <c r="I12" s="22" t="s">
        <v>18</v>
      </c>
      <c r="J12" s="50" t="str">
        <f>'Rekapitulácia stavby'!AN8</f>
        <v>7. 6. 2021</v>
      </c>
      <c r="L12" s="27"/>
    </row>
    <row r="13" spans="2:46" s="1" customFormat="1" ht="10.75" customHeight="1">
      <c r="B13" s="27"/>
      <c r="L13" s="27"/>
    </row>
    <row r="14" spans="2:46" s="1" customFormat="1" ht="12" customHeight="1">
      <c r="B14" s="27"/>
      <c r="D14" s="22" t="s">
        <v>20</v>
      </c>
      <c r="I14" s="22" t="s">
        <v>21</v>
      </c>
      <c r="J14" s="20" t="s">
        <v>1</v>
      </c>
      <c r="L14" s="27"/>
    </row>
    <row r="15" spans="2:46" s="1" customFormat="1" ht="18" customHeight="1">
      <c r="B15" s="27"/>
      <c r="E15" s="20" t="s">
        <v>22</v>
      </c>
      <c r="I15" s="22" t="s">
        <v>23</v>
      </c>
      <c r="J15" s="20" t="s">
        <v>1</v>
      </c>
      <c r="L15" s="27"/>
    </row>
    <row r="16" spans="2:46" s="1" customFormat="1" ht="7" customHeight="1">
      <c r="B16" s="27"/>
      <c r="L16" s="27"/>
    </row>
    <row r="17" spans="2:12" s="1" customFormat="1" ht="12" customHeight="1">
      <c r="B17" s="27"/>
      <c r="D17" s="22" t="s">
        <v>24</v>
      </c>
      <c r="I17" s="22" t="s">
        <v>21</v>
      </c>
      <c r="J17" s="20" t="str">
        <f>'Rekapitulácia stavby'!AN13</f>
        <v/>
      </c>
      <c r="L17" s="27"/>
    </row>
    <row r="18" spans="2:12" s="1" customFormat="1" ht="18" customHeight="1">
      <c r="B18" s="27"/>
      <c r="E18" s="178" t="str">
        <f>'Rekapitulácia stavby'!E14</f>
        <v xml:space="preserve"> </v>
      </c>
      <c r="F18" s="178"/>
      <c r="G18" s="178"/>
      <c r="H18" s="178"/>
      <c r="I18" s="22" t="s">
        <v>23</v>
      </c>
      <c r="J18" s="20" t="str">
        <f>'Rekapitulácia stavby'!AN14</f>
        <v/>
      </c>
      <c r="L18" s="27"/>
    </row>
    <row r="19" spans="2:12" s="1" customFormat="1" ht="7" customHeight="1">
      <c r="B19" s="27"/>
      <c r="L19" s="27"/>
    </row>
    <row r="20" spans="2:12" s="1" customFormat="1" ht="12" customHeight="1">
      <c r="B20" s="27"/>
      <c r="D20" s="22" t="s">
        <v>26</v>
      </c>
      <c r="I20" s="22" t="s">
        <v>21</v>
      </c>
      <c r="J20" s="20" t="s">
        <v>1</v>
      </c>
      <c r="L20" s="27"/>
    </row>
    <row r="21" spans="2:12" s="1" customFormat="1" ht="18" customHeight="1">
      <c r="B21" s="27"/>
      <c r="E21" s="20" t="s">
        <v>27</v>
      </c>
      <c r="I21" s="22" t="s">
        <v>23</v>
      </c>
      <c r="J21" s="20" t="s">
        <v>1</v>
      </c>
      <c r="L21" s="27"/>
    </row>
    <row r="22" spans="2:12" s="1" customFormat="1" ht="7" customHeight="1">
      <c r="B22" s="27"/>
      <c r="L22" s="27"/>
    </row>
    <row r="23" spans="2:12" s="1" customFormat="1" ht="12" customHeight="1">
      <c r="B23" s="27"/>
      <c r="D23" s="22" t="s">
        <v>30</v>
      </c>
      <c r="I23" s="22" t="s">
        <v>21</v>
      </c>
      <c r="J23" s="20" t="str">
        <f>IF('Rekapitulácia stavby'!AN19="","",'Rekapitulácia stavby'!AN19)</f>
        <v/>
      </c>
      <c r="L23" s="27"/>
    </row>
    <row r="24" spans="2:12" s="1" customFormat="1" ht="18" customHeight="1">
      <c r="B24" s="27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7"/>
    </row>
    <row r="25" spans="2:12" s="1" customFormat="1" ht="7" customHeight="1">
      <c r="B25" s="27"/>
      <c r="L25" s="27"/>
    </row>
    <row r="26" spans="2:12" s="1" customFormat="1" ht="12" customHeight="1">
      <c r="B26" s="27"/>
      <c r="D26" s="22" t="s">
        <v>31</v>
      </c>
      <c r="L26" s="27"/>
    </row>
    <row r="27" spans="2:12" s="7" customFormat="1" ht="214.5" customHeight="1">
      <c r="B27" s="96"/>
      <c r="E27" s="181" t="s">
        <v>115</v>
      </c>
      <c r="F27" s="181"/>
      <c r="G27" s="181"/>
      <c r="H27" s="181"/>
      <c r="L27" s="96"/>
    </row>
    <row r="28" spans="2:12" s="1" customFormat="1" ht="7" customHeight="1">
      <c r="B28" s="27"/>
      <c r="L28" s="27"/>
    </row>
    <row r="29" spans="2:12" s="1" customFormat="1" ht="7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14.5" customHeight="1">
      <c r="B30" s="27"/>
      <c r="D30" s="20" t="s">
        <v>116</v>
      </c>
      <c r="J30" s="26">
        <f>J96</f>
        <v>638827.12900000007</v>
      </c>
      <c r="L30" s="27"/>
    </row>
    <row r="31" spans="2:12" s="1" customFormat="1" ht="14.5" customHeight="1">
      <c r="B31" s="27"/>
      <c r="D31" s="25" t="s">
        <v>117</v>
      </c>
      <c r="J31" s="26">
        <f>J114</f>
        <v>0</v>
      </c>
      <c r="L31" s="27"/>
    </row>
    <row r="32" spans="2:12" s="1" customFormat="1" ht="25.5" customHeight="1">
      <c r="B32" s="27"/>
      <c r="D32" s="97" t="s">
        <v>35</v>
      </c>
      <c r="J32" s="64">
        <f>ROUND(J30 + J31, 2)</f>
        <v>638827.13</v>
      </c>
      <c r="L32" s="27"/>
    </row>
    <row r="33" spans="2:12" s="1" customFormat="1" ht="7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5" customHeight="1">
      <c r="B34" s="27"/>
      <c r="F34" s="30" t="s">
        <v>37</v>
      </c>
      <c r="I34" s="30" t="s">
        <v>36</v>
      </c>
      <c r="J34" s="30" t="s">
        <v>38</v>
      </c>
      <c r="L34" s="27"/>
    </row>
    <row r="35" spans="2:12" s="1" customFormat="1" ht="14.5" customHeight="1">
      <c r="B35" s="27"/>
      <c r="D35" s="53" t="s">
        <v>39</v>
      </c>
      <c r="E35" s="32" t="s">
        <v>40</v>
      </c>
      <c r="F35" s="98">
        <f>ROUND((SUM(BE114:BE115) + SUM(BE135:BE210)),  2)</f>
        <v>0</v>
      </c>
      <c r="G35" s="99"/>
      <c r="H35" s="99"/>
      <c r="I35" s="100">
        <v>0.2</v>
      </c>
      <c r="J35" s="98">
        <f>ROUND(((SUM(BE114:BE115) + SUM(BE135:BE210))*I35),  2)</f>
        <v>0</v>
      </c>
      <c r="L35" s="27"/>
    </row>
    <row r="36" spans="2:12" s="1" customFormat="1" ht="14.5" customHeight="1">
      <c r="B36" s="27"/>
      <c r="E36" s="32" t="s">
        <v>41</v>
      </c>
      <c r="F36" s="84">
        <f>ROUND((SUM(BF114:BF115) + SUM(BF135:BF210)),  2)</f>
        <v>638827.13</v>
      </c>
      <c r="I36" s="101">
        <v>0.2</v>
      </c>
      <c r="J36" s="84">
        <f>ROUND(((SUM(BF114:BF115) + SUM(BF135:BF210))*I36),  2)</f>
        <v>127765.43</v>
      </c>
      <c r="L36" s="27"/>
    </row>
    <row r="37" spans="2:12" s="1" customFormat="1" ht="14.5" hidden="1" customHeight="1">
      <c r="B37" s="27"/>
      <c r="E37" s="22" t="s">
        <v>42</v>
      </c>
      <c r="F37" s="84">
        <f>ROUND((SUM(BG114:BG115) + SUM(BG135:BG210)),  2)</f>
        <v>0</v>
      </c>
      <c r="I37" s="101">
        <v>0.2</v>
      </c>
      <c r="J37" s="84">
        <f>0</f>
        <v>0</v>
      </c>
      <c r="L37" s="27"/>
    </row>
    <row r="38" spans="2:12" s="1" customFormat="1" ht="14.5" hidden="1" customHeight="1">
      <c r="B38" s="27"/>
      <c r="E38" s="22" t="s">
        <v>43</v>
      </c>
      <c r="F38" s="84">
        <f>ROUND((SUM(BH114:BH115) + SUM(BH135:BH210)),  2)</f>
        <v>0</v>
      </c>
      <c r="I38" s="101">
        <v>0.2</v>
      </c>
      <c r="J38" s="84">
        <f>0</f>
        <v>0</v>
      </c>
      <c r="L38" s="27"/>
    </row>
    <row r="39" spans="2:12" s="1" customFormat="1" ht="14.5" hidden="1" customHeight="1">
      <c r="B39" s="27"/>
      <c r="E39" s="32" t="s">
        <v>44</v>
      </c>
      <c r="F39" s="98">
        <f>ROUND((SUM(BI114:BI115) + SUM(BI135:BI210)),  2)</f>
        <v>0</v>
      </c>
      <c r="G39" s="99"/>
      <c r="H39" s="99"/>
      <c r="I39" s="100">
        <v>0</v>
      </c>
      <c r="J39" s="98">
        <f>0</f>
        <v>0</v>
      </c>
      <c r="L39" s="27"/>
    </row>
    <row r="40" spans="2:12" s="1" customFormat="1" ht="7" customHeight="1">
      <c r="B40" s="27"/>
      <c r="L40" s="27"/>
    </row>
    <row r="41" spans="2:12" s="1" customFormat="1" ht="25.5" customHeight="1">
      <c r="B41" s="27"/>
      <c r="C41" s="93"/>
      <c r="D41" s="102" t="s">
        <v>45</v>
      </c>
      <c r="E41" s="55"/>
      <c r="F41" s="55"/>
      <c r="G41" s="103" t="s">
        <v>46</v>
      </c>
      <c r="H41" s="104" t="s">
        <v>47</v>
      </c>
      <c r="I41" s="55"/>
      <c r="J41" s="105">
        <f>SUM(J32:J39)</f>
        <v>766592.56</v>
      </c>
      <c r="K41" s="106"/>
      <c r="L41" s="27"/>
    </row>
    <row r="42" spans="2:12" s="1" customFormat="1" ht="14.5" customHeight="1">
      <c r="B42" s="27"/>
      <c r="L42" s="27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7"/>
      <c r="D61" s="41" t="s">
        <v>50</v>
      </c>
      <c r="E61" s="29"/>
      <c r="F61" s="107" t="s">
        <v>51</v>
      </c>
      <c r="G61" s="41" t="s">
        <v>50</v>
      </c>
      <c r="H61" s="29"/>
      <c r="I61" s="29"/>
      <c r="J61" s="108" t="s">
        <v>51</v>
      </c>
      <c r="K61" s="29"/>
      <c r="L61" s="27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7"/>
      <c r="D76" s="41" t="s">
        <v>50</v>
      </c>
      <c r="E76" s="29"/>
      <c r="F76" s="107" t="s">
        <v>51</v>
      </c>
      <c r="G76" s="41" t="s">
        <v>50</v>
      </c>
      <c r="H76" s="29"/>
      <c r="I76" s="29"/>
      <c r="J76" s="108" t="s">
        <v>51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5" customHeight="1">
      <c r="B82" s="27"/>
      <c r="C82" s="17" t="s">
        <v>118</v>
      </c>
      <c r="L82" s="27"/>
    </row>
    <row r="83" spans="2:47" s="1" customFormat="1" ht="7" customHeight="1">
      <c r="B83" s="27"/>
      <c r="L83" s="27"/>
    </row>
    <row r="84" spans="2:47" s="1" customFormat="1" ht="12" customHeight="1">
      <c r="B84" s="27"/>
      <c r="C84" s="22" t="s">
        <v>12</v>
      </c>
      <c r="L84" s="27"/>
    </row>
    <row r="85" spans="2:47" s="1" customFormat="1" ht="16.5" customHeight="1">
      <c r="B85" s="27"/>
      <c r="E85" s="211" t="str">
        <f>E7</f>
        <v>Výstavba farmy dojníc Mikuláš II. etapa</v>
      </c>
      <c r="F85" s="212"/>
      <c r="G85" s="212"/>
      <c r="H85" s="212"/>
      <c r="L85" s="27"/>
    </row>
    <row r="86" spans="2:47" s="1" customFormat="1" ht="12" customHeight="1">
      <c r="B86" s="27"/>
      <c r="C86" s="22" t="s">
        <v>113</v>
      </c>
      <c r="L86" s="27"/>
    </row>
    <row r="87" spans="2:47" s="1" customFormat="1" ht="16.5" customHeight="1">
      <c r="B87" s="27"/>
      <c r="E87" s="173" t="str">
        <f>E9</f>
        <v>SO 02 - SO 02 - Ustajnenie pre mliečne teľatá</v>
      </c>
      <c r="F87" s="213"/>
      <c r="G87" s="213"/>
      <c r="H87" s="213"/>
      <c r="L87" s="27"/>
    </row>
    <row r="88" spans="2:47" s="1" customFormat="1" ht="7" customHeight="1">
      <c r="B88" s="27"/>
      <c r="L88" s="27"/>
    </row>
    <row r="89" spans="2:47" s="1" customFormat="1" ht="12" customHeight="1">
      <c r="B89" s="27"/>
      <c r="C89" s="22" t="s">
        <v>16</v>
      </c>
      <c r="F89" s="20" t="str">
        <f>F12</f>
        <v>Veľká Tabula</v>
      </c>
      <c r="I89" s="22" t="s">
        <v>18</v>
      </c>
      <c r="J89" s="50" t="str">
        <f>IF(J12="","",J12)</f>
        <v>7. 6. 2021</v>
      </c>
      <c r="L89" s="27"/>
    </row>
    <row r="90" spans="2:47" s="1" customFormat="1" ht="7" customHeight="1">
      <c r="B90" s="27"/>
      <c r="L90" s="27"/>
    </row>
    <row r="91" spans="2:47" s="1" customFormat="1" ht="25.75" customHeight="1">
      <c r="B91" s="27"/>
      <c r="C91" s="22" t="s">
        <v>20</v>
      </c>
      <c r="F91" s="20" t="str">
        <f>E15</f>
        <v>AGROCONTRACT Mikuláš a.s., č. 631, Mikuláš</v>
      </c>
      <c r="I91" s="22" t="s">
        <v>26</v>
      </c>
      <c r="J91" s="23" t="str">
        <f>E21</f>
        <v>Ing. arch. Roland Hoferica</v>
      </c>
      <c r="L91" s="27"/>
    </row>
    <row r="92" spans="2:47" s="1" customFormat="1" ht="15.25" customHeight="1">
      <c r="B92" s="27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 xml:space="preserve"> </v>
      </c>
      <c r="L92" s="27"/>
    </row>
    <row r="93" spans="2:47" s="1" customFormat="1" ht="10.25" customHeight="1">
      <c r="B93" s="27"/>
      <c r="L93" s="27"/>
    </row>
    <row r="94" spans="2:47" s="1" customFormat="1" ht="29.25" customHeight="1">
      <c r="B94" s="27"/>
      <c r="C94" s="109" t="s">
        <v>119</v>
      </c>
      <c r="D94" s="93"/>
      <c r="E94" s="93"/>
      <c r="F94" s="93"/>
      <c r="G94" s="93"/>
      <c r="H94" s="93"/>
      <c r="I94" s="93"/>
      <c r="J94" s="110" t="s">
        <v>120</v>
      </c>
      <c r="K94" s="93"/>
      <c r="L94" s="27"/>
    </row>
    <row r="95" spans="2:47" s="1" customFormat="1" ht="10.25" customHeight="1">
      <c r="B95" s="27"/>
      <c r="L95" s="27"/>
    </row>
    <row r="96" spans="2:47" s="1" customFormat="1" ht="22.75" customHeight="1">
      <c r="B96" s="27"/>
      <c r="C96" s="111" t="s">
        <v>121</v>
      </c>
      <c r="J96" s="64">
        <f>J135</f>
        <v>638827.12900000007</v>
      </c>
      <c r="L96" s="27"/>
      <c r="AU96" s="13" t="s">
        <v>122</v>
      </c>
    </row>
    <row r="97" spans="2:12" s="8" customFormat="1" ht="25" customHeight="1">
      <c r="B97" s="112"/>
      <c r="D97" s="113" t="s">
        <v>123</v>
      </c>
      <c r="E97" s="114"/>
      <c r="F97" s="114"/>
      <c r="G97" s="114"/>
      <c r="H97" s="114"/>
      <c r="I97" s="114"/>
      <c r="J97" s="115">
        <f>J136</f>
        <v>200973.91600000003</v>
      </c>
      <c r="L97" s="112"/>
    </row>
    <row r="98" spans="2:12" s="9" customFormat="1" ht="20" customHeight="1">
      <c r="B98" s="116"/>
      <c r="D98" s="117" t="s">
        <v>124</v>
      </c>
      <c r="E98" s="118"/>
      <c r="F98" s="118"/>
      <c r="G98" s="118"/>
      <c r="H98" s="118"/>
      <c r="I98" s="118"/>
      <c r="J98" s="119">
        <f>J137</f>
        <v>12050.650000000001</v>
      </c>
      <c r="L98" s="116"/>
    </row>
    <row r="99" spans="2:12" s="9" customFormat="1" ht="20" customHeight="1">
      <c r="B99" s="116"/>
      <c r="D99" s="117" t="s">
        <v>125</v>
      </c>
      <c r="E99" s="118"/>
      <c r="F99" s="118"/>
      <c r="G99" s="118"/>
      <c r="H99" s="118"/>
      <c r="I99" s="118"/>
      <c r="J99" s="119">
        <f>J146</f>
        <v>97109.327999999994</v>
      </c>
      <c r="L99" s="116"/>
    </row>
    <row r="100" spans="2:12" s="9" customFormat="1" ht="20" customHeight="1">
      <c r="B100" s="116"/>
      <c r="D100" s="117" t="s">
        <v>126</v>
      </c>
      <c r="E100" s="118"/>
      <c r="F100" s="118"/>
      <c r="G100" s="118"/>
      <c r="H100" s="118"/>
      <c r="I100" s="118"/>
      <c r="J100" s="119">
        <f>J157</f>
        <v>20756.464</v>
      </c>
      <c r="L100" s="116"/>
    </row>
    <row r="101" spans="2:12" s="9" customFormat="1" ht="20" customHeight="1">
      <c r="B101" s="116"/>
      <c r="D101" s="117" t="s">
        <v>127</v>
      </c>
      <c r="E101" s="118"/>
      <c r="F101" s="118"/>
      <c r="G101" s="118"/>
      <c r="H101" s="118"/>
      <c r="I101" s="118"/>
      <c r="J101" s="119">
        <f>J163</f>
        <v>11627.287000000002</v>
      </c>
      <c r="L101" s="116"/>
    </row>
    <row r="102" spans="2:12" s="9" customFormat="1" ht="20" customHeight="1">
      <c r="B102" s="116"/>
      <c r="D102" s="117" t="s">
        <v>128</v>
      </c>
      <c r="E102" s="118"/>
      <c r="F102" s="118"/>
      <c r="G102" s="118"/>
      <c r="H102" s="118"/>
      <c r="I102" s="118"/>
      <c r="J102" s="119">
        <f>J168</f>
        <v>44330.334000000003</v>
      </c>
      <c r="L102" s="116"/>
    </row>
    <row r="103" spans="2:12" s="9" customFormat="1" ht="20" customHeight="1">
      <c r="B103" s="116"/>
      <c r="D103" s="117" t="s">
        <v>129</v>
      </c>
      <c r="E103" s="118"/>
      <c r="F103" s="118"/>
      <c r="G103" s="118"/>
      <c r="H103" s="118"/>
      <c r="I103" s="118"/>
      <c r="J103" s="119">
        <f>J175</f>
        <v>15099.852999999999</v>
      </c>
      <c r="L103" s="116"/>
    </row>
    <row r="104" spans="2:12" s="8" customFormat="1" ht="25" customHeight="1">
      <c r="B104" s="112"/>
      <c r="D104" s="113" t="s">
        <v>130</v>
      </c>
      <c r="E104" s="114"/>
      <c r="F104" s="114"/>
      <c r="G104" s="114"/>
      <c r="H104" s="114"/>
      <c r="I104" s="114"/>
      <c r="J104" s="115">
        <f>J177</f>
        <v>246443.89200000002</v>
      </c>
      <c r="L104" s="112"/>
    </row>
    <row r="105" spans="2:12" s="9" customFormat="1" ht="20" customHeight="1">
      <c r="B105" s="116"/>
      <c r="D105" s="117" t="s">
        <v>131</v>
      </c>
      <c r="E105" s="118"/>
      <c r="F105" s="118"/>
      <c r="G105" s="118"/>
      <c r="H105" s="118"/>
      <c r="I105" s="118"/>
      <c r="J105" s="119">
        <f>J178</f>
        <v>13425.52</v>
      </c>
      <c r="L105" s="116"/>
    </row>
    <row r="106" spans="2:12" s="9" customFormat="1" ht="20" customHeight="1">
      <c r="B106" s="116"/>
      <c r="D106" s="117" t="s">
        <v>132</v>
      </c>
      <c r="E106" s="118"/>
      <c r="F106" s="118"/>
      <c r="G106" s="118"/>
      <c r="H106" s="118"/>
      <c r="I106" s="118"/>
      <c r="J106" s="119">
        <f>J184</f>
        <v>3885.529</v>
      </c>
      <c r="L106" s="116"/>
    </row>
    <row r="107" spans="2:12" s="9" customFormat="1" ht="20" customHeight="1">
      <c r="B107" s="116"/>
      <c r="D107" s="117" t="s">
        <v>133</v>
      </c>
      <c r="E107" s="118"/>
      <c r="F107" s="118"/>
      <c r="G107" s="118"/>
      <c r="H107" s="118"/>
      <c r="I107" s="118"/>
      <c r="J107" s="119">
        <f>J190</f>
        <v>39356.995999999999</v>
      </c>
      <c r="L107" s="116"/>
    </row>
    <row r="108" spans="2:12" s="9" customFormat="1" ht="20" customHeight="1">
      <c r="B108" s="116"/>
      <c r="D108" s="117" t="s">
        <v>134</v>
      </c>
      <c r="E108" s="118"/>
      <c r="F108" s="118"/>
      <c r="G108" s="118"/>
      <c r="H108" s="118"/>
      <c r="I108" s="118"/>
      <c r="J108" s="119">
        <f>J193</f>
        <v>182591.215</v>
      </c>
      <c r="L108" s="116"/>
    </row>
    <row r="109" spans="2:12" s="9" customFormat="1" ht="20" customHeight="1">
      <c r="B109" s="116"/>
      <c r="D109" s="117" t="s">
        <v>135</v>
      </c>
      <c r="E109" s="118"/>
      <c r="F109" s="118"/>
      <c r="G109" s="118"/>
      <c r="H109" s="118"/>
      <c r="I109" s="118"/>
      <c r="J109" s="119">
        <f>J203</f>
        <v>7184.6319999999996</v>
      </c>
      <c r="L109" s="116"/>
    </row>
    <row r="110" spans="2:12" s="8" customFormat="1" ht="25" customHeight="1">
      <c r="B110" s="112"/>
      <c r="D110" s="113" t="s">
        <v>136</v>
      </c>
      <c r="E110" s="114"/>
      <c r="F110" s="114"/>
      <c r="G110" s="114"/>
      <c r="H110" s="114"/>
      <c r="I110" s="114"/>
      <c r="J110" s="115">
        <f>J206</f>
        <v>191409.321</v>
      </c>
      <c r="L110" s="112"/>
    </row>
    <row r="111" spans="2:12" s="9" customFormat="1" ht="20" customHeight="1">
      <c r="B111" s="116"/>
      <c r="D111" s="117" t="s">
        <v>137</v>
      </c>
      <c r="E111" s="118"/>
      <c r="F111" s="118"/>
      <c r="G111" s="118"/>
      <c r="H111" s="118"/>
      <c r="I111" s="118"/>
      <c r="J111" s="119">
        <f>J207</f>
        <v>191409.321</v>
      </c>
      <c r="L111" s="116"/>
    </row>
    <row r="112" spans="2:12" s="1" customFormat="1" ht="21.75" customHeight="1">
      <c r="B112" s="27"/>
      <c r="L112" s="27"/>
    </row>
    <row r="113" spans="2:14" s="1" customFormat="1" ht="7" customHeight="1">
      <c r="B113" s="27"/>
      <c r="L113" s="27"/>
    </row>
    <row r="114" spans="2:14" s="1" customFormat="1" ht="29.25" customHeight="1">
      <c r="B114" s="27"/>
      <c r="C114" s="111" t="s">
        <v>138</v>
      </c>
      <c r="J114" s="120">
        <v>0</v>
      </c>
      <c r="L114" s="27"/>
      <c r="N114" s="121" t="s">
        <v>39</v>
      </c>
    </row>
    <row r="115" spans="2:14" s="1" customFormat="1" ht="18" customHeight="1">
      <c r="B115" s="27"/>
      <c r="L115" s="27"/>
    </row>
    <row r="116" spans="2:14" s="1" customFormat="1" ht="29.25" customHeight="1">
      <c r="B116" s="27"/>
      <c r="C116" s="92" t="s">
        <v>111</v>
      </c>
      <c r="D116" s="93"/>
      <c r="E116" s="93"/>
      <c r="F116" s="93"/>
      <c r="G116" s="93"/>
      <c r="H116" s="93"/>
      <c r="I116" s="93"/>
      <c r="J116" s="94">
        <f>ROUND(J96+J114,2)</f>
        <v>638827.13</v>
      </c>
      <c r="K116" s="93"/>
      <c r="L116" s="27"/>
    </row>
    <row r="117" spans="2:14" s="1" customFormat="1" ht="7" customHeight="1"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27"/>
    </row>
    <row r="121" spans="2:14" s="1" customFormat="1" ht="7" customHeight="1"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27"/>
    </row>
    <row r="122" spans="2:14" s="1" customFormat="1" ht="25" customHeight="1">
      <c r="B122" s="27"/>
      <c r="C122" s="17" t="s">
        <v>139</v>
      </c>
      <c r="L122" s="27"/>
    </row>
    <row r="123" spans="2:14" s="1" customFormat="1" ht="7" customHeight="1">
      <c r="B123" s="27"/>
      <c r="L123" s="27"/>
    </row>
    <row r="124" spans="2:14" s="1" customFormat="1" ht="12" customHeight="1">
      <c r="B124" s="27"/>
      <c r="C124" s="22" t="s">
        <v>12</v>
      </c>
      <c r="L124" s="27"/>
    </row>
    <row r="125" spans="2:14" s="1" customFormat="1" ht="16.5" customHeight="1">
      <c r="B125" s="27"/>
      <c r="E125" s="211" t="str">
        <f>E7</f>
        <v>Výstavba farmy dojníc Mikuláš II. etapa</v>
      </c>
      <c r="F125" s="212"/>
      <c r="G125" s="212"/>
      <c r="H125" s="212"/>
      <c r="L125" s="27"/>
    </row>
    <row r="126" spans="2:14" s="1" customFormat="1" ht="12" customHeight="1">
      <c r="B126" s="27"/>
      <c r="C126" s="22" t="s">
        <v>113</v>
      </c>
      <c r="L126" s="27"/>
    </row>
    <row r="127" spans="2:14" s="1" customFormat="1" ht="16.5" customHeight="1">
      <c r="B127" s="27"/>
      <c r="E127" s="173" t="str">
        <f>E9</f>
        <v>SO 02 - SO 02 - Ustajnenie pre mliečne teľatá</v>
      </c>
      <c r="F127" s="213"/>
      <c r="G127" s="213"/>
      <c r="H127" s="213"/>
      <c r="L127" s="27"/>
    </row>
    <row r="128" spans="2:14" s="1" customFormat="1" ht="7" customHeight="1">
      <c r="B128" s="27"/>
      <c r="L128" s="27"/>
    </row>
    <row r="129" spans="2:65" s="1" customFormat="1" ht="12" customHeight="1">
      <c r="B129" s="27"/>
      <c r="C129" s="22" t="s">
        <v>16</v>
      </c>
      <c r="F129" s="20" t="str">
        <f>F12</f>
        <v>Veľká Tabula</v>
      </c>
      <c r="I129" s="22" t="s">
        <v>18</v>
      </c>
      <c r="J129" s="50" t="str">
        <f>IF(J12="","",J12)</f>
        <v>7. 6. 2021</v>
      </c>
      <c r="L129" s="27"/>
    </row>
    <row r="130" spans="2:65" s="1" customFormat="1" ht="7" customHeight="1">
      <c r="B130" s="27"/>
      <c r="L130" s="27"/>
    </row>
    <row r="131" spans="2:65" s="1" customFormat="1" ht="25.75" customHeight="1">
      <c r="B131" s="27"/>
      <c r="C131" s="22" t="s">
        <v>20</v>
      </c>
      <c r="F131" s="20" t="str">
        <f>E15</f>
        <v>AGROCONTRACT Mikuláš a.s., č. 631, Mikuláš</v>
      </c>
      <c r="I131" s="22" t="s">
        <v>26</v>
      </c>
      <c r="J131" s="23" t="str">
        <f>E21</f>
        <v>Ing. arch. Roland Hoferica</v>
      </c>
      <c r="L131" s="27"/>
    </row>
    <row r="132" spans="2:65" s="1" customFormat="1" ht="15.25" customHeight="1">
      <c r="B132" s="27"/>
      <c r="C132" s="22" t="s">
        <v>24</v>
      </c>
      <c r="F132" s="20" t="str">
        <f>IF(E18="","",E18)</f>
        <v xml:space="preserve"> </v>
      </c>
      <c r="I132" s="22" t="s">
        <v>30</v>
      </c>
      <c r="J132" s="23" t="str">
        <f>E24</f>
        <v xml:space="preserve"> </v>
      </c>
      <c r="L132" s="27"/>
    </row>
    <row r="133" spans="2:65" s="1" customFormat="1" ht="10.25" customHeight="1">
      <c r="B133" s="27"/>
      <c r="L133" s="27"/>
    </row>
    <row r="134" spans="2:65" s="10" customFormat="1" ht="29.25" customHeight="1">
      <c r="B134" s="122"/>
      <c r="C134" s="123" t="s">
        <v>140</v>
      </c>
      <c r="D134" s="124" t="s">
        <v>60</v>
      </c>
      <c r="E134" s="124" t="s">
        <v>56</v>
      </c>
      <c r="F134" s="124" t="s">
        <v>57</v>
      </c>
      <c r="G134" s="124" t="s">
        <v>141</v>
      </c>
      <c r="H134" s="124" t="s">
        <v>142</v>
      </c>
      <c r="I134" s="124" t="s">
        <v>143</v>
      </c>
      <c r="J134" s="125" t="s">
        <v>120</v>
      </c>
      <c r="K134" s="126" t="s">
        <v>144</v>
      </c>
      <c r="L134" s="122"/>
      <c r="M134" s="57" t="s">
        <v>1</v>
      </c>
      <c r="N134" s="58" t="s">
        <v>39</v>
      </c>
      <c r="O134" s="58" t="s">
        <v>145</v>
      </c>
      <c r="P134" s="58" t="s">
        <v>146</v>
      </c>
      <c r="Q134" s="58" t="s">
        <v>147</v>
      </c>
      <c r="R134" s="58" t="s">
        <v>148</v>
      </c>
      <c r="S134" s="58" t="s">
        <v>149</v>
      </c>
      <c r="T134" s="59" t="s">
        <v>150</v>
      </c>
    </row>
    <row r="135" spans="2:65" s="1" customFormat="1" ht="22.75" customHeight="1">
      <c r="B135" s="27"/>
      <c r="C135" s="62" t="s">
        <v>116</v>
      </c>
      <c r="J135" s="127">
        <f>BK135</f>
        <v>638827.12900000007</v>
      </c>
      <c r="L135" s="27"/>
      <c r="M135" s="60"/>
      <c r="N135" s="51"/>
      <c r="O135" s="51"/>
      <c r="P135" s="128">
        <f>P136+P177+P206</f>
        <v>14988.075231369996</v>
      </c>
      <c r="Q135" s="51"/>
      <c r="R135" s="128">
        <f>R136+R177+R206</f>
        <v>1763.9194730281383</v>
      </c>
      <c r="S135" s="51"/>
      <c r="T135" s="129">
        <f>T136+T177+T206</f>
        <v>0</v>
      </c>
      <c r="AT135" s="13" t="s">
        <v>74</v>
      </c>
      <c r="AU135" s="13" t="s">
        <v>122</v>
      </c>
      <c r="BK135" s="130">
        <f>BK136+BK177+BK206</f>
        <v>638827.12900000007</v>
      </c>
    </row>
    <row r="136" spans="2:65" s="11" customFormat="1" ht="26" customHeight="1">
      <c r="B136" s="131"/>
      <c r="D136" s="132" t="s">
        <v>74</v>
      </c>
      <c r="E136" s="133" t="s">
        <v>151</v>
      </c>
      <c r="F136" s="133" t="s">
        <v>152</v>
      </c>
      <c r="J136" s="134">
        <f>BK136</f>
        <v>200973.91600000003</v>
      </c>
      <c r="L136" s="131"/>
      <c r="M136" s="135"/>
      <c r="P136" s="136">
        <f>P137+P146+P157+P163+P168+P175</f>
        <v>3613.13138652</v>
      </c>
      <c r="R136" s="136">
        <f>R137+R146+R157+R163+R168+R175</f>
        <v>1650.6179942983383</v>
      </c>
      <c r="T136" s="137">
        <f>T137+T146+T157+T163+T168+T175</f>
        <v>0</v>
      </c>
      <c r="AR136" s="132" t="s">
        <v>82</v>
      </c>
      <c r="AT136" s="138" t="s">
        <v>74</v>
      </c>
      <c r="AU136" s="138" t="s">
        <v>75</v>
      </c>
      <c r="AY136" s="132" t="s">
        <v>153</v>
      </c>
      <c r="BK136" s="139">
        <f>BK137+BK146+BK157+BK163+BK168+BK175</f>
        <v>200973.91600000003</v>
      </c>
    </row>
    <row r="137" spans="2:65" s="11" customFormat="1" ht="22.75" customHeight="1">
      <c r="B137" s="131"/>
      <c r="D137" s="132" t="s">
        <v>74</v>
      </c>
      <c r="E137" s="140" t="s">
        <v>82</v>
      </c>
      <c r="F137" s="140" t="s">
        <v>154</v>
      </c>
      <c r="J137" s="141">
        <f>BK137</f>
        <v>12050.650000000001</v>
      </c>
      <c r="L137" s="131"/>
      <c r="M137" s="135"/>
      <c r="P137" s="136">
        <f>SUM(P138:P145)</f>
        <v>724.94614950000016</v>
      </c>
      <c r="R137" s="136">
        <f>SUM(R138:R145)</f>
        <v>0</v>
      </c>
      <c r="T137" s="137">
        <f>SUM(T138:T145)</f>
        <v>0</v>
      </c>
      <c r="AR137" s="132" t="s">
        <v>82</v>
      </c>
      <c r="AT137" s="138" t="s">
        <v>74</v>
      </c>
      <c r="AU137" s="138" t="s">
        <v>82</v>
      </c>
      <c r="AY137" s="132" t="s">
        <v>153</v>
      </c>
      <c r="BK137" s="139">
        <f>SUM(BK138:BK145)</f>
        <v>12050.650000000001</v>
      </c>
    </row>
    <row r="138" spans="2:65" s="1" customFormat="1" ht="33" customHeight="1">
      <c r="B138" s="142"/>
      <c r="C138" s="143" t="s">
        <v>82</v>
      </c>
      <c r="D138" s="143" t="s">
        <v>155</v>
      </c>
      <c r="E138" s="144" t="s">
        <v>156</v>
      </c>
      <c r="F138" s="145" t="s">
        <v>157</v>
      </c>
      <c r="G138" s="146" t="s">
        <v>158</v>
      </c>
      <c r="H138" s="147">
        <v>237.374</v>
      </c>
      <c r="I138" s="147">
        <v>1.0840000000000001</v>
      </c>
      <c r="J138" s="147">
        <f t="shared" ref="J138:J145" si="0">ROUND(I138*H138,3)</f>
        <v>257.31299999999999</v>
      </c>
      <c r="K138" s="148"/>
      <c r="L138" s="27"/>
      <c r="M138" s="149" t="s">
        <v>1</v>
      </c>
      <c r="N138" s="121" t="s">
        <v>41</v>
      </c>
      <c r="O138" s="150">
        <v>1.2E-2</v>
      </c>
      <c r="P138" s="150">
        <f t="shared" ref="P138:P145" si="1">O138*H138</f>
        <v>2.8484880000000001</v>
      </c>
      <c r="Q138" s="150">
        <v>0</v>
      </c>
      <c r="R138" s="150">
        <f t="shared" ref="R138:R145" si="2">Q138*H138</f>
        <v>0</v>
      </c>
      <c r="S138" s="150">
        <v>0</v>
      </c>
      <c r="T138" s="151">
        <f t="shared" ref="T138:T145" si="3">S138*H138</f>
        <v>0</v>
      </c>
      <c r="AR138" s="152" t="s">
        <v>159</v>
      </c>
      <c r="AT138" s="152" t="s">
        <v>155</v>
      </c>
      <c r="AU138" s="152" t="s">
        <v>86</v>
      </c>
      <c r="AY138" s="13" t="s">
        <v>153</v>
      </c>
      <c r="BE138" s="153">
        <f t="shared" ref="BE138:BE145" si="4">IF(N138="základná",J138,0)</f>
        <v>0</v>
      </c>
      <c r="BF138" s="153">
        <f t="shared" ref="BF138:BF145" si="5">IF(N138="znížená",J138,0)</f>
        <v>257.31299999999999</v>
      </c>
      <c r="BG138" s="153">
        <f t="shared" ref="BG138:BG145" si="6">IF(N138="zákl. prenesená",J138,0)</f>
        <v>0</v>
      </c>
      <c r="BH138" s="153">
        <f t="shared" ref="BH138:BH145" si="7">IF(N138="zníž. prenesená",J138,0)</f>
        <v>0</v>
      </c>
      <c r="BI138" s="153">
        <f t="shared" ref="BI138:BI145" si="8">IF(N138="nulová",J138,0)</f>
        <v>0</v>
      </c>
      <c r="BJ138" s="13" t="s">
        <v>86</v>
      </c>
      <c r="BK138" s="154">
        <f t="shared" ref="BK138:BK145" si="9">ROUND(I138*H138,3)</f>
        <v>257.31299999999999</v>
      </c>
      <c r="BL138" s="13" t="s">
        <v>159</v>
      </c>
      <c r="BM138" s="152" t="s">
        <v>160</v>
      </c>
    </row>
    <row r="139" spans="2:65" s="1" customFormat="1" ht="24.25" customHeight="1">
      <c r="B139" s="142"/>
      <c r="C139" s="143" t="s">
        <v>86</v>
      </c>
      <c r="D139" s="143" t="s">
        <v>155</v>
      </c>
      <c r="E139" s="144" t="s">
        <v>161</v>
      </c>
      <c r="F139" s="145" t="s">
        <v>162</v>
      </c>
      <c r="G139" s="146" t="s">
        <v>158</v>
      </c>
      <c r="H139" s="147">
        <v>312.084</v>
      </c>
      <c r="I139" s="147">
        <v>11.494999999999999</v>
      </c>
      <c r="J139" s="147">
        <f t="shared" si="0"/>
        <v>3587.4059999999999</v>
      </c>
      <c r="K139" s="148"/>
      <c r="L139" s="27"/>
      <c r="M139" s="149" t="s">
        <v>1</v>
      </c>
      <c r="N139" s="121" t="s">
        <v>41</v>
      </c>
      <c r="O139" s="150">
        <v>0.81100000000000005</v>
      </c>
      <c r="P139" s="150">
        <f t="shared" si="1"/>
        <v>253.10012400000002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159</v>
      </c>
      <c r="AT139" s="152" t="s">
        <v>155</v>
      </c>
      <c r="AU139" s="152" t="s">
        <v>86</v>
      </c>
      <c r="AY139" s="13" t="s">
        <v>153</v>
      </c>
      <c r="BE139" s="153">
        <f t="shared" si="4"/>
        <v>0</v>
      </c>
      <c r="BF139" s="153">
        <f t="shared" si="5"/>
        <v>3587.4059999999999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4">
        <f t="shared" si="9"/>
        <v>3587.4059999999999</v>
      </c>
      <c r="BL139" s="13" t="s">
        <v>159</v>
      </c>
      <c r="BM139" s="152" t="s">
        <v>163</v>
      </c>
    </row>
    <row r="140" spans="2:65" s="1" customFormat="1" ht="37.75" customHeight="1">
      <c r="B140" s="142"/>
      <c r="C140" s="143" t="s">
        <v>164</v>
      </c>
      <c r="D140" s="143" t="s">
        <v>155</v>
      </c>
      <c r="E140" s="144" t="s">
        <v>165</v>
      </c>
      <c r="F140" s="145" t="s">
        <v>166</v>
      </c>
      <c r="G140" s="146" t="s">
        <v>158</v>
      </c>
      <c r="H140" s="147">
        <v>312.084</v>
      </c>
      <c r="I140" s="147">
        <v>1.1339999999999999</v>
      </c>
      <c r="J140" s="147">
        <f t="shared" si="0"/>
        <v>353.90300000000002</v>
      </c>
      <c r="K140" s="148"/>
      <c r="L140" s="27"/>
      <c r="M140" s="149" t="s">
        <v>1</v>
      </c>
      <c r="N140" s="121" t="s">
        <v>41</v>
      </c>
      <c r="O140" s="150">
        <v>0.08</v>
      </c>
      <c r="P140" s="150">
        <f t="shared" si="1"/>
        <v>24.966720000000002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159</v>
      </c>
      <c r="AT140" s="152" t="s">
        <v>155</v>
      </c>
      <c r="AU140" s="152" t="s">
        <v>86</v>
      </c>
      <c r="AY140" s="13" t="s">
        <v>153</v>
      </c>
      <c r="BE140" s="153">
        <f t="shared" si="4"/>
        <v>0</v>
      </c>
      <c r="BF140" s="153">
        <f t="shared" si="5"/>
        <v>353.90300000000002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4">
        <f t="shared" si="9"/>
        <v>353.90300000000002</v>
      </c>
      <c r="BL140" s="13" t="s">
        <v>159</v>
      </c>
      <c r="BM140" s="152" t="s">
        <v>167</v>
      </c>
    </row>
    <row r="141" spans="2:65" s="1" customFormat="1" ht="24.25" customHeight="1">
      <c r="B141" s="142"/>
      <c r="C141" s="143" t="s">
        <v>159</v>
      </c>
      <c r="D141" s="143" t="s">
        <v>155</v>
      </c>
      <c r="E141" s="144" t="s">
        <v>168</v>
      </c>
      <c r="F141" s="145" t="s">
        <v>169</v>
      </c>
      <c r="G141" s="146" t="s">
        <v>158</v>
      </c>
      <c r="H141" s="147">
        <v>549.45799999999997</v>
      </c>
      <c r="I141" s="147">
        <v>1.8029999999999999</v>
      </c>
      <c r="J141" s="147">
        <f t="shared" si="0"/>
        <v>990.673</v>
      </c>
      <c r="K141" s="148"/>
      <c r="L141" s="27"/>
      <c r="M141" s="149" t="s">
        <v>1</v>
      </c>
      <c r="N141" s="121" t="s">
        <v>41</v>
      </c>
      <c r="O141" s="150">
        <v>6.9000000000000006E-2</v>
      </c>
      <c r="P141" s="150">
        <f t="shared" si="1"/>
        <v>37.912602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159</v>
      </c>
      <c r="AT141" s="152" t="s">
        <v>155</v>
      </c>
      <c r="AU141" s="152" t="s">
        <v>86</v>
      </c>
      <c r="AY141" s="13" t="s">
        <v>153</v>
      </c>
      <c r="BE141" s="153">
        <f t="shared" si="4"/>
        <v>0</v>
      </c>
      <c r="BF141" s="153">
        <f t="shared" si="5"/>
        <v>990.673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4">
        <f t="shared" si="9"/>
        <v>990.673</v>
      </c>
      <c r="BL141" s="13" t="s">
        <v>159</v>
      </c>
      <c r="BM141" s="152" t="s">
        <v>170</v>
      </c>
    </row>
    <row r="142" spans="2:65" s="1" customFormat="1" ht="33" customHeight="1">
      <c r="B142" s="142"/>
      <c r="C142" s="143" t="s">
        <v>171</v>
      </c>
      <c r="D142" s="143" t="s">
        <v>155</v>
      </c>
      <c r="E142" s="144" t="s">
        <v>172</v>
      </c>
      <c r="F142" s="145" t="s">
        <v>173</v>
      </c>
      <c r="G142" s="146" t="s">
        <v>158</v>
      </c>
      <c r="H142" s="147">
        <v>412.09300000000002</v>
      </c>
      <c r="I142" s="147">
        <v>3.79</v>
      </c>
      <c r="J142" s="147">
        <f t="shared" si="0"/>
        <v>1561.8320000000001</v>
      </c>
      <c r="K142" s="148"/>
      <c r="L142" s="27"/>
      <c r="M142" s="149" t="s">
        <v>1</v>
      </c>
      <c r="N142" s="121" t="s">
        <v>41</v>
      </c>
      <c r="O142" s="150">
        <v>5.5500000000000001E-2</v>
      </c>
      <c r="P142" s="150">
        <f t="shared" si="1"/>
        <v>22.871161500000003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159</v>
      </c>
      <c r="AT142" s="152" t="s">
        <v>155</v>
      </c>
      <c r="AU142" s="152" t="s">
        <v>86</v>
      </c>
      <c r="AY142" s="13" t="s">
        <v>153</v>
      </c>
      <c r="BE142" s="153">
        <f t="shared" si="4"/>
        <v>0</v>
      </c>
      <c r="BF142" s="153">
        <f t="shared" si="5"/>
        <v>1561.8320000000001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4">
        <f t="shared" si="9"/>
        <v>1561.8320000000001</v>
      </c>
      <c r="BL142" s="13" t="s">
        <v>159</v>
      </c>
      <c r="BM142" s="152" t="s">
        <v>174</v>
      </c>
    </row>
    <row r="143" spans="2:65" s="1" customFormat="1" ht="24.25" customHeight="1">
      <c r="B143" s="142"/>
      <c r="C143" s="143" t="s">
        <v>175</v>
      </c>
      <c r="D143" s="143" t="s">
        <v>155</v>
      </c>
      <c r="E143" s="144" t="s">
        <v>176</v>
      </c>
      <c r="F143" s="145" t="s">
        <v>177</v>
      </c>
      <c r="G143" s="146" t="s">
        <v>158</v>
      </c>
      <c r="H143" s="147">
        <v>549.45799999999997</v>
      </c>
      <c r="I143" s="147">
        <v>7.931</v>
      </c>
      <c r="J143" s="147">
        <f t="shared" si="0"/>
        <v>4357.7510000000002</v>
      </c>
      <c r="K143" s="148"/>
      <c r="L143" s="27"/>
      <c r="M143" s="149" t="s">
        <v>1</v>
      </c>
      <c r="N143" s="121" t="s">
        <v>41</v>
      </c>
      <c r="O143" s="150">
        <v>0.61699999999999999</v>
      </c>
      <c r="P143" s="150">
        <f t="shared" si="1"/>
        <v>339.01558599999998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159</v>
      </c>
      <c r="AT143" s="152" t="s">
        <v>155</v>
      </c>
      <c r="AU143" s="152" t="s">
        <v>86</v>
      </c>
      <c r="AY143" s="13" t="s">
        <v>153</v>
      </c>
      <c r="BE143" s="153">
        <f t="shared" si="4"/>
        <v>0</v>
      </c>
      <c r="BF143" s="153">
        <f t="shared" si="5"/>
        <v>4357.7510000000002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4">
        <f t="shared" si="9"/>
        <v>4357.7510000000002</v>
      </c>
      <c r="BL143" s="13" t="s">
        <v>159</v>
      </c>
      <c r="BM143" s="152" t="s">
        <v>178</v>
      </c>
    </row>
    <row r="144" spans="2:65" s="1" customFormat="1" ht="49" customHeight="1">
      <c r="B144" s="142"/>
      <c r="C144" s="143" t="s">
        <v>179</v>
      </c>
      <c r="D144" s="143" t="s">
        <v>155</v>
      </c>
      <c r="E144" s="144" t="s">
        <v>180</v>
      </c>
      <c r="F144" s="145" t="s">
        <v>181</v>
      </c>
      <c r="G144" s="146" t="s">
        <v>158</v>
      </c>
      <c r="H144" s="147">
        <v>412.09300000000002</v>
      </c>
      <c r="I144" s="147">
        <v>1.0589999999999999</v>
      </c>
      <c r="J144" s="147">
        <f t="shared" si="0"/>
        <v>436.40600000000001</v>
      </c>
      <c r="K144" s="148"/>
      <c r="L144" s="27"/>
      <c r="M144" s="149" t="s">
        <v>1</v>
      </c>
      <c r="N144" s="121" t="s">
        <v>41</v>
      </c>
      <c r="O144" s="150">
        <v>3.1E-2</v>
      </c>
      <c r="P144" s="150">
        <f t="shared" si="1"/>
        <v>12.774883000000001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159</v>
      </c>
      <c r="AT144" s="152" t="s">
        <v>155</v>
      </c>
      <c r="AU144" s="152" t="s">
        <v>86</v>
      </c>
      <c r="AY144" s="13" t="s">
        <v>153</v>
      </c>
      <c r="BE144" s="153">
        <f t="shared" si="4"/>
        <v>0</v>
      </c>
      <c r="BF144" s="153">
        <f t="shared" si="5"/>
        <v>436.40600000000001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4">
        <f t="shared" si="9"/>
        <v>436.40600000000001</v>
      </c>
      <c r="BL144" s="13" t="s">
        <v>159</v>
      </c>
      <c r="BM144" s="152" t="s">
        <v>182</v>
      </c>
    </row>
    <row r="145" spans="2:65" s="1" customFormat="1" ht="33" customHeight="1">
      <c r="B145" s="142"/>
      <c r="C145" s="143" t="s">
        <v>183</v>
      </c>
      <c r="D145" s="143" t="s">
        <v>155</v>
      </c>
      <c r="E145" s="144" t="s">
        <v>184</v>
      </c>
      <c r="F145" s="145" t="s">
        <v>185</v>
      </c>
      <c r="G145" s="146" t="s">
        <v>158</v>
      </c>
      <c r="H145" s="147">
        <v>137.36500000000001</v>
      </c>
      <c r="I145" s="147">
        <v>3.6789999999999998</v>
      </c>
      <c r="J145" s="147">
        <f t="shared" si="0"/>
        <v>505.36599999999999</v>
      </c>
      <c r="K145" s="148"/>
      <c r="L145" s="27"/>
      <c r="M145" s="149" t="s">
        <v>1</v>
      </c>
      <c r="N145" s="121" t="s">
        <v>41</v>
      </c>
      <c r="O145" s="150">
        <v>0.22900000000000001</v>
      </c>
      <c r="P145" s="150">
        <f t="shared" si="1"/>
        <v>31.456585000000004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159</v>
      </c>
      <c r="AT145" s="152" t="s">
        <v>155</v>
      </c>
      <c r="AU145" s="152" t="s">
        <v>86</v>
      </c>
      <c r="AY145" s="13" t="s">
        <v>153</v>
      </c>
      <c r="BE145" s="153">
        <f t="shared" si="4"/>
        <v>0</v>
      </c>
      <c r="BF145" s="153">
        <f t="shared" si="5"/>
        <v>505.36599999999999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4">
        <f t="shared" si="9"/>
        <v>505.36599999999999</v>
      </c>
      <c r="BL145" s="13" t="s">
        <v>159</v>
      </c>
      <c r="BM145" s="152" t="s">
        <v>186</v>
      </c>
    </row>
    <row r="146" spans="2:65" s="11" customFormat="1" ht="22.75" customHeight="1">
      <c r="B146" s="131"/>
      <c r="D146" s="132" t="s">
        <v>74</v>
      </c>
      <c r="E146" s="140" t="s">
        <v>86</v>
      </c>
      <c r="F146" s="140" t="s">
        <v>187</v>
      </c>
      <c r="J146" s="141">
        <f>BK146</f>
        <v>97109.327999999994</v>
      </c>
      <c r="L146" s="131"/>
      <c r="M146" s="135"/>
      <c r="P146" s="136">
        <f>SUM(P147:P156)</f>
        <v>1293.8146170900002</v>
      </c>
      <c r="R146" s="136">
        <f>SUM(R147:R156)</f>
        <v>1405.5309507610814</v>
      </c>
      <c r="T146" s="137">
        <f>SUM(T147:T156)</f>
        <v>0</v>
      </c>
      <c r="AR146" s="132" t="s">
        <v>82</v>
      </c>
      <c r="AT146" s="138" t="s">
        <v>74</v>
      </c>
      <c r="AU146" s="138" t="s">
        <v>82</v>
      </c>
      <c r="AY146" s="132" t="s">
        <v>153</v>
      </c>
      <c r="BK146" s="139">
        <f>SUM(BK147:BK156)</f>
        <v>97109.327999999994</v>
      </c>
    </row>
    <row r="147" spans="2:65" s="1" customFormat="1" ht="24.25" customHeight="1">
      <c r="B147" s="142"/>
      <c r="C147" s="143" t="s">
        <v>188</v>
      </c>
      <c r="D147" s="143" t="s">
        <v>155</v>
      </c>
      <c r="E147" s="144" t="s">
        <v>189</v>
      </c>
      <c r="F147" s="145" t="s">
        <v>190</v>
      </c>
      <c r="G147" s="146" t="s">
        <v>158</v>
      </c>
      <c r="H147" s="147">
        <v>144.87200000000001</v>
      </c>
      <c r="I147" s="147">
        <v>63.554000000000002</v>
      </c>
      <c r="J147" s="147">
        <f t="shared" ref="J147:J156" si="10">ROUND(I147*H147,3)</f>
        <v>9207.1949999999997</v>
      </c>
      <c r="K147" s="148"/>
      <c r="L147" s="27"/>
      <c r="M147" s="149" t="s">
        <v>1</v>
      </c>
      <c r="N147" s="121" t="s">
        <v>41</v>
      </c>
      <c r="O147" s="150">
        <v>1.1317999999999999</v>
      </c>
      <c r="P147" s="150">
        <f t="shared" ref="P147:P156" si="11">O147*H147</f>
        <v>163.96612960000002</v>
      </c>
      <c r="Q147" s="150">
        <v>2.0699999999999998</v>
      </c>
      <c r="R147" s="150">
        <f t="shared" ref="R147:R156" si="12">Q147*H147</f>
        <v>299.88504</v>
      </c>
      <c r="S147" s="150">
        <v>0</v>
      </c>
      <c r="T147" s="151">
        <f t="shared" ref="T147:T156" si="13">S147*H147</f>
        <v>0</v>
      </c>
      <c r="AR147" s="152" t="s">
        <v>159</v>
      </c>
      <c r="AT147" s="152" t="s">
        <v>155</v>
      </c>
      <c r="AU147" s="152" t="s">
        <v>86</v>
      </c>
      <c r="AY147" s="13" t="s">
        <v>153</v>
      </c>
      <c r="BE147" s="153">
        <f t="shared" ref="BE147:BE156" si="14">IF(N147="základná",J147,0)</f>
        <v>0</v>
      </c>
      <c r="BF147" s="153">
        <f t="shared" ref="BF147:BF156" si="15">IF(N147="znížená",J147,0)</f>
        <v>9207.1949999999997</v>
      </c>
      <c r="BG147" s="153">
        <f t="shared" ref="BG147:BG156" si="16">IF(N147="zákl. prenesená",J147,0)</f>
        <v>0</v>
      </c>
      <c r="BH147" s="153">
        <f t="shared" ref="BH147:BH156" si="17">IF(N147="zníž. prenesená",J147,0)</f>
        <v>0</v>
      </c>
      <c r="BI147" s="153">
        <f t="shared" ref="BI147:BI156" si="18">IF(N147="nulová",J147,0)</f>
        <v>0</v>
      </c>
      <c r="BJ147" s="13" t="s">
        <v>86</v>
      </c>
      <c r="BK147" s="154">
        <f t="shared" ref="BK147:BK156" si="19">ROUND(I147*H147,3)</f>
        <v>9207.1949999999997</v>
      </c>
      <c r="BL147" s="13" t="s">
        <v>159</v>
      </c>
      <c r="BM147" s="152" t="s">
        <v>191</v>
      </c>
    </row>
    <row r="148" spans="2:65" s="1" customFormat="1" ht="16.5" customHeight="1">
      <c r="B148" s="142"/>
      <c r="C148" s="143" t="s">
        <v>192</v>
      </c>
      <c r="D148" s="143" t="s">
        <v>155</v>
      </c>
      <c r="E148" s="144" t="s">
        <v>193</v>
      </c>
      <c r="F148" s="145" t="s">
        <v>194</v>
      </c>
      <c r="G148" s="146" t="s">
        <v>158</v>
      </c>
      <c r="H148" s="147">
        <v>67.820999999999998</v>
      </c>
      <c r="I148" s="147">
        <v>91.926000000000002</v>
      </c>
      <c r="J148" s="147">
        <f t="shared" si="10"/>
        <v>6234.5129999999999</v>
      </c>
      <c r="K148" s="148"/>
      <c r="L148" s="27"/>
      <c r="M148" s="149" t="s">
        <v>1</v>
      </c>
      <c r="N148" s="121" t="s">
        <v>41</v>
      </c>
      <c r="O148" s="150">
        <v>0.61770999999999998</v>
      </c>
      <c r="P148" s="150">
        <f t="shared" si="11"/>
        <v>41.893709909999998</v>
      </c>
      <c r="Q148" s="150">
        <v>2.2354352039999998</v>
      </c>
      <c r="R148" s="150">
        <f t="shared" si="12"/>
        <v>151.60945097048398</v>
      </c>
      <c r="S148" s="150">
        <v>0</v>
      </c>
      <c r="T148" s="151">
        <f t="shared" si="13"/>
        <v>0</v>
      </c>
      <c r="AR148" s="152" t="s">
        <v>159</v>
      </c>
      <c r="AT148" s="152" t="s">
        <v>155</v>
      </c>
      <c r="AU148" s="152" t="s">
        <v>86</v>
      </c>
      <c r="AY148" s="13" t="s">
        <v>153</v>
      </c>
      <c r="BE148" s="153">
        <f t="shared" si="14"/>
        <v>0</v>
      </c>
      <c r="BF148" s="153">
        <f t="shared" si="15"/>
        <v>6234.5129999999999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86</v>
      </c>
      <c r="BK148" s="154">
        <f t="shared" si="19"/>
        <v>6234.5129999999999</v>
      </c>
      <c r="BL148" s="13" t="s">
        <v>159</v>
      </c>
      <c r="BM148" s="152" t="s">
        <v>195</v>
      </c>
    </row>
    <row r="149" spans="2:65" s="1" customFormat="1" ht="24.25" customHeight="1">
      <c r="B149" s="142"/>
      <c r="C149" s="143" t="s">
        <v>196</v>
      </c>
      <c r="D149" s="143" t="s">
        <v>155</v>
      </c>
      <c r="E149" s="144" t="s">
        <v>197</v>
      </c>
      <c r="F149" s="145" t="s">
        <v>198</v>
      </c>
      <c r="G149" s="146" t="s">
        <v>158</v>
      </c>
      <c r="H149" s="147">
        <v>135.642</v>
      </c>
      <c r="I149" s="147">
        <v>119.429</v>
      </c>
      <c r="J149" s="147">
        <f t="shared" si="10"/>
        <v>16199.588</v>
      </c>
      <c r="K149" s="148"/>
      <c r="L149" s="27"/>
      <c r="M149" s="149" t="s">
        <v>1</v>
      </c>
      <c r="N149" s="121" t="s">
        <v>41</v>
      </c>
      <c r="O149" s="150">
        <v>0.61890999999999996</v>
      </c>
      <c r="P149" s="150">
        <f t="shared" si="11"/>
        <v>83.950190219999996</v>
      </c>
      <c r="Q149" s="150">
        <v>2.3453392040000001</v>
      </c>
      <c r="R149" s="150">
        <f t="shared" si="12"/>
        <v>318.12650030896799</v>
      </c>
      <c r="S149" s="150">
        <v>0</v>
      </c>
      <c r="T149" s="151">
        <f t="shared" si="13"/>
        <v>0</v>
      </c>
      <c r="AR149" s="152" t="s">
        <v>159</v>
      </c>
      <c r="AT149" s="152" t="s">
        <v>155</v>
      </c>
      <c r="AU149" s="152" t="s">
        <v>86</v>
      </c>
      <c r="AY149" s="13" t="s">
        <v>153</v>
      </c>
      <c r="BE149" s="153">
        <f t="shared" si="14"/>
        <v>0</v>
      </c>
      <c r="BF149" s="153">
        <f t="shared" si="15"/>
        <v>16199.588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86</v>
      </c>
      <c r="BK149" s="154">
        <f t="shared" si="19"/>
        <v>16199.588</v>
      </c>
      <c r="BL149" s="13" t="s">
        <v>159</v>
      </c>
      <c r="BM149" s="152" t="s">
        <v>199</v>
      </c>
    </row>
    <row r="150" spans="2:65" s="1" customFormat="1" ht="24.25" customHeight="1">
      <c r="B150" s="142"/>
      <c r="C150" s="143" t="s">
        <v>200</v>
      </c>
      <c r="D150" s="143" t="s">
        <v>155</v>
      </c>
      <c r="E150" s="144" t="s">
        <v>201</v>
      </c>
      <c r="F150" s="145" t="s">
        <v>202</v>
      </c>
      <c r="G150" s="146" t="s">
        <v>203</v>
      </c>
      <c r="H150" s="147">
        <v>43.32</v>
      </c>
      <c r="I150" s="147">
        <v>17.68</v>
      </c>
      <c r="J150" s="147">
        <f t="shared" si="10"/>
        <v>765.89800000000002</v>
      </c>
      <c r="K150" s="148"/>
      <c r="L150" s="27"/>
      <c r="M150" s="149" t="s">
        <v>1</v>
      </c>
      <c r="N150" s="121" t="s">
        <v>41</v>
      </c>
      <c r="O150" s="150">
        <v>0.78800000000000003</v>
      </c>
      <c r="P150" s="150">
        <f t="shared" si="11"/>
        <v>34.136160000000004</v>
      </c>
      <c r="Q150" s="150">
        <v>3.7677600000000002E-3</v>
      </c>
      <c r="R150" s="150">
        <f t="shared" si="12"/>
        <v>0.16321936320000002</v>
      </c>
      <c r="S150" s="150">
        <v>0</v>
      </c>
      <c r="T150" s="151">
        <f t="shared" si="13"/>
        <v>0</v>
      </c>
      <c r="AR150" s="152" t="s">
        <v>159</v>
      </c>
      <c r="AT150" s="152" t="s">
        <v>155</v>
      </c>
      <c r="AU150" s="152" t="s">
        <v>86</v>
      </c>
      <c r="AY150" s="13" t="s">
        <v>153</v>
      </c>
      <c r="BE150" s="153">
        <f t="shared" si="14"/>
        <v>0</v>
      </c>
      <c r="BF150" s="153">
        <f t="shared" si="15"/>
        <v>765.89800000000002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86</v>
      </c>
      <c r="BK150" s="154">
        <f t="shared" si="19"/>
        <v>765.89800000000002</v>
      </c>
      <c r="BL150" s="13" t="s">
        <v>159</v>
      </c>
      <c r="BM150" s="152" t="s">
        <v>204</v>
      </c>
    </row>
    <row r="151" spans="2:65" s="1" customFormat="1" ht="24.25" customHeight="1">
      <c r="B151" s="142"/>
      <c r="C151" s="143" t="s">
        <v>205</v>
      </c>
      <c r="D151" s="143" t="s">
        <v>155</v>
      </c>
      <c r="E151" s="144" t="s">
        <v>206</v>
      </c>
      <c r="F151" s="145" t="s">
        <v>207</v>
      </c>
      <c r="G151" s="146" t="s">
        <v>203</v>
      </c>
      <c r="H151" s="147">
        <v>43.32</v>
      </c>
      <c r="I151" s="147">
        <v>5.234</v>
      </c>
      <c r="J151" s="147">
        <f t="shared" si="10"/>
        <v>226.73699999999999</v>
      </c>
      <c r="K151" s="148"/>
      <c r="L151" s="27"/>
      <c r="M151" s="149" t="s">
        <v>1</v>
      </c>
      <c r="N151" s="121" t="s">
        <v>41</v>
      </c>
      <c r="O151" s="150">
        <v>0.32200000000000001</v>
      </c>
      <c r="P151" s="150">
        <f t="shared" si="11"/>
        <v>13.94904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159</v>
      </c>
      <c r="AT151" s="152" t="s">
        <v>155</v>
      </c>
      <c r="AU151" s="152" t="s">
        <v>86</v>
      </c>
      <c r="AY151" s="13" t="s">
        <v>153</v>
      </c>
      <c r="BE151" s="153">
        <f t="shared" si="14"/>
        <v>0</v>
      </c>
      <c r="BF151" s="153">
        <f t="shared" si="15"/>
        <v>226.73699999999999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86</v>
      </c>
      <c r="BK151" s="154">
        <f t="shared" si="19"/>
        <v>226.73699999999999</v>
      </c>
      <c r="BL151" s="13" t="s">
        <v>159</v>
      </c>
      <c r="BM151" s="152" t="s">
        <v>208</v>
      </c>
    </row>
    <row r="152" spans="2:65" s="1" customFormat="1" ht="16.5" customHeight="1">
      <c r="B152" s="142"/>
      <c r="C152" s="143" t="s">
        <v>209</v>
      </c>
      <c r="D152" s="143" t="s">
        <v>155</v>
      </c>
      <c r="E152" s="144" t="s">
        <v>210</v>
      </c>
      <c r="F152" s="145" t="s">
        <v>211</v>
      </c>
      <c r="G152" s="146" t="s">
        <v>212</v>
      </c>
      <c r="H152" s="147">
        <v>5.9649999999999999</v>
      </c>
      <c r="I152" s="147">
        <v>2581.0940000000001</v>
      </c>
      <c r="J152" s="147">
        <f t="shared" si="10"/>
        <v>15396.226000000001</v>
      </c>
      <c r="K152" s="148"/>
      <c r="L152" s="27"/>
      <c r="M152" s="149" t="s">
        <v>1</v>
      </c>
      <c r="N152" s="121" t="s">
        <v>41</v>
      </c>
      <c r="O152" s="150">
        <v>15.11</v>
      </c>
      <c r="P152" s="150">
        <f t="shared" si="11"/>
        <v>90.131149999999991</v>
      </c>
      <c r="Q152" s="150">
        <v>1.202961408</v>
      </c>
      <c r="R152" s="150">
        <f t="shared" si="12"/>
        <v>7.1756647987199997</v>
      </c>
      <c r="S152" s="150">
        <v>0</v>
      </c>
      <c r="T152" s="151">
        <f t="shared" si="13"/>
        <v>0</v>
      </c>
      <c r="AR152" s="152" t="s">
        <v>159</v>
      </c>
      <c r="AT152" s="152" t="s">
        <v>155</v>
      </c>
      <c r="AU152" s="152" t="s">
        <v>86</v>
      </c>
      <c r="AY152" s="13" t="s">
        <v>153</v>
      </c>
      <c r="BE152" s="153">
        <f t="shared" si="14"/>
        <v>0</v>
      </c>
      <c r="BF152" s="153">
        <f t="shared" si="15"/>
        <v>15396.226000000001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86</v>
      </c>
      <c r="BK152" s="154">
        <f t="shared" si="19"/>
        <v>15396.226000000001</v>
      </c>
      <c r="BL152" s="13" t="s">
        <v>159</v>
      </c>
      <c r="BM152" s="152" t="s">
        <v>213</v>
      </c>
    </row>
    <row r="153" spans="2:65" s="1" customFormat="1" ht="24.25" customHeight="1">
      <c r="B153" s="142"/>
      <c r="C153" s="143" t="s">
        <v>214</v>
      </c>
      <c r="D153" s="143" t="s">
        <v>155</v>
      </c>
      <c r="E153" s="144" t="s">
        <v>215</v>
      </c>
      <c r="F153" s="145" t="s">
        <v>216</v>
      </c>
      <c r="G153" s="146" t="s">
        <v>158</v>
      </c>
      <c r="H153" s="147">
        <v>268.94400000000002</v>
      </c>
      <c r="I153" s="147">
        <v>117.048</v>
      </c>
      <c r="J153" s="147">
        <f t="shared" si="10"/>
        <v>31479.357</v>
      </c>
      <c r="K153" s="148"/>
      <c r="L153" s="27"/>
      <c r="M153" s="149" t="s">
        <v>1</v>
      </c>
      <c r="N153" s="121" t="s">
        <v>41</v>
      </c>
      <c r="O153" s="150">
        <v>0.58269000000000004</v>
      </c>
      <c r="P153" s="150">
        <f t="shared" si="11"/>
        <v>156.71097936000001</v>
      </c>
      <c r="Q153" s="150">
        <v>2.322345704</v>
      </c>
      <c r="R153" s="150">
        <f t="shared" si="12"/>
        <v>624.58094301657604</v>
      </c>
      <c r="S153" s="150">
        <v>0</v>
      </c>
      <c r="T153" s="151">
        <f t="shared" si="13"/>
        <v>0</v>
      </c>
      <c r="AR153" s="152" t="s">
        <v>159</v>
      </c>
      <c r="AT153" s="152" t="s">
        <v>155</v>
      </c>
      <c r="AU153" s="152" t="s">
        <v>86</v>
      </c>
      <c r="AY153" s="13" t="s">
        <v>153</v>
      </c>
      <c r="BE153" s="153">
        <f t="shared" si="14"/>
        <v>0</v>
      </c>
      <c r="BF153" s="153">
        <f t="shared" si="15"/>
        <v>31479.357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86</v>
      </c>
      <c r="BK153" s="154">
        <f t="shared" si="19"/>
        <v>31479.357</v>
      </c>
      <c r="BL153" s="13" t="s">
        <v>159</v>
      </c>
      <c r="BM153" s="152" t="s">
        <v>217</v>
      </c>
    </row>
    <row r="154" spans="2:65" s="1" customFormat="1" ht="21.75" customHeight="1">
      <c r="B154" s="142"/>
      <c r="C154" s="143" t="s">
        <v>218</v>
      </c>
      <c r="D154" s="143" t="s">
        <v>155</v>
      </c>
      <c r="E154" s="144" t="s">
        <v>219</v>
      </c>
      <c r="F154" s="145" t="s">
        <v>220</v>
      </c>
      <c r="G154" s="146" t="s">
        <v>203</v>
      </c>
      <c r="H154" s="147">
        <v>575.20000000000005</v>
      </c>
      <c r="I154" s="147">
        <v>17.866</v>
      </c>
      <c r="J154" s="147">
        <f t="shared" si="10"/>
        <v>10276.522999999999</v>
      </c>
      <c r="K154" s="148"/>
      <c r="L154" s="27"/>
      <c r="M154" s="149" t="s">
        <v>1</v>
      </c>
      <c r="N154" s="121" t="s">
        <v>41</v>
      </c>
      <c r="O154" s="150">
        <v>0.79900000000000004</v>
      </c>
      <c r="P154" s="150">
        <f t="shared" si="11"/>
        <v>459.58480000000009</v>
      </c>
      <c r="Q154" s="150">
        <v>3.7677600000000002E-3</v>
      </c>
      <c r="R154" s="150">
        <f t="shared" si="12"/>
        <v>2.1672155520000005</v>
      </c>
      <c r="S154" s="150">
        <v>0</v>
      </c>
      <c r="T154" s="151">
        <f t="shared" si="13"/>
        <v>0</v>
      </c>
      <c r="AR154" s="152" t="s">
        <v>159</v>
      </c>
      <c r="AT154" s="152" t="s">
        <v>155</v>
      </c>
      <c r="AU154" s="152" t="s">
        <v>86</v>
      </c>
      <c r="AY154" s="13" t="s">
        <v>153</v>
      </c>
      <c r="BE154" s="153">
        <f t="shared" si="14"/>
        <v>0</v>
      </c>
      <c r="BF154" s="153">
        <f t="shared" si="15"/>
        <v>10276.522999999999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86</v>
      </c>
      <c r="BK154" s="154">
        <f t="shared" si="19"/>
        <v>10276.522999999999</v>
      </c>
      <c r="BL154" s="13" t="s">
        <v>159</v>
      </c>
      <c r="BM154" s="152" t="s">
        <v>221</v>
      </c>
    </row>
    <row r="155" spans="2:65" s="1" customFormat="1" ht="24.25" customHeight="1">
      <c r="B155" s="142"/>
      <c r="C155" s="143" t="s">
        <v>222</v>
      </c>
      <c r="D155" s="143" t="s">
        <v>155</v>
      </c>
      <c r="E155" s="144" t="s">
        <v>223</v>
      </c>
      <c r="F155" s="145" t="s">
        <v>224</v>
      </c>
      <c r="G155" s="146" t="s">
        <v>203</v>
      </c>
      <c r="H155" s="147">
        <v>575.20000000000005</v>
      </c>
      <c r="I155" s="147">
        <v>5.3170000000000002</v>
      </c>
      <c r="J155" s="147">
        <f t="shared" si="10"/>
        <v>3058.3380000000002</v>
      </c>
      <c r="K155" s="148"/>
      <c r="L155" s="27"/>
      <c r="M155" s="149" t="s">
        <v>1</v>
      </c>
      <c r="N155" s="121" t="s">
        <v>41</v>
      </c>
      <c r="O155" s="150">
        <v>0.32700000000000001</v>
      </c>
      <c r="P155" s="150">
        <f t="shared" si="11"/>
        <v>188.09040000000002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159</v>
      </c>
      <c r="AT155" s="152" t="s">
        <v>155</v>
      </c>
      <c r="AU155" s="152" t="s">
        <v>86</v>
      </c>
      <c r="AY155" s="13" t="s">
        <v>153</v>
      </c>
      <c r="BE155" s="153">
        <f t="shared" si="14"/>
        <v>0</v>
      </c>
      <c r="BF155" s="153">
        <f t="shared" si="15"/>
        <v>3058.3380000000002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86</v>
      </c>
      <c r="BK155" s="154">
        <f t="shared" si="19"/>
        <v>3058.3380000000002</v>
      </c>
      <c r="BL155" s="13" t="s">
        <v>159</v>
      </c>
      <c r="BM155" s="152" t="s">
        <v>225</v>
      </c>
    </row>
    <row r="156" spans="2:65" s="1" customFormat="1" ht="16.5" customHeight="1">
      <c r="B156" s="142"/>
      <c r="C156" s="143" t="s">
        <v>226</v>
      </c>
      <c r="D156" s="143" t="s">
        <v>155</v>
      </c>
      <c r="E156" s="144" t="s">
        <v>227</v>
      </c>
      <c r="F156" s="145" t="s">
        <v>228</v>
      </c>
      <c r="G156" s="146" t="s">
        <v>212</v>
      </c>
      <c r="H156" s="147">
        <v>1.7889999999999999</v>
      </c>
      <c r="I156" s="147">
        <v>2383.9870000000001</v>
      </c>
      <c r="J156" s="147">
        <f t="shared" si="10"/>
        <v>4264.9530000000004</v>
      </c>
      <c r="K156" s="148"/>
      <c r="L156" s="27"/>
      <c r="M156" s="149" t="s">
        <v>1</v>
      </c>
      <c r="N156" s="121" t="s">
        <v>41</v>
      </c>
      <c r="O156" s="150">
        <v>34.322000000000003</v>
      </c>
      <c r="P156" s="150">
        <f t="shared" si="11"/>
        <v>61.402058000000004</v>
      </c>
      <c r="Q156" s="150">
        <v>1.0189584970000001</v>
      </c>
      <c r="R156" s="150">
        <f t="shared" si="12"/>
        <v>1.822916751133</v>
      </c>
      <c r="S156" s="150">
        <v>0</v>
      </c>
      <c r="T156" s="151">
        <f t="shared" si="13"/>
        <v>0</v>
      </c>
      <c r="AR156" s="152" t="s">
        <v>159</v>
      </c>
      <c r="AT156" s="152" t="s">
        <v>155</v>
      </c>
      <c r="AU156" s="152" t="s">
        <v>86</v>
      </c>
      <c r="AY156" s="13" t="s">
        <v>153</v>
      </c>
      <c r="BE156" s="153">
        <f t="shared" si="14"/>
        <v>0</v>
      </c>
      <c r="BF156" s="153">
        <f t="shared" si="15"/>
        <v>4264.9530000000004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86</v>
      </c>
      <c r="BK156" s="154">
        <f t="shared" si="19"/>
        <v>4264.9530000000004</v>
      </c>
      <c r="BL156" s="13" t="s">
        <v>159</v>
      </c>
      <c r="BM156" s="152" t="s">
        <v>229</v>
      </c>
    </row>
    <row r="157" spans="2:65" s="11" customFormat="1" ht="22.75" customHeight="1">
      <c r="B157" s="131"/>
      <c r="D157" s="132" t="s">
        <v>74</v>
      </c>
      <c r="E157" s="140" t="s">
        <v>164</v>
      </c>
      <c r="F157" s="140" t="s">
        <v>230</v>
      </c>
      <c r="J157" s="141">
        <f>BK157</f>
        <v>20756.464</v>
      </c>
      <c r="L157" s="131"/>
      <c r="M157" s="135"/>
      <c r="P157" s="136">
        <f>SUM(P158:P162)</f>
        <v>522.70954637</v>
      </c>
      <c r="R157" s="136">
        <f>SUM(R158:R162)</f>
        <v>79.934965022057014</v>
      </c>
      <c r="T157" s="137">
        <f>SUM(T158:T162)</f>
        <v>0</v>
      </c>
      <c r="AR157" s="132" t="s">
        <v>82</v>
      </c>
      <c r="AT157" s="138" t="s">
        <v>74</v>
      </c>
      <c r="AU157" s="138" t="s">
        <v>82</v>
      </c>
      <c r="AY157" s="132" t="s">
        <v>153</v>
      </c>
      <c r="BK157" s="139">
        <f>SUM(BK158:BK162)</f>
        <v>20756.464</v>
      </c>
    </row>
    <row r="158" spans="2:65" s="1" customFormat="1" ht="24.25" customHeight="1">
      <c r="B158" s="142"/>
      <c r="C158" s="143" t="s">
        <v>231</v>
      </c>
      <c r="D158" s="143" t="s">
        <v>155</v>
      </c>
      <c r="E158" s="144" t="s">
        <v>232</v>
      </c>
      <c r="F158" s="145" t="s">
        <v>233</v>
      </c>
      <c r="G158" s="146" t="s">
        <v>158</v>
      </c>
      <c r="H158" s="147">
        <v>31.92</v>
      </c>
      <c r="I158" s="147">
        <v>121.233</v>
      </c>
      <c r="J158" s="147">
        <f>ROUND(I158*H158,3)</f>
        <v>3869.7570000000001</v>
      </c>
      <c r="K158" s="148"/>
      <c r="L158" s="27"/>
      <c r="M158" s="149" t="s">
        <v>1</v>
      </c>
      <c r="N158" s="121" t="s">
        <v>41</v>
      </c>
      <c r="O158" s="150">
        <v>1.00769</v>
      </c>
      <c r="P158" s="150">
        <f>O158*H158</f>
        <v>32.165464800000002</v>
      </c>
      <c r="Q158" s="150">
        <v>2.3254767040000002</v>
      </c>
      <c r="R158" s="150">
        <f>Q158*H158</f>
        <v>74.229216391680012</v>
      </c>
      <c r="S158" s="150">
        <v>0</v>
      </c>
      <c r="T158" s="151">
        <f>S158*H158</f>
        <v>0</v>
      </c>
      <c r="AR158" s="152" t="s">
        <v>159</v>
      </c>
      <c r="AT158" s="152" t="s">
        <v>155</v>
      </c>
      <c r="AU158" s="152" t="s">
        <v>86</v>
      </c>
      <c r="AY158" s="13" t="s">
        <v>153</v>
      </c>
      <c r="BE158" s="153">
        <f>IF(N158="základná",J158,0)</f>
        <v>0</v>
      </c>
      <c r="BF158" s="153">
        <f>IF(N158="znížená",J158,0)</f>
        <v>3869.7570000000001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3" t="s">
        <v>86</v>
      </c>
      <c r="BK158" s="154">
        <f>ROUND(I158*H158,3)</f>
        <v>3869.7570000000001</v>
      </c>
      <c r="BL158" s="13" t="s">
        <v>159</v>
      </c>
      <c r="BM158" s="152" t="s">
        <v>234</v>
      </c>
    </row>
    <row r="159" spans="2:65" s="1" customFormat="1" ht="24.25" customHeight="1">
      <c r="B159" s="142"/>
      <c r="C159" s="143" t="s">
        <v>235</v>
      </c>
      <c r="D159" s="143" t="s">
        <v>155</v>
      </c>
      <c r="E159" s="144" t="s">
        <v>236</v>
      </c>
      <c r="F159" s="145" t="s">
        <v>237</v>
      </c>
      <c r="G159" s="146" t="s">
        <v>203</v>
      </c>
      <c r="H159" s="147">
        <v>218.82</v>
      </c>
      <c r="I159" s="147">
        <v>16.690999999999999</v>
      </c>
      <c r="J159" s="147">
        <f>ROUND(I159*H159,3)</f>
        <v>3652.3249999999998</v>
      </c>
      <c r="K159" s="148"/>
      <c r="L159" s="27"/>
      <c r="M159" s="149" t="s">
        <v>1</v>
      </c>
      <c r="N159" s="121" t="s">
        <v>41</v>
      </c>
      <c r="O159" s="150">
        <v>1.02</v>
      </c>
      <c r="P159" s="150">
        <f>O159*H159</f>
        <v>223.19639999999998</v>
      </c>
      <c r="Q159" s="150">
        <v>0</v>
      </c>
      <c r="R159" s="150">
        <f>Q159*H159</f>
        <v>0</v>
      </c>
      <c r="S159" s="150">
        <v>0</v>
      </c>
      <c r="T159" s="151">
        <f>S159*H159</f>
        <v>0</v>
      </c>
      <c r="AR159" s="152" t="s">
        <v>159</v>
      </c>
      <c r="AT159" s="152" t="s">
        <v>155</v>
      </c>
      <c r="AU159" s="152" t="s">
        <v>86</v>
      </c>
      <c r="AY159" s="13" t="s">
        <v>153</v>
      </c>
      <c r="BE159" s="153">
        <f>IF(N159="základná",J159,0)</f>
        <v>0</v>
      </c>
      <c r="BF159" s="153">
        <f>IF(N159="znížená",J159,0)</f>
        <v>3652.3249999999998</v>
      </c>
      <c r="BG159" s="153">
        <f>IF(N159="zákl. prenesená",J159,0)</f>
        <v>0</v>
      </c>
      <c r="BH159" s="153">
        <f>IF(N159="zníž. prenesená",J159,0)</f>
        <v>0</v>
      </c>
      <c r="BI159" s="153">
        <f>IF(N159="nulová",J159,0)</f>
        <v>0</v>
      </c>
      <c r="BJ159" s="13" t="s">
        <v>86</v>
      </c>
      <c r="BK159" s="154">
        <f>ROUND(I159*H159,3)</f>
        <v>3652.3249999999998</v>
      </c>
      <c r="BL159" s="13" t="s">
        <v>159</v>
      </c>
      <c r="BM159" s="152" t="s">
        <v>238</v>
      </c>
    </row>
    <row r="160" spans="2:65" s="1" customFormat="1" ht="24.25" customHeight="1">
      <c r="B160" s="142"/>
      <c r="C160" s="143" t="s">
        <v>7</v>
      </c>
      <c r="D160" s="143" t="s">
        <v>155</v>
      </c>
      <c r="E160" s="144" t="s">
        <v>239</v>
      </c>
      <c r="F160" s="145" t="s">
        <v>240</v>
      </c>
      <c r="G160" s="146" t="s">
        <v>203</v>
      </c>
      <c r="H160" s="147">
        <v>218.82</v>
      </c>
      <c r="I160" s="147">
        <v>23.02</v>
      </c>
      <c r="J160" s="147">
        <f>ROUND(I160*H160,3)</f>
        <v>5037.2359999999999</v>
      </c>
      <c r="K160" s="148"/>
      <c r="L160" s="27"/>
      <c r="M160" s="149" t="s">
        <v>1</v>
      </c>
      <c r="N160" s="121" t="s">
        <v>41</v>
      </c>
      <c r="O160" s="150">
        <v>0.44329000000000002</v>
      </c>
      <c r="P160" s="150">
        <f>O160*H160</f>
        <v>97.000717800000004</v>
      </c>
      <c r="Q160" s="150">
        <v>1.2745945E-2</v>
      </c>
      <c r="R160" s="150">
        <f>Q160*H160</f>
        <v>2.7890676849</v>
      </c>
      <c r="S160" s="150">
        <v>0</v>
      </c>
      <c r="T160" s="151">
        <f>S160*H160</f>
        <v>0</v>
      </c>
      <c r="AR160" s="152" t="s">
        <v>159</v>
      </c>
      <c r="AT160" s="152" t="s">
        <v>155</v>
      </c>
      <c r="AU160" s="152" t="s">
        <v>86</v>
      </c>
      <c r="AY160" s="13" t="s">
        <v>153</v>
      </c>
      <c r="BE160" s="153">
        <f>IF(N160="základná",J160,0)</f>
        <v>0</v>
      </c>
      <c r="BF160" s="153">
        <f>IF(N160="znížená",J160,0)</f>
        <v>5037.2359999999999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3" t="s">
        <v>86</v>
      </c>
      <c r="BK160" s="154">
        <f>ROUND(I160*H160,3)</f>
        <v>5037.2359999999999</v>
      </c>
      <c r="BL160" s="13" t="s">
        <v>159</v>
      </c>
      <c r="BM160" s="152" t="s">
        <v>241</v>
      </c>
    </row>
    <row r="161" spans="2:65" s="1" customFormat="1" ht="24.25" customHeight="1">
      <c r="B161" s="142"/>
      <c r="C161" s="143" t="s">
        <v>242</v>
      </c>
      <c r="D161" s="143" t="s">
        <v>155</v>
      </c>
      <c r="E161" s="144" t="s">
        <v>243</v>
      </c>
      <c r="F161" s="145" t="s">
        <v>244</v>
      </c>
      <c r="G161" s="146" t="s">
        <v>203</v>
      </c>
      <c r="H161" s="147">
        <v>218.82</v>
      </c>
      <c r="I161" s="147">
        <v>5.7279999999999998</v>
      </c>
      <c r="J161" s="147">
        <f>ROUND(I161*H161,3)</f>
        <v>1253.4010000000001</v>
      </c>
      <c r="K161" s="148"/>
      <c r="L161" s="27"/>
      <c r="M161" s="149" t="s">
        <v>1</v>
      </c>
      <c r="N161" s="121" t="s">
        <v>41</v>
      </c>
      <c r="O161" s="150">
        <v>0.30845</v>
      </c>
      <c r="P161" s="150">
        <f>O161*H161</f>
        <v>67.495029000000002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AR161" s="152" t="s">
        <v>159</v>
      </c>
      <c r="AT161" s="152" t="s">
        <v>155</v>
      </c>
      <c r="AU161" s="152" t="s">
        <v>86</v>
      </c>
      <c r="AY161" s="13" t="s">
        <v>153</v>
      </c>
      <c r="BE161" s="153">
        <f>IF(N161="základná",J161,0)</f>
        <v>0</v>
      </c>
      <c r="BF161" s="153">
        <f>IF(N161="znížená",J161,0)</f>
        <v>1253.4010000000001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3" t="s">
        <v>86</v>
      </c>
      <c r="BK161" s="154">
        <f>ROUND(I161*H161,3)</f>
        <v>1253.4010000000001</v>
      </c>
      <c r="BL161" s="13" t="s">
        <v>159</v>
      </c>
      <c r="BM161" s="152" t="s">
        <v>245</v>
      </c>
    </row>
    <row r="162" spans="2:65" s="1" customFormat="1" ht="21.75" customHeight="1">
      <c r="B162" s="142"/>
      <c r="C162" s="143" t="s">
        <v>246</v>
      </c>
      <c r="D162" s="143" t="s">
        <v>155</v>
      </c>
      <c r="E162" s="144" t="s">
        <v>247</v>
      </c>
      <c r="F162" s="145" t="s">
        <v>248</v>
      </c>
      <c r="G162" s="146" t="s">
        <v>212</v>
      </c>
      <c r="H162" s="147">
        <v>2.8730000000000002</v>
      </c>
      <c r="I162" s="147">
        <v>2416.8969999999999</v>
      </c>
      <c r="J162" s="147">
        <f>ROUND(I162*H162,3)</f>
        <v>6943.7449999999999</v>
      </c>
      <c r="K162" s="148"/>
      <c r="L162" s="27"/>
      <c r="M162" s="149" t="s">
        <v>1</v>
      </c>
      <c r="N162" s="121" t="s">
        <v>41</v>
      </c>
      <c r="O162" s="150">
        <v>35.799489999999999</v>
      </c>
      <c r="P162" s="150">
        <f>O162*H162</f>
        <v>102.85193477</v>
      </c>
      <c r="Q162" s="150">
        <v>1.015203949</v>
      </c>
      <c r="R162" s="150">
        <f>Q162*H162</f>
        <v>2.9166809454770002</v>
      </c>
      <c r="S162" s="150">
        <v>0</v>
      </c>
      <c r="T162" s="151">
        <f>S162*H162</f>
        <v>0</v>
      </c>
      <c r="AR162" s="152" t="s">
        <v>159</v>
      </c>
      <c r="AT162" s="152" t="s">
        <v>155</v>
      </c>
      <c r="AU162" s="152" t="s">
        <v>86</v>
      </c>
      <c r="AY162" s="13" t="s">
        <v>153</v>
      </c>
      <c r="BE162" s="153">
        <f>IF(N162="základná",J162,0)</f>
        <v>0</v>
      </c>
      <c r="BF162" s="153">
        <f>IF(N162="znížená",J162,0)</f>
        <v>6943.7449999999999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3" t="s">
        <v>86</v>
      </c>
      <c r="BK162" s="154">
        <f>ROUND(I162*H162,3)</f>
        <v>6943.7449999999999</v>
      </c>
      <c r="BL162" s="13" t="s">
        <v>159</v>
      </c>
      <c r="BM162" s="152" t="s">
        <v>249</v>
      </c>
    </row>
    <row r="163" spans="2:65" s="11" customFormat="1" ht="22.75" customHeight="1">
      <c r="B163" s="131"/>
      <c r="D163" s="132" t="s">
        <v>74</v>
      </c>
      <c r="E163" s="140" t="s">
        <v>175</v>
      </c>
      <c r="F163" s="140" t="s">
        <v>250</v>
      </c>
      <c r="J163" s="141">
        <f>BK163</f>
        <v>11627.287000000002</v>
      </c>
      <c r="L163" s="131"/>
      <c r="M163" s="135"/>
      <c r="P163" s="136">
        <f>SUM(P164:P167)</f>
        <v>248.70666795999998</v>
      </c>
      <c r="R163" s="136">
        <f>SUM(R164:R167)</f>
        <v>136.4252681552</v>
      </c>
      <c r="T163" s="137">
        <f>SUM(T164:T167)</f>
        <v>0</v>
      </c>
      <c r="AR163" s="132" t="s">
        <v>82</v>
      </c>
      <c r="AT163" s="138" t="s">
        <v>74</v>
      </c>
      <c r="AU163" s="138" t="s">
        <v>82</v>
      </c>
      <c r="AY163" s="132" t="s">
        <v>153</v>
      </c>
      <c r="BK163" s="139">
        <f>SUM(BK164:BK167)</f>
        <v>11627.287000000002</v>
      </c>
    </row>
    <row r="164" spans="2:65" s="1" customFormat="1" ht="24.25" customHeight="1">
      <c r="B164" s="142"/>
      <c r="C164" s="143" t="s">
        <v>251</v>
      </c>
      <c r="D164" s="143" t="s">
        <v>155</v>
      </c>
      <c r="E164" s="144" t="s">
        <v>252</v>
      </c>
      <c r="F164" s="145" t="s">
        <v>253</v>
      </c>
      <c r="G164" s="146" t="s">
        <v>158</v>
      </c>
      <c r="H164" s="147">
        <v>55.835999999999999</v>
      </c>
      <c r="I164" s="147">
        <v>23.969000000000001</v>
      </c>
      <c r="J164" s="147">
        <f>ROUND(I164*H164,3)</f>
        <v>1338.3330000000001</v>
      </c>
      <c r="K164" s="148"/>
      <c r="L164" s="27"/>
      <c r="M164" s="149" t="s">
        <v>1</v>
      </c>
      <c r="N164" s="121" t="s">
        <v>41</v>
      </c>
      <c r="O164" s="150">
        <v>1.3919999999999999</v>
      </c>
      <c r="P164" s="150">
        <f>O164*H164</f>
        <v>77.723711999999992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AR164" s="152" t="s">
        <v>159</v>
      </c>
      <c r="AT164" s="152" t="s">
        <v>155</v>
      </c>
      <c r="AU164" s="152" t="s">
        <v>86</v>
      </c>
      <c r="AY164" s="13" t="s">
        <v>153</v>
      </c>
      <c r="BE164" s="153">
        <f>IF(N164="základná",J164,0)</f>
        <v>0</v>
      </c>
      <c r="BF164" s="153">
        <f>IF(N164="znížená",J164,0)</f>
        <v>1338.3330000000001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3" t="s">
        <v>86</v>
      </c>
      <c r="BK164" s="154">
        <f>ROUND(I164*H164,3)</f>
        <v>1338.3330000000001</v>
      </c>
      <c r="BL164" s="13" t="s">
        <v>159</v>
      </c>
      <c r="BM164" s="152" t="s">
        <v>254</v>
      </c>
    </row>
    <row r="165" spans="2:65" s="1" customFormat="1" ht="24.25" customHeight="1">
      <c r="B165" s="142"/>
      <c r="C165" s="143" t="s">
        <v>255</v>
      </c>
      <c r="D165" s="143" t="s">
        <v>155</v>
      </c>
      <c r="E165" s="144" t="s">
        <v>256</v>
      </c>
      <c r="F165" s="145" t="s">
        <v>257</v>
      </c>
      <c r="G165" s="146" t="s">
        <v>158</v>
      </c>
      <c r="H165" s="147">
        <v>55.835999999999999</v>
      </c>
      <c r="I165" s="147">
        <v>183.191</v>
      </c>
      <c r="J165" s="147">
        <f>ROUND(I165*H165,3)</f>
        <v>10228.653</v>
      </c>
      <c r="K165" s="148"/>
      <c r="L165" s="27"/>
      <c r="M165" s="149" t="s">
        <v>1</v>
      </c>
      <c r="N165" s="121" t="s">
        <v>41</v>
      </c>
      <c r="O165" s="150">
        <v>3.02461</v>
      </c>
      <c r="P165" s="150">
        <f>O165*H165</f>
        <v>168.88212396</v>
      </c>
      <c r="Q165" s="150">
        <v>2.4407212</v>
      </c>
      <c r="R165" s="150">
        <f>Q165*H165</f>
        <v>136.2801089232</v>
      </c>
      <c r="S165" s="150">
        <v>0</v>
      </c>
      <c r="T165" s="151">
        <f>S165*H165</f>
        <v>0</v>
      </c>
      <c r="AR165" s="152" t="s">
        <v>159</v>
      </c>
      <c r="AT165" s="152" t="s">
        <v>155</v>
      </c>
      <c r="AU165" s="152" t="s">
        <v>86</v>
      </c>
      <c r="AY165" s="13" t="s">
        <v>153</v>
      </c>
      <c r="BE165" s="153">
        <f>IF(N165="základná",J165,0)</f>
        <v>0</v>
      </c>
      <c r="BF165" s="153">
        <f>IF(N165="znížená",J165,0)</f>
        <v>10228.653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3" t="s">
        <v>86</v>
      </c>
      <c r="BK165" s="154">
        <f>ROUND(I165*H165,3)</f>
        <v>10228.653</v>
      </c>
      <c r="BL165" s="13" t="s">
        <v>159</v>
      </c>
      <c r="BM165" s="152" t="s">
        <v>258</v>
      </c>
    </row>
    <row r="166" spans="2:65" s="1" customFormat="1" ht="21.75" customHeight="1">
      <c r="B166" s="142"/>
      <c r="C166" s="143" t="s">
        <v>259</v>
      </c>
      <c r="D166" s="143" t="s">
        <v>155</v>
      </c>
      <c r="E166" s="144" t="s">
        <v>260</v>
      </c>
      <c r="F166" s="145" t="s">
        <v>261</v>
      </c>
      <c r="G166" s="146" t="s">
        <v>203</v>
      </c>
      <c r="H166" s="147">
        <v>3.2</v>
      </c>
      <c r="I166" s="147">
        <v>14.574</v>
      </c>
      <c r="J166" s="147">
        <f>ROUND(I166*H166,3)</f>
        <v>46.637</v>
      </c>
      <c r="K166" s="148"/>
      <c r="L166" s="27"/>
      <c r="M166" s="149" t="s">
        <v>1</v>
      </c>
      <c r="N166" s="121" t="s">
        <v>41</v>
      </c>
      <c r="O166" s="150">
        <v>0.40850999999999998</v>
      </c>
      <c r="P166" s="150">
        <f>O166*H166</f>
        <v>1.3072319999999999</v>
      </c>
      <c r="Q166" s="150">
        <v>4.5362260000000001E-2</v>
      </c>
      <c r="R166" s="150">
        <f>Q166*H166</f>
        <v>0.145159232</v>
      </c>
      <c r="S166" s="150">
        <v>0</v>
      </c>
      <c r="T166" s="151">
        <f>S166*H166</f>
        <v>0</v>
      </c>
      <c r="AR166" s="152" t="s">
        <v>159</v>
      </c>
      <c r="AT166" s="152" t="s">
        <v>155</v>
      </c>
      <c r="AU166" s="152" t="s">
        <v>86</v>
      </c>
      <c r="AY166" s="13" t="s">
        <v>153</v>
      </c>
      <c r="BE166" s="153">
        <f>IF(N166="základná",J166,0)</f>
        <v>0</v>
      </c>
      <c r="BF166" s="153">
        <f>IF(N166="znížená",J166,0)</f>
        <v>46.637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3" t="s">
        <v>86</v>
      </c>
      <c r="BK166" s="154">
        <f>ROUND(I166*H166,3)</f>
        <v>46.637</v>
      </c>
      <c r="BL166" s="13" t="s">
        <v>159</v>
      </c>
      <c r="BM166" s="152" t="s">
        <v>262</v>
      </c>
    </row>
    <row r="167" spans="2:65" s="1" customFormat="1" ht="21.75" customHeight="1">
      <c r="B167" s="142"/>
      <c r="C167" s="143" t="s">
        <v>263</v>
      </c>
      <c r="D167" s="143" t="s">
        <v>155</v>
      </c>
      <c r="E167" s="144" t="s">
        <v>264</v>
      </c>
      <c r="F167" s="145" t="s">
        <v>265</v>
      </c>
      <c r="G167" s="146" t="s">
        <v>203</v>
      </c>
      <c r="H167" s="147">
        <v>3.2</v>
      </c>
      <c r="I167" s="147">
        <v>4.2699999999999996</v>
      </c>
      <c r="J167" s="147">
        <f>ROUND(I167*H167,3)</f>
        <v>13.664</v>
      </c>
      <c r="K167" s="148"/>
      <c r="L167" s="27"/>
      <c r="M167" s="149" t="s">
        <v>1</v>
      </c>
      <c r="N167" s="121" t="s">
        <v>41</v>
      </c>
      <c r="O167" s="150">
        <v>0.248</v>
      </c>
      <c r="P167" s="150">
        <f>O167*H167</f>
        <v>0.79360000000000008</v>
      </c>
      <c r="Q167" s="150">
        <v>0</v>
      </c>
      <c r="R167" s="150">
        <f>Q167*H167</f>
        <v>0</v>
      </c>
      <c r="S167" s="150">
        <v>0</v>
      </c>
      <c r="T167" s="151">
        <f>S167*H167</f>
        <v>0</v>
      </c>
      <c r="AR167" s="152" t="s">
        <v>159</v>
      </c>
      <c r="AT167" s="152" t="s">
        <v>155</v>
      </c>
      <c r="AU167" s="152" t="s">
        <v>86</v>
      </c>
      <c r="AY167" s="13" t="s">
        <v>153</v>
      </c>
      <c r="BE167" s="153">
        <f>IF(N167="základná",J167,0)</f>
        <v>0</v>
      </c>
      <c r="BF167" s="153">
        <f>IF(N167="znížená",J167,0)</f>
        <v>13.664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3" t="s">
        <v>86</v>
      </c>
      <c r="BK167" s="154">
        <f>ROUND(I167*H167,3)</f>
        <v>13.664</v>
      </c>
      <c r="BL167" s="13" t="s">
        <v>159</v>
      </c>
      <c r="BM167" s="152" t="s">
        <v>266</v>
      </c>
    </row>
    <row r="168" spans="2:65" s="11" customFormat="1" ht="22.75" customHeight="1">
      <c r="B168" s="131"/>
      <c r="D168" s="132" t="s">
        <v>74</v>
      </c>
      <c r="E168" s="140" t="s">
        <v>188</v>
      </c>
      <c r="F168" s="140" t="s">
        <v>267</v>
      </c>
      <c r="J168" s="141">
        <f>BK168</f>
        <v>44330.334000000003</v>
      </c>
      <c r="L168" s="131"/>
      <c r="M168" s="135"/>
      <c r="P168" s="136">
        <f>SUM(P169:P174)</f>
        <v>230.38254359999999</v>
      </c>
      <c r="R168" s="136">
        <f>SUM(R169:R174)</f>
        <v>28.726810359999998</v>
      </c>
      <c r="T168" s="137">
        <f>SUM(T169:T174)</f>
        <v>0</v>
      </c>
      <c r="AR168" s="132" t="s">
        <v>82</v>
      </c>
      <c r="AT168" s="138" t="s">
        <v>74</v>
      </c>
      <c r="AU168" s="138" t="s">
        <v>82</v>
      </c>
      <c r="AY168" s="132" t="s">
        <v>153</v>
      </c>
      <c r="BK168" s="139">
        <f>SUM(BK169:BK174)</f>
        <v>44330.334000000003</v>
      </c>
    </row>
    <row r="169" spans="2:65" s="1" customFormat="1" ht="37.75" customHeight="1">
      <c r="B169" s="142"/>
      <c r="C169" s="143" t="s">
        <v>268</v>
      </c>
      <c r="D169" s="143" t="s">
        <v>155</v>
      </c>
      <c r="E169" s="144" t="s">
        <v>269</v>
      </c>
      <c r="F169" s="145" t="s">
        <v>270</v>
      </c>
      <c r="G169" s="146" t="s">
        <v>271</v>
      </c>
      <c r="H169" s="147">
        <v>237.6</v>
      </c>
      <c r="I169" s="147">
        <v>9.2379999999999995</v>
      </c>
      <c r="J169" s="147">
        <f t="shared" ref="J169:J174" si="20">ROUND(I169*H169,3)</f>
        <v>2194.9490000000001</v>
      </c>
      <c r="K169" s="148"/>
      <c r="L169" s="27"/>
      <c r="M169" s="149" t="s">
        <v>1</v>
      </c>
      <c r="N169" s="121" t="s">
        <v>41</v>
      </c>
      <c r="O169" s="150">
        <v>0.32100000000000001</v>
      </c>
      <c r="P169" s="150">
        <f t="shared" ref="P169:P174" si="21">O169*H169</f>
        <v>76.269599999999997</v>
      </c>
      <c r="Q169" s="150">
        <v>9.5386899999999997E-2</v>
      </c>
      <c r="R169" s="150">
        <f t="shared" ref="R169:R174" si="22">Q169*H169</f>
        <v>22.663927439999998</v>
      </c>
      <c r="S169" s="150">
        <v>0</v>
      </c>
      <c r="T169" s="151">
        <f t="shared" ref="T169:T174" si="23">S169*H169</f>
        <v>0</v>
      </c>
      <c r="AR169" s="152" t="s">
        <v>159</v>
      </c>
      <c r="AT169" s="152" t="s">
        <v>155</v>
      </c>
      <c r="AU169" s="152" t="s">
        <v>86</v>
      </c>
      <c r="AY169" s="13" t="s">
        <v>153</v>
      </c>
      <c r="BE169" s="153">
        <f t="shared" ref="BE169:BE174" si="24">IF(N169="základná",J169,0)</f>
        <v>0</v>
      </c>
      <c r="BF169" s="153">
        <f t="shared" ref="BF169:BF174" si="25">IF(N169="znížená",J169,0)</f>
        <v>2194.9490000000001</v>
      </c>
      <c r="BG169" s="153">
        <f t="shared" ref="BG169:BG174" si="26">IF(N169="zákl. prenesená",J169,0)</f>
        <v>0</v>
      </c>
      <c r="BH169" s="153">
        <f t="shared" ref="BH169:BH174" si="27">IF(N169="zníž. prenesená",J169,0)</f>
        <v>0</v>
      </c>
      <c r="BI169" s="153">
        <f t="shared" ref="BI169:BI174" si="28">IF(N169="nulová",J169,0)</f>
        <v>0</v>
      </c>
      <c r="BJ169" s="13" t="s">
        <v>86</v>
      </c>
      <c r="BK169" s="154">
        <f t="shared" ref="BK169:BK174" si="29">ROUND(I169*H169,3)</f>
        <v>2194.9490000000001</v>
      </c>
      <c r="BL169" s="13" t="s">
        <v>159</v>
      </c>
      <c r="BM169" s="152" t="s">
        <v>272</v>
      </c>
    </row>
    <row r="170" spans="2:65" s="1" customFormat="1" ht="37.75" customHeight="1">
      <c r="B170" s="142"/>
      <c r="C170" s="155" t="s">
        <v>273</v>
      </c>
      <c r="D170" s="155" t="s">
        <v>274</v>
      </c>
      <c r="E170" s="156" t="s">
        <v>275</v>
      </c>
      <c r="F170" s="157" t="s">
        <v>276</v>
      </c>
      <c r="G170" s="158" t="s">
        <v>277</v>
      </c>
      <c r="H170" s="159">
        <v>237.6</v>
      </c>
      <c r="I170" s="159">
        <v>70.593000000000004</v>
      </c>
      <c r="J170" s="159">
        <f t="shared" si="20"/>
        <v>16772.897000000001</v>
      </c>
      <c r="K170" s="160"/>
      <c r="L170" s="161"/>
      <c r="M170" s="162" t="s">
        <v>1</v>
      </c>
      <c r="N170" s="163" t="s">
        <v>41</v>
      </c>
      <c r="O170" s="150">
        <v>0</v>
      </c>
      <c r="P170" s="150">
        <f t="shared" si="21"/>
        <v>0</v>
      </c>
      <c r="Q170" s="150">
        <v>2.1499999999999998E-2</v>
      </c>
      <c r="R170" s="150">
        <f t="shared" si="22"/>
        <v>5.1083999999999996</v>
      </c>
      <c r="S170" s="150">
        <v>0</v>
      </c>
      <c r="T170" s="151">
        <f t="shared" si="23"/>
        <v>0</v>
      </c>
      <c r="AR170" s="152" t="s">
        <v>183</v>
      </c>
      <c r="AT170" s="152" t="s">
        <v>274</v>
      </c>
      <c r="AU170" s="152" t="s">
        <v>86</v>
      </c>
      <c r="AY170" s="13" t="s">
        <v>153</v>
      </c>
      <c r="BE170" s="153">
        <f t="shared" si="24"/>
        <v>0</v>
      </c>
      <c r="BF170" s="153">
        <f t="shared" si="25"/>
        <v>16772.897000000001</v>
      </c>
      <c r="BG170" s="153">
        <f t="shared" si="26"/>
        <v>0</v>
      </c>
      <c r="BH170" s="153">
        <f t="shared" si="27"/>
        <v>0</v>
      </c>
      <c r="BI170" s="153">
        <f t="shared" si="28"/>
        <v>0</v>
      </c>
      <c r="BJ170" s="13" t="s">
        <v>86</v>
      </c>
      <c r="BK170" s="154">
        <f t="shared" si="29"/>
        <v>16772.897000000001</v>
      </c>
      <c r="BL170" s="13" t="s">
        <v>159</v>
      </c>
      <c r="BM170" s="152" t="s">
        <v>278</v>
      </c>
    </row>
    <row r="171" spans="2:65" s="1" customFormat="1" ht="44.25" customHeight="1">
      <c r="B171" s="142"/>
      <c r="C171" s="155" t="s">
        <v>279</v>
      </c>
      <c r="D171" s="155" t="s">
        <v>274</v>
      </c>
      <c r="E171" s="156" t="s">
        <v>280</v>
      </c>
      <c r="F171" s="157" t="s">
        <v>281</v>
      </c>
      <c r="G171" s="158" t="s">
        <v>277</v>
      </c>
      <c r="H171" s="159">
        <v>237.6</v>
      </c>
      <c r="I171" s="159">
        <v>54.607999999999997</v>
      </c>
      <c r="J171" s="159">
        <f t="shared" si="20"/>
        <v>12974.861000000001</v>
      </c>
      <c r="K171" s="160"/>
      <c r="L171" s="161"/>
      <c r="M171" s="162" t="s">
        <v>1</v>
      </c>
      <c r="N171" s="163" t="s">
        <v>41</v>
      </c>
      <c r="O171" s="150">
        <v>0</v>
      </c>
      <c r="P171" s="150">
        <f t="shared" si="21"/>
        <v>0</v>
      </c>
      <c r="Q171" s="150">
        <v>3.8999999999999998E-3</v>
      </c>
      <c r="R171" s="150">
        <f t="shared" si="22"/>
        <v>0.92663999999999991</v>
      </c>
      <c r="S171" s="150">
        <v>0</v>
      </c>
      <c r="T171" s="151">
        <f t="shared" si="23"/>
        <v>0</v>
      </c>
      <c r="AR171" s="152" t="s">
        <v>183</v>
      </c>
      <c r="AT171" s="152" t="s">
        <v>274</v>
      </c>
      <c r="AU171" s="152" t="s">
        <v>86</v>
      </c>
      <c r="AY171" s="13" t="s">
        <v>153</v>
      </c>
      <c r="BE171" s="153">
        <f t="shared" si="24"/>
        <v>0</v>
      </c>
      <c r="BF171" s="153">
        <f t="shared" si="25"/>
        <v>12974.861000000001</v>
      </c>
      <c r="BG171" s="153">
        <f t="shared" si="26"/>
        <v>0</v>
      </c>
      <c r="BH171" s="153">
        <f t="shared" si="27"/>
        <v>0</v>
      </c>
      <c r="BI171" s="153">
        <f t="shared" si="28"/>
        <v>0</v>
      </c>
      <c r="BJ171" s="13" t="s">
        <v>86</v>
      </c>
      <c r="BK171" s="154">
        <f t="shared" si="29"/>
        <v>12974.861000000001</v>
      </c>
      <c r="BL171" s="13" t="s">
        <v>159</v>
      </c>
      <c r="BM171" s="152" t="s">
        <v>282</v>
      </c>
    </row>
    <row r="172" spans="2:65" s="1" customFormat="1" ht="37.75" customHeight="1">
      <c r="B172" s="142"/>
      <c r="C172" s="155" t="s">
        <v>283</v>
      </c>
      <c r="D172" s="155" t="s">
        <v>274</v>
      </c>
      <c r="E172" s="156" t="s">
        <v>284</v>
      </c>
      <c r="F172" s="157" t="s">
        <v>285</v>
      </c>
      <c r="G172" s="158" t="s">
        <v>277</v>
      </c>
      <c r="H172" s="159">
        <v>8</v>
      </c>
      <c r="I172" s="159">
        <v>4.5060000000000002</v>
      </c>
      <c r="J172" s="159">
        <f t="shared" si="20"/>
        <v>36.048000000000002</v>
      </c>
      <c r="K172" s="160"/>
      <c r="L172" s="161"/>
      <c r="M172" s="162" t="s">
        <v>1</v>
      </c>
      <c r="N172" s="163" t="s">
        <v>41</v>
      </c>
      <c r="O172" s="150">
        <v>0</v>
      </c>
      <c r="P172" s="150">
        <f t="shared" si="21"/>
        <v>0</v>
      </c>
      <c r="Q172" s="150">
        <v>2.0000000000000001E-4</v>
      </c>
      <c r="R172" s="150">
        <f t="shared" si="22"/>
        <v>1.6000000000000001E-3</v>
      </c>
      <c r="S172" s="150">
        <v>0</v>
      </c>
      <c r="T172" s="151">
        <f t="shared" si="23"/>
        <v>0</v>
      </c>
      <c r="AR172" s="152" t="s">
        <v>183</v>
      </c>
      <c r="AT172" s="152" t="s">
        <v>274</v>
      </c>
      <c r="AU172" s="152" t="s">
        <v>86</v>
      </c>
      <c r="AY172" s="13" t="s">
        <v>153</v>
      </c>
      <c r="BE172" s="153">
        <f t="shared" si="24"/>
        <v>0</v>
      </c>
      <c r="BF172" s="153">
        <f t="shared" si="25"/>
        <v>36.048000000000002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3" t="s">
        <v>86</v>
      </c>
      <c r="BK172" s="154">
        <f t="shared" si="29"/>
        <v>36.048000000000002</v>
      </c>
      <c r="BL172" s="13" t="s">
        <v>159</v>
      </c>
      <c r="BM172" s="152" t="s">
        <v>286</v>
      </c>
    </row>
    <row r="173" spans="2:65" s="1" customFormat="1" ht="16.5" customHeight="1">
      <c r="B173" s="142"/>
      <c r="C173" s="143" t="s">
        <v>287</v>
      </c>
      <c r="D173" s="143" t="s">
        <v>155</v>
      </c>
      <c r="E173" s="144" t="s">
        <v>288</v>
      </c>
      <c r="F173" s="145" t="s">
        <v>289</v>
      </c>
      <c r="G173" s="146" t="s">
        <v>290</v>
      </c>
      <c r="H173" s="147">
        <v>120</v>
      </c>
      <c r="I173" s="147">
        <v>84.825000000000003</v>
      </c>
      <c r="J173" s="147">
        <f t="shared" si="20"/>
        <v>10179</v>
      </c>
      <c r="K173" s="148"/>
      <c r="L173" s="27"/>
      <c r="M173" s="149" t="s">
        <v>1</v>
      </c>
      <c r="N173" s="121" t="s">
        <v>41</v>
      </c>
      <c r="O173" s="150">
        <v>0</v>
      </c>
      <c r="P173" s="150">
        <f t="shared" si="21"/>
        <v>0</v>
      </c>
      <c r="Q173" s="150">
        <v>0</v>
      </c>
      <c r="R173" s="150">
        <f t="shared" si="22"/>
        <v>0</v>
      </c>
      <c r="S173" s="150">
        <v>0</v>
      </c>
      <c r="T173" s="151">
        <f t="shared" si="23"/>
        <v>0</v>
      </c>
      <c r="AR173" s="152" t="s">
        <v>159</v>
      </c>
      <c r="AT173" s="152" t="s">
        <v>155</v>
      </c>
      <c r="AU173" s="152" t="s">
        <v>86</v>
      </c>
      <c r="AY173" s="13" t="s">
        <v>153</v>
      </c>
      <c r="BE173" s="153">
        <f t="shared" si="24"/>
        <v>0</v>
      </c>
      <c r="BF173" s="153">
        <f t="shared" si="25"/>
        <v>10179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86</v>
      </c>
      <c r="BK173" s="154">
        <f t="shared" si="29"/>
        <v>10179</v>
      </c>
      <c r="BL173" s="13" t="s">
        <v>159</v>
      </c>
      <c r="BM173" s="152" t="s">
        <v>291</v>
      </c>
    </row>
    <row r="174" spans="2:65" s="1" customFormat="1" ht="24.25" customHeight="1">
      <c r="B174" s="142"/>
      <c r="C174" s="143" t="s">
        <v>292</v>
      </c>
      <c r="D174" s="143" t="s">
        <v>155</v>
      </c>
      <c r="E174" s="144" t="s">
        <v>293</v>
      </c>
      <c r="F174" s="145" t="s">
        <v>294</v>
      </c>
      <c r="G174" s="146" t="s">
        <v>203</v>
      </c>
      <c r="H174" s="147">
        <v>558.36</v>
      </c>
      <c r="I174" s="147">
        <v>3.891</v>
      </c>
      <c r="J174" s="147">
        <f t="shared" si="20"/>
        <v>2172.5790000000002</v>
      </c>
      <c r="K174" s="148"/>
      <c r="L174" s="27"/>
      <c r="M174" s="149" t="s">
        <v>1</v>
      </c>
      <c r="N174" s="121" t="s">
        <v>41</v>
      </c>
      <c r="O174" s="150">
        <v>0.27600999999999998</v>
      </c>
      <c r="P174" s="150">
        <f t="shared" si="21"/>
        <v>154.11294359999999</v>
      </c>
      <c r="Q174" s="150">
        <v>4.6999999999999997E-5</v>
      </c>
      <c r="R174" s="150">
        <f t="shared" si="22"/>
        <v>2.6242919999999999E-2</v>
      </c>
      <c r="S174" s="150">
        <v>0</v>
      </c>
      <c r="T174" s="151">
        <f t="shared" si="23"/>
        <v>0</v>
      </c>
      <c r="AR174" s="152" t="s">
        <v>159</v>
      </c>
      <c r="AT174" s="152" t="s">
        <v>155</v>
      </c>
      <c r="AU174" s="152" t="s">
        <v>86</v>
      </c>
      <c r="AY174" s="13" t="s">
        <v>153</v>
      </c>
      <c r="BE174" s="153">
        <f t="shared" si="24"/>
        <v>0</v>
      </c>
      <c r="BF174" s="153">
        <f t="shared" si="25"/>
        <v>2172.5790000000002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86</v>
      </c>
      <c r="BK174" s="154">
        <f t="shared" si="29"/>
        <v>2172.5790000000002</v>
      </c>
      <c r="BL174" s="13" t="s">
        <v>159</v>
      </c>
      <c r="BM174" s="152" t="s">
        <v>295</v>
      </c>
    </row>
    <row r="175" spans="2:65" s="11" customFormat="1" ht="22.75" customHeight="1">
      <c r="B175" s="131"/>
      <c r="D175" s="132" t="s">
        <v>74</v>
      </c>
      <c r="E175" s="140" t="s">
        <v>296</v>
      </c>
      <c r="F175" s="140" t="s">
        <v>297</v>
      </c>
      <c r="J175" s="141">
        <f>BK175</f>
        <v>15099.852999999999</v>
      </c>
      <c r="L175" s="131"/>
      <c r="M175" s="135"/>
      <c r="P175" s="136">
        <f>P176</f>
        <v>592.57186200000001</v>
      </c>
      <c r="R175" s="136">
        <f>R176</f>
        <v>0</v>
      </c>
      <c r="T175" s="137">
        <f>T176</f>
        <v>0</v>
      </c>
      <c r="AR175" s="132" t="s">
        <v>82</v>
      </c>
      <c r="AT175" s="138" t="s">
        <v>74</v>
      </c>
      <c r="AU175" s="138" t="s">
        <v>82</v>
      </c>
      <c r="AY175" s="132" t="s">
        <v>153</v>
      </c>
      <c r="BK175" s="139">
        <f>BK176</f>
        <v>15099.852999999999</v>
      </c>
    </row>
    <row r="176" spans="2:65" s="1" customFormat="1" ht="24.25" customHeight="1">
      <c r="B176" s="142"/>
      <c r="C176" s="143" t="s">
        <v>298</v>
      </c>
      <c r="D176" s="143" t="s">
        <v>155</v>
      </c>
      <c r="E176" s="144" t="s">
        <v>299</v>
      </c>
      <c r="F176" s="145" t="s">
        <v>300</v>
      </c>
      <c r="G176" s="146" t="s">
        <v>212</v>
      </c>
      <c r="H176" s="147">
        <v>1650.6179999999999</v>
      </c>
      <c r="I176" s="147">
        <v>9.1479999999999997</v>
      </c>
      <c r="J176" s="147">
        <f>ROUND(I176*H176,3)</f>
        <v>15099.852999999999</v>
      </c>
      <c r="K176" s="148"/>
      <c r="L176" s="27"/>
      <c r="M176" s="149" t="s">
        <v>1</v>
      </c>
      <c r="N176" s="121" t="s">
        <v>41</v>
      </c>
      <c r="O176" s="150">
        <v>0.35899999999999999</v>
      </c>
      <c r="P176" s="150">
        <f>O176*H176</f>
        <v>592.57186200000001</v>
      </c>
      <c r="Q176" s="150">
        <v>0</v>
      </c>
      <c r="R176" s="150">
        <f>Q176*H176</f>
        <v>0</v>
      </c>
      <c r="S176" s="150">
        <v>0</v>
      </c>
      <c r="T176" s="151">
        <f>S176*H176</f>
        <v>0</v>
      </c>
      <c r="AR176" s="152" t="s">
        <v>159</v>
      </c>
      <c r="AT176" s="152" t="s">
        <v>155</v>
      </c>
      <c r="AU176" s="152" t="s">
        <v>86</v>
      </c>
      <c r="AY176" s="13" t="s">
        <v>153</v>
      </c>
      <c r="BE176" s="153">
        <f>IF(N176="základná",J176,0)</f>
        <v>0</v>
      </c>
      <c r="BF176" s="153">
        <f>IF(N176="znížená",J176,0)</f>
        <v>15099.852999999999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3" t="s">
        <v>86</v>
      </c>
      <c r="BK176" s="154">
        <f>ROUND(I176*H176,3)</f>
        <v>15099.852999999999</v>
      </c>
      <c r="BL176" s="13" t="s">
        <v>159</v>
      </c>
      <c r="BM176" s="152" t="s">
        <v>301</v>
      </c>
    </row>
    <row r="177" spans="2:65" s="11" customFormat="1" ht="26" customHeight="1">
      <c r="B177" s="131"/>
      <c r="D177" s="132" t="s">
        <v>74</v>
      </c>
      <c r="E177" s="133" t="s">
        <v>302</v>
      </c>
      <c r="F177" s="133" t="s">
        <v>303</v>
      </c>
      <c r="J177" s="134">
        <f>BK177</f>
        <v>246443.89200000002</v>
      </c>
      <c r="L177" s="131"/>
      <c r="M177" s="135"/>
      <c r="P177" s="136">
        <f>P178+P184+P190+P193+P203</f>
        <v>8440.7313648499985</v>
      </c>
      <c r="R177" s="136">
        <f>R178+R184+R190+R193+R203</f>
        <v>83.562478729799992</v>
      </c>
      <c r="T177" s="137">
        <f>T178+T184+T190+T193+T203</f>
        <v>0</v>
      </c>
      <c r="AR177" s="132" t="s">
        <v>86</v>
      </c>
      <c r="AT177" s="138" t="s">
        <v>74</v>
      </c>
      <c r="AU177" s="138" t="s">
        <v>75</v>
      </c>
      <c r="AY177" s="132" t="s">
        <v>153</v>
      </c>
      <c r="BK177" s="139">
        <f>BK178+BK184+BK190+BK193+BK203</f>
        <v>246443.89200000002</v>
      </c>
    </row>
    <row r="178" spans="2:65" s="11" customFormat="1" ht="22.75" customHeight="1">
      <c r="B178" s="131"/>
      <c r="D178" s="132" t="s">
        <v>74</v>
      </c>
      <c r="E178" s="140" t="s">
        <v>304</v>
      </c>
      <c r="F178" s="140" t="s">
        <v>305</v>
      </c>
      <c r="J178" s="141">
        <f>BK178</f>
        <v>13425.52</v>
      </c>
      <c r="L178" s="131"/>
      <c r="M178" s="135"/>
      <c r="P178" s="136">
        <f>SUM(P179:P183)</f>
        <v>303.86520840000003</v>
      </c>
      <c r="R178" s="136">
        <f>SUM(R179:R183)</f>
        <v>7.7720350592000003</v>
      </c>
      <c r="T178" s="137">
        <f>SUM(T179:T183)</f>
        <v>0</v>
      </c>
      <c r="AR178" s="132" t="s">
        <v>86</v>
      </c>
      <c r="AT178" s="138" t="s">
        <v>74</v>
      </c>
      <c r="AU178" s="138" t="s">
        <v>82</v>
      </c>
      <c r="AY178" s="132" t="s">
        <v>153</v>
      </c>
      <c r="BK178" s="139">
        <f>SUM(BK179:BK183)</f>
        <v>13425.52</v>
      </c>
    </row>
    <row r="179" spans="2:65" s="1" customFormat="1" ht="24.25" customHeight="1">
      <c r="B179" s="142"/>
      <c r="C179" s="143" t="s">
        <v>306</v>
      </c>
      <c r="D179" s="143" t="s">
        <v>155</v>
      </c>
      <c r="E179" s="144" t="s">
        <v>307</v>
      </c>
      <c r="F179" s="145" t="s">
        <v>308</v>
      </c>
      <c r="G179" s="146" t="s">
        <v>203</v>
      </c>
      <c r="H179" s="147">
        <v>1356.42</v>
      </c>
      <c r="I179" s="147">
        <v>0.247</v>
      </c>
      <c r="J179" s="147">
        <f>ROUND(I179*H179,3)</f>
        <v>335.036</v>
      </c>
      <c r="K179" s="148"/>
      <c r="L179" s="27"/>
      <c r="M179" s="149" t="s">
        <v>1</v>
      </c>
      <c r="N179" s="121" t="s">
        <v>41</v>
      </c>
      <c r="O179" s="150">
        <v>1.303E-2</v>
      </c>
      <c r="P179" s="150">
        <f>O179*H179</f>
        <v>17.674152599999999</v>
      </c>
      <c r="Q179" s="150">
        <v>0</v>
      </c>
      <c r="R179" s="150">
        <f>Q179*H179</f>
        <v>0</v>
      </c>
      <c r="S179" s="150">
        <v>0</v>
      </c>
      <c r="T179" s="151">
        <f>S179*H179</f>
        <v>0</v>
      </c>
      <c r="AR179" s="152" t="s">
        <v>222</v>
      </c>
      <c r="AT179" s="152" t="s">
        <v>155</v>
      </c>
      <c r="AU179" s="152" t="s">
        <v>86</v>
      </c>
      <c r="AY179" s="13" t="s">
        <v>153</v>
      </c>
      <c r="BE179" s="153">
        <f>IF(N179="základná",J179,0)</f>
        <v>0</v>
      </c>
      <c r="BF179" s="153">
        <f>IF(N179="znížená",J179,0)</f>
        <v>335.036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3" t="s">
        <v>86</v>
      </c>
      <c r="BK179" s="154">
        <f>ROUND(I179*H179,3)</f>
        <v>335.036</v>
      </c>
      <c r="BL179" s="13" t="s">
        <v>222</v>
      </c>
      <c r="BM179" s="152" t="s">
        <v>309</v>
      </c>
    </row>
    <row r="180" spans="2:65" s="1" customFormat="1" ht="16.5" customHeight="1">
      <c r="B180" s="142"/>
      <c r="C180" s="155" t="s">
        <v>310</v>
      </c>
      <c r="D180" s="155" t="s">
        <v>274</v>
      </c>
      <c r="E180" s="156" t="s">
        <v>311</v>
      </c>
      <c r="F180" s="157" t="s">
        <v>312</v>
      </c>
      <c r="G180" s="158" t="s">
        <v>212</v>
      </c>
      <c r="H180" s="159">
        <v>0.40699999999999997</v>
      </c>
      <c r="I180" s="159">
        <v>1947.11</v>
      </c>
      <c r="J180" s="159">
        <f>ROUND(I180*H180,3)</f>
        <v>792.47400000000005</v>
      </c>
      <c r="K180" s="160"/>
      <c r="L180" s="161"/>
      <c r="M180" s="162" t="s">
        <v>1</v>
      </c>
      <c r="N180" s="163" t="s">
        <v>41</v>
      </c>
      <c r="O180" s="150">
        <v>0</v>
      </c>
      <c r="P180" s="150">
        <f>O180*H180</f>
        <v>0</v>
      </c>
      <c r="Q180" s="150">
        <v>1</v>
      </c>
      <c r="R180" s="150">
        <f>Q180*H180</f>
        <v>0.40699999999999997</v>
      </c>
      <c r="S180" s="150">
        <v>0</v>
      </c>
      <c r="T180" s="151">
        <f>S180*H180</f>
        <v>0</v>
      </c>
      <c r="AR180" s="152" t="s">
        <v>292</v>
      </c>
      <c r="AT180" s="152" t="s">
        <v>274</v>
      </c>
      <c r="AU180" s="152" t="s">
        <v>86</v>
      </c>
      <c r="AY180" s="13" t="s">
        <v>153</v>
      </c>
      <c r="BE180" s="153">
        <f>IF(N180="základná",J180,0)</f>
        <v>0</v>
      </c>
      <c r="BF180" s="153">
        <f>IF(N180="znížená",J180,0)</f>
        <v>792.47400000000005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3" t="s">
        <v>86</v>
      </c>
      <c r="BK180" s="154">
        <f>ROUND(I180*H180,3)</f>
        <v>792.47400000000005</v>
      </c>
      <c r="BL180" s="13" t="s">
        <v>222</v>
      </c>
      <c r="BM180" s="152" t="s">
        <v>313</v>
      </c>
    </row>
    <row r="181" spans="2:65" s="1" customFormat="1" ht="24.25" customHeight="1">
      <c r="B181" s="142"/>
      <c r="C181" s="143" t="s">
        <v>314</v>
      </c>
      <c r="D181" s="143" t="s">
        <v>155</v>
      </c>
      <c r="E181" s="144" t="s">
        <v>315</v>
      </c>
      <c r="F181" s="145" t="s">
        <v>316</v>
      </c>
      <c r="G181" s="146" t="s">
        <v>203</v>
      </c>
      <c r="H181" s="147">
        <v>1356.42</v>
      </c>
      <c r="I181" s="147">
        <v>4.4020000000000001</v>
      </c>
      <c r="J181" s="147">
        <f>ROUND(I181*H181,3)</f>
        <v>5970.9610000000002</v>
      </c>
      <c r="K181" s="148"/>
      <c r="L181" s="27"/>
      <c r="M181" s="149" t="s">
        <v>1</v>
      </c>
      <c r="N181" s="121" t="s">
        <v>41</v>
      </c>
      <c r="O181" s="150">
        <v>0.21099000000000001</v>
      </c>
      <c r="P181" s="150">
        <f>O181*H181</f>
        <v>286.19105580000002</v>
      </c>
      <c r="Q181" s="150">
        <v>5.4226000000000003E-4</v>
      </c>
      <c r="R181" s="150">
        <f>Q181*H181</f>
        <v>0.73553230920000012</v>
      </c>
      <c r="S181" s="150">
        <v>0</v>
      </c>
      <c r="T181" s="151">
        <f>S181*H181</f>
        <v>0</v>
      </c>
      <c r="AR181" s="152" t="s">
        <v>222</v>
      </c>
      <c r="AT181" s="152" t="s">
        <v>155</v>
      </c>
      <c r="AU181" s="152" t="s">
        <v>86</v>
      </c>
      <c r="AY181" s="13" t="s">
        <v>153</v>
      </c>
      <c r="BE181" s="153">
        <f>IF(N181="základná",J181,0)</f>
        <v>0</v>
      </c>
      <c r="BF181" s="153">
        <f>IF(N181="znížená",J181,0)</f>
        <v>5970.9610000000002</v>
      </c>
      <c r="BG181" s="153">
        <f>IF(N181="zákl. prenesená",J181,0)</f>
        <v>0</v>
      </c>
      <c r="BH181" s="153">
        <f>IF(N181="zníž. prenesená",J181,0)</f>
        <v>0</v>
      </c>
      <c r="BI181" s="153">
        <f>IF(N181="nulová",J181,0)</f>
        <v>0</v>
      </c>
      <c r="BJ181" s="13" t="s">
        <v>86</v>
      </c>
      <c r="BK181" s="154">
        <f>ROUND(I181*H181,3)</f>
        <v>5970.9610000000002</v>
      </c>
      <c r="BL181" s="13" t="s">
        <v>222</v>
      </c>
      <c r="BM181" s="152" t="s">
        <v>317</v>
      </c>
    </row>
    <row r="182" spans="2:65" s="1" customFormat="1" ht="24.25" customHeight="1">
      <c r="B182" s="142"/>
      <c r="C182" s="155" t="s">
        <v>318</v>
      </c>
      <c r="D182" s="155" t="s">
        <v>274</v>
      </c>
      <c r="E182" s="156" t="s">
        <v>319</v>
      </c>
      <c r="F182" s="157" t="s">
        <v>320</v>
      </c>
      <c r="G182" s="158" t="s">
        <v>203</v>
      </c>
      <c r="H182" s="159">
        <v>1559.883</v>
      </c>
      <c r="I182" s="159">
        <v>3.8380000000000001</v>
      </c>
      <c r="J182" s="159">
        <f>ROUND(I182*H182,3)</f>
        <v>5986.8310000000001</v>
      </c>
      <c r="K182" s="160"/>
      <c r="L182" s="161"/>
      <c r="M182" s="162" t="s">
        <v>1</v>
      </c>
      <c r="N182" s="163" t="s">
        <v>41</v>
      </c>
      <c r="O182" s="150">
        <v>0</v>
      </c>
      <c r="P182" s="150">
        <f>O182*H182</f>
        <v>0</v>
      </c>
      <c r="Q182" s="150">
        <v>4.2500000000000003E-3</v>
      </c>
      <c r="R182" s="150">
        <f>Q182*H182</f>
        <v>6.6295027500000003</v>
      </c>
      <c r="S182" s="150">
        <v>0</v>
      </c>
      <c r="T182" s="151">
        <f>S182*H182</f>
        <v>0</v>
      </c>
      <c r="AR182" s="152" t="s">
        <v>292</v>
      </c>
      <c r="AT182" s="152" t="s">
        <v>274</v>
      </c>
      <c r="AU182" s="152" t="s">
        <v>86</v>
      </c>
      <c r="AY182" s="13" t="s">
        <v>153</v>
      </c>
      <c r="BE182" s="153">
        <f>IF(N182="základná",J182,0)</f>
        <v>0</v>
      </c>
      <c r="BF182" s="153">
        <f>IF(N182="znížená",J182,0)</f>
        <v>5986.8310000000001</v>
      </c>
      <c r="BG182" s="153">
        <f>IF(N182="zákl. prenesená",J182,0)</f>
        <v>0</v>
      </c>
      <c r="BH182" s="153">
        <f>IF(N182="zníž. prenesená",J182,0)</f>
        <v>0</v>
      </c>
      <c r="BI182" s="153">
        <f>IF(N182="nulová",J182,0)</f>
        <v>0</v>
      </c>
      <c r="BJ182" s="13" t="s">
        <v>86</v>
      </c>
      <c r="BK182" s="154">
        <f>ROUND(I182*H182,3)</f>
        <v>5986.8310000000001</v>
      </c>
      <c r="BL182" s="13" t="s">
        <v>222</v>
      </c>
      <c r="BM182" s="152" t="s">
        <v>321</v>
      </c>
    </row>
    <row r="183" spans="2:65" s="1" customFormat="1" ht="24.25" customHeight="1">
      <c r="B183" s="142"/>
      <c r="C183" s="143" t="s">
        <v>322</v>
      </c>
      <c r="D183" s="143" t="s">
        <v>155</v>
      </c>
      <c r="E183" s="144" t="s">
        <v>323</v>
      </c>
      <c r="F183" s="145" t="s">
        <v>324</v>
      </c>
      <c r="G183" s="146" t="s">
        <v>325</v>
      </c>
      <c r="H183" s="147">
        <v>130.85300000000001</v>
      </c>
      <c r="I183" s="147">
        <v>2.6</v>
      </c>
      <c r="J183" s="147">
        <f>ROUND(I183*H183,3)</f>
        <v>340.21800000000002</v>
      </c>
      <c r="K183" s="148"/>
      <c r="L183" s="27"/>
      <c r="M183" s="149" t="s">
        <v>1</v>
      </c>
      <c r="N183" s="121" t="s">
        <v>41</v>
      </c>
      <c r="O183" s="150">
        <v>0</v>
      </c>
      <c r="P183" s="150">
        <f>O183*H183</f>
        <v>0</v>
      </c>
      <c r="Q183" s="150">
        <v>0</v>
      </c>
      <c r="R183" s="150">
        <f>Q183*H183</f>
        <v>0</v>
      </c>
      <c r="S183" s="150">
        <v>0</v>
      </c>
      <c r="T183" s="151">
        <f>S183*H183</f>
        <v>0</v>
      </c>
      <c r="AR183" s="152" t="s">
        <v>222</v>
      </c>
      <c r="AT183" s="152" t="s">
        <v>155</v>
      </c>
      <c r="AU183" s="152" t="s">
        <v>86</v>
      </c>
      <c r="AY183" s="13" t="s">
        <v>153</v>
      </c>
      <c r="BE183" s="153">
        <f>IF(N183="základná",J183,0)</f>
        <v>0</v>
      </c>
      <c r="BF183" s="153">
        <f>IF(N183="znížená",J183,0)</f>
        <v>340.21800000000002</v>
      </c>
      <c r="BG183" s="153">
        <f>IF(N183="zákl. prenesená",J183,0)</f>
        <v>0</v>
      </c>
      <c r="BH183" s="153">
        <f>IF(N183="zníž. prenesená",J183,0)</f>
        <v>0</v>
      </c>
      <c r="BI183" s="153">
        <f>IF(N183="nulová",J183,0)</f>
        <v>0</v>
      </c>
      <c r="BJ183" s="13" t="s">
        <v>86</v>
      </c>
      <c r="BK183" s="154">
        <f>ROUND(I183*H183,3)</f>
        <v>340.21800000000002</v>
      </c>
      <c r="BL183" s="13" t="s">
        <v>222</v>
      </c>
      <c r="BM183" s="152" t="s">
        <v>326</v>
      </c>
    </row>
    <row r="184" spans="2:65" s="11" customFormat="1" ht="22.75" customHeight="1">
      <c r="B184" s="131"/>
      <c r="D184" s="132" t="s">
        <v>74</v>
      </c>
      <c r="E184" s="140" t="s">
        <v>327</v>
      </c>
      <c r="F184" s="140" t="s">
        <v>328</v>
      </c>
      <c r="J184" s="141">
        <f>BK184</f>
        <v>3885.529</v>
      </c>
      <c r="L184" s="131"/>
      <c r="M184" s="135"/>
      <c r="P184" s="136">
        <f>SUM(P185:P189)</f>
        <v>68.178492800000001</v>
      </c>
      <c r="R184" s="136">
        <f>SUM(R185:R189)</f>
        <v>0.20563251999999999</v>
      </c>
      <c r="T184" s="137">
        <f>SUM(T185:T189)</f>
        <v>0</v>
      </c>
      <c r="AR184" s="132" t="s">
        <v>86</v>
      </c>
      <c r="AT184" s="138" t="s">
        <v>74</v>
      </c>
      <c r="AU184" s="138" t="s">
        <v>82</v>
      </c>
      <c r="AY184" s="132" t="s">
        <v>153</v>
      </c>
      <c r="BK184" s="139">
        <f>SUM(BK185:BK189)</f>
        <v>3885.529</v>
      </c>
    </row>
    <row r="185" spans="2:65" s="1" customFormat="1" ht="16.5" customHeight="1">
      <c r="B185" s="142"/>
      <c r="C185" s="143" t="s">
        <v>329</v>
      </c>
      <c r="D185" s="143" t="s">
        <v>155</v>
      </c>
      <c r="E185" s="144" t="s">
        <v>330</v>
      </c>
      <c r="F185" s="145" t="s">
        <v>331</v>
      </c>
      <c r="G185" s="146" t="s">
        <v>271</v>
      </c>
      <c r="H185" s="147">
        <v>20</v>
      </c>
      <c r="I185" s="147">
        <v>24.114999999999998</v>
      </c>
      <c r="J185" s="147">
        <f>ROUND(I185*H185,3)</f>
        <v>482.3</v>
      </c>
      <c r="K185" s="148"/>
      <c r="L185" s="27"/>
      <c r="M185" s="149" t="s">
        <v>1</v>
      </c>
      <c r="N185" s="121" t="s">
        <v>41</v>
      </c>
      <c r="O185" s="150">
        <v>0.15321000000000001</v>
      </c>
      <c r="P185" s="150">
        <f>O185*H185</f>
        <v>3.0642000000000005</v>
      </c>
      <c r="Q185" s="150">
        <v>1.42E-3</v>
      </c>
      <c r="R185" s="150">
        <f>Q185*H185</f>
        <v>2.8400000000000002E-2</v>
      </c>
      <c r="S185" s="150">
        <v>0</v>
      </c>
      <c r="T185" s="151">
        <f>S185*H185</f>
        <v>0</v>
      </c>
      <c r="AR185" s="152" t="s">
        <v>222</v>
      </c>
      <c r="AT185" s="152" t="s">
        <v>155</v>
      </c>
      <c r="AU185" s="152" t="s">
        <v>86</v>
      </c>
      <c r="AY185" s="13" t="s">
        <v>153</v>
      </c>
      <c r="BE185" s="153">
        <f>IF(N185="základná",J185,0)</f>
        <v>0</v>
      </c>
      <c r="BF185" s="153">
        <f>IF(N185="znížená",J185,0)</f>
        <v>482.3</v>
      </c>
      <c r="BG185" s="153">
        <f>IF(N185="zákl. prenesená",J185,0)</f>
        <v>0</v>
      </c>
      <c r="BH185" s="153">
        <f>IF(N185="zníž. prenesená",J185,0)</f>
        <v>0</v>
      </c>
      <c r="BI185" s="153">
        <f>IF(N185="nulová",J185,0)</f>
        <v>0</v>
      </c>
      <c r="BJ185" s="13" t="s">
        <v>86</v>
      </c>
      <c r="BK185" s="154">
        <f>ROUND(I185*H185,3)</f>
        <v>482.3</v>
      </c>
      <c r="BL185" s="13" t="s">
        <v>222</v>
      </c>
      <c r="BM185" s="152" t="s">
        <v>332</v>
      </c>
    </row>
    <row r="186" spans="2:65" s="1" customFormat="1" ht="24.25" customHeight="1">
      <c r="B186" s="142"/>
      <c r="C186" s="143" t="s">
        <v>333</v>
      </c>
      <c r="D186" s="143" t="s">
        <v>155</v>
      </c>
      <c r="E186" s="144" t="s">
        <v>334</v>
      </c>
      <c r="F186" s="145" t="s">
        <v>335</v>
      </c>
      <c r="G186" s="146" t="s">
        <v>271</v>
      </c>
      <c r="H186" s="147">
        <v>14.96</v>
      </c>
      <c r="I186" s="147">
        <v>39.781999999999996</v>
      </c>
      <c r="J186" s="147">
        <f>ROUND(I186*H186,3)</f>
        <v>595.13900000000001</v>
      </c>
      <c r="K186" s="148"/>
      <c r="L186" s="27"/>
      <c r="M186" s="149" t="s">
        <v>1</v>
      </c>
      <c r="N186" s="121" t="s">
        <v>41</v>
      </c>
      <c r="O186" s="150">
        <v>0.66617999999999999</v>
      </c>
      <c r="P186" s="150">
        <f>O186*H186</f>
        <v>9.9660527999999999</v>
      </c>
      <c r="Q186" s="150">
        <v>2.7420000000000001E-3</v>
      </c>
      <c r="R186" s="150">
        <f>Q186*H186</f>
        <v>4.1020320000000006E-2</v>
      </c>
      <c r="S186" s="150">
        <v>0</v>
      </c>
      <c r="T186" s="151">
        <f>S186*H186</f>
        <v>0</v>
      </c>
      <c r="AR186" s="152" t="s">
        <v>222</v>
      </c>
      <c r="AT186" s="152" t="s">
        <v>155</v>
      </c>
      <c r="AU186" s="152" t="s">
        <v>86</v>
      </c>
      <c r="AY186" s="13" t="s">
        <v>153</v>
      </c>
      <c r="BE186" s="153">
        <f>IF(N186="základná",J186,0)</f>
        <v>0</v>
      </c>
      <c r="BF186" s="153">
        <f>IF(N186="znížená",J186,0)</f>
        <v>595.13900000000001</v>
      </c>
      <c r="BG186" s="153">
        <f>IF(N186="zákl. prenesená",J186,0)</f>
        <v>0</v>
      </c>
      <c r="BH186" s="153">
        <f>IF(N186="zníž. prenesená",J186,0)</f>
        <v>0</v>
      </c>
      <c r="BI186" s="153">
        <f>IF(N186="nulová",J186,0)</f>
        <v>0</v>
      </c>
      <c r="BJ186" s="13" t="s">
        <v>86</v>
      </c>
      <c r="BK186" s="154">
        <f>ROUND(I186*H186,3)</f>
        <v>595.13900000000001</v>
      </c>
      <c r="BL186" s="13" t="s">
        <v>222</v>
      </c>
      <c r="BM186" s="152" t="s">
        <v>336</v>
      </c>
    </row>
    <row r="187" spans="2:65" s="1" customFormat="1" ht="21.75" customHeight="1">
      <c r="B187" s="142"/>
      <c r="C187" s="143" t="s">
        <v>337</v>
      </c>
      <c r="D187" s="143" t="s">
        <v>155</v>
      </c>
      <c r="E187" s="144" t="s">
        <v>338</v>
      </c>
      <c r="F187" s="145" t="s">
        <v>339</v>
      </c>
      <c r="G187" s="146" t="s">
        <v>277</v>
      </c>
      <c r="H187" s="147">
        <v>8</v>
      </c>
      <c r="I187" s="147">
        <v>17.709</v>
      </c>
      <c r="J187" s="147">
        <f>ROUND(I187*H187,3)</f>
        <v>141.672</v>
      </c>
      <c r="K187" s="148"/>
      <c r="L187" s="27"/>
      <c r="M187" s="149" t="s">
        <v>1</v>
      </c>
      <c r="N187" s="121" t="s">
        <v>41</v>
      </c>
      <c r="O187" s="150">
        <v>0.18088000000000001</v>
      </c>
      <c r="P187" s="150">
        <f>O187*H187</f>
        <v>1.4470400000000001</v>
      </c>
      <c r="Q187" s="150">
        <v>3.9100000000000002E-4</v>
      </c>
      <c r="R187" s="150">
        <f>Q187*H187</f>
        <v>3.1280000000000001E-3</v>
      </c>
      <c r="S187" s="150">
        <v>0</v>
      </c>
      <c r="T187" s="151">
        <f>S187*H187</f>
        <v>0</v>
      </c>
      <c r="AR187" s="152" t="s">
        <v>222</v>
      </c>
      <c r="AT187" s="152" t="s">
        <v>155</v>
      </c>
      <c r="AU187" s="152" t="s">
        <v>86</v>
      </c>
      <c r="AY187" s="13" t="s">
        <v>153</v>
      </c>
      <c r="BE187" s="153">
        <f>IF(N187="základná",J187,0)</f>
        <v>0</v>
      </c>
      <c r="BF187" s="153">
        <f>IF(N187="znížená",J187,0)</f>
        <v>141.672</v>
      </c>
      <c r="BG187" s="153">
        <f>IF(N187="zákl. prenesená",J187,0)</f>
        <v>0</v>
      </c>
      <c r="BH187" s="153">
        <f>IF(N187="zníž. prenesená",J187,0)</f>
        <v>0</v>
      </c>
      <c r="BI187" s="153">
        <f>IF(N187="nulová",J187,0)</f>
        <v>0</v>
      </c>
      <c r="BJ187" s="13" t="s">
        <v>86</v>
      </c>
      <c r="BK187" s="154">
        <f>ROUND(I187*H187,3)</f>
        <v>141.672</v>
      </c>
      <c r="BL187" s="13" t="s">
        <v>222</v>
      </c>
      <c r="BM187" s="152" t="s">
        <v>340</v>
      </c>
    </row>
    <row r="188" spans="2:65" s="1" customFormat="1" ht="24.25" customHeight="1">
      <c r="B188" s="142"/>
      <c r="C188" s="143" t="s">
        <v>341</v>
      </c>
      <c r="D188" s="143" t="s">
        <v>155</v>
      </c>
      <c r="E188" s="144" t="s">
        <v>342</v>
      </c>
      <c r="F188" s="145" t="s">
        <v>343</v>
      </c>
      <c r="G188" s="146" t="s">
        <v>271</v>
      </c>
      <c r="H188" s="147">
        <v>60</v>
      </c>
      <c r="I188" s="147">
        <v>43.264000000000003</v>
      </c>
      <c r="J188" s="147">
        <f>ROUND(I188*H188,3)</f>
        <v>2595.84</v>
      </c>
      <c r="K188" s="148"/>
      <c r="L188" s="27"/>
      <c r="M188" s="149" t="s">
        <v>1</v>
      </c>
      <c r="N188" s="121" t="s">
        <v>41</v>
      </c>
      <c r="O188" s="150">
        <v>0.89502000000000004</v>
      </c>
      <c r="P188" s="150">
        <f>O188*H188</f>
        <v>53.7012</v>
      </c>
      <c r="Q188" s="150">
        <v>2.2180699999999999E-3</v>
      </c>
      <c r="R188" s="150">
        <f>Q188*H188</f>
        <v>0.13308419999999999</v>
      </c>
      <c r="S188" s="150">
        <v>0</v>
      </c>
      <c r="T188" s="151">
        <f>S188*H188</f>
        <v>0</v>
      </c>
      <c r="AR188" s="152" t="s">
        <v>222</v>
      </c>
      <c r="AT188" s="152" t="s">
        <v>155</v>
      </c>
      <c r="AU188" s="152" t="s">
        <v>86</v>
      </c>
      <c r="AY188" s="13" t="s">
        <v>153</v>
      </c>
      <c r="BE188" s="153">
        <f>IF(N188="základná",J188,0)</f>
        <v>0</v>
      </c>
      <c r="BF188" s="153">
        <f>IF(N188="znížená",J188,0)</f>
        <v>2595.84</v>
      </c>
      <c r="BG188" s="153">
        <f>IF(N188="zákl. prenesená",J188,0)</f>
        <v>0</v>
      </c>
      <c r="BH188" s="153">
        <f>IF(N188="zníž. prenesená",J188,0)</f>
        <v>0</v>
      </c>
      <c r="BI188" s="153">
        <f>IF(N188="nulová",J188,0)</f>
        <v>0</v>
      </c>
      <c r="BJ188" s="13" t="s">
        <v>86</v>
      </c>
      <c r="BK188" s="154">
        <f>ROUND(I188*H188,3)</f>
        <v>2595.84</v>
      </c>
      <c r="BL188" s="13" t="s">
        <v>222</v>
      </c>
      <c r="BM188" s="152" t="s">
        <v>344</v>
      </c>
    </row>
    <row r="189" spans="2:65" s="1" customFormat="1" ht="24.25" customHeight="1">
      <c r="B189" s="142"/>
      <c r="C189" s="143" t="s">
        <v>345</v>
      </c>
      <c r="D189" s="143" t="s">
        <v>155</v>
      </c>
      <c r="E189" s="144" t="s">
        <v>346</v>
      </c>
      <c r="F189" s="145" t="s">
        <v>347</v>
      </c>
      <c r="G189" s="146" t="s">
        <v>325</v>
      </c>
      <c r="H189" s="147">
        <v>38.15</v>
      </c>
      <c r="I189" s="147">
        <v>1.85</v>
      </c>
      <c r="J189" s="147">
        <f>ROUND(I189*H189,3)</f>
        <v>70.578000000000003</v>
      </c>
      <c r="K189" s="148"/>
      <c r="L189" s="27"/>
      <c r="M189" s="149" t="s">
        <v>1</v>
      </c>
      <c r="N189" s="121" t="s">
        <v>41</v>
      </c>
      <c r="O189" s="150">
        <v>0</v>
      </c>
      <c r="P189" s="150">
        <f>O189*H189</f>
        <v>0</v>
      </c>
      <c r="Q189" s="150">
        <v>0</v>
      </c>
      <c r="R189" s="150">
        <f>Q189*H189</f>
        <v>0</v>
      </c>
      <c r="S189" s="150">
        <v>0</v>
      </c>
      <c r="T189" s="151">
        <f>S189*H189</f>
        <v>0</v>
      </c>
      <c r="AR189" s="152" t="s">
        <v>222</v>
      </c>
      <c r="AT189" s="152" t="s">
        <v>155</v>
      </c>
      <c r="AU189" s="152" t="s">
        <v>86</v>
      </c>
      <c r="AY189" s="13" t="s">
        <v>153</v>
      </c>
      <c r="BE189" s="153">
        <f>IF(N189="základná",J189,0)</f>
        <v>0</v>
      </c>
      <c r="BF189" s="153">
        <f>IF(N189="znížená",J189,0)</f>
        <v>70.578000000000003</v>
      </c>
      <c r="BG189" s="153">
        <f>IF(N189="zákl. prenesená",J189,0)</f>
        <v>0</v>
      </c>
      <c r="BH189" s="153">
        <f>IF(N189="zníž. prenesená",J189,0)</f>
        <v>0</v>
      </c>
      <c r="BI189" s="153">
        <f>IF(N189="nulová",J189,0)</f>
        <v>0</v>
      </c>
      <c r="BJ189" s="13" t="s">
        <v>86</v>
      </c>
      <c r="BK189" s="154">
        <f>ROUND(I189*H189,3)</f>
        <v>70.578000000000003</v>
      </c>
      <c r="BL189" s="13" t="s">
        <v>222</v>
      </c>
      <c r="BM189" s="152" t="s">
        <v>348</v>
      </c>
    </row>
    <row r="190" spans="2:65" s="11" customFormat="1" ht="22.75" customHeight="1">
      <c r="B190" s="131"/>
      <c r="D190" s="132" t="s">
        <v>74</v>
      </c>
      <c r="E190" s="140" t="s">
        <v>349</v>
      </c>
      <c r="F190" s="140" t="s">
        <v>350</v>
      </c>
      <c r="J190" s="141">
        <f>BK190</f>
        <v>39356.995999999999</v>
      </c>
      <c r="L190" s="131"/>
      <c r="M190" s="135"/>
      <c r="P190" s="136">
        <f>SUM(P191:P192)</f>
        <v>177.94404</v>
      </c>
      <c r="R190" s="136">
        <f>SUM(R191:R192)</f>
        <v>1.6669799999999999</v>
      </c>
      <c r="T190" s="137">
        <f>SUM(T191:T192)</f>
        <v>0</v>
      </c>
      <c r="AR190" s="132" t="s">
        <v>86</v>
      </c>
      <c r="AT190" s="138" t="s">
        <v>74</v>
      </c>
      <c r="AU190" s="138" t="s">
        <v>82</v>
      </c>
      <c r="AY190" s="132" t="s">
        <v>153</v>
      </c>
      <c r="BK190" s="139">
        <f>SUM(BK191:BK192)</f>
        <v>39356.995999999999</v>
      </c>
    </row>
    <row r="191" spans="2:65" s="1" customFormat="1" ht="16.5" customHeight="1">
      <c r="B191" s="142"/>
      <c r="C191" s="143" t="s">
        <v>351</v>
      </c>
      <c r="D191" s="143" t="s">
        <v>155</v>
      </c>
      <c r="E191" s="144" t="s">
        <v>352</v>
      </c>
      <c r="F191" s="145" t="s">
        <v>353</v>
      </c>
      <c r="G191" s="146" t="s">
        <v>203</v>
      </c>
      <c r="H191" s="147">
        <v>486</v>
      </c>
      <c r="I191" s="147">
        <v>76.686999999999998</v>
      </c>
      <c r="J191" s="147">
        <f>ROUND(I191*H191,3)</f>
        <v>37269.881999999998</v>
      </c>
      <c r="K191" s="148"/>
      <c r="L191" s="27"/>
      <c r="M191" s="149" t="s">
        <v>1</v>
      </c>
      <c r="N191" s="121" t="s">
        <v>41</v>
      </c>
      <c r="O191" s="150">
        <v>0.36614000000000002</v>
      </c>
      <c r="P191" s="150">
        <f>O191*H191</f>
        <v>177.94404</v>
      </c>
      <c r="Q191" s="150">
        <v>3.4299999999999999E-3</v>
      </c>
      <c r="R191" s="150">
        <f>Q191*H191</f>
        <v>1.6669799999999999</v>
      </c>
      <c r="S191" s="150">
        <v>0</v>
      </c>
      <c r="T191" s="151">
        <f>S191*H191</f>
        <v>0</v>
      </c>
      <c r="AR191" s="152" t="s">
        <v>222</v>
      </c>
      <c r="AT191" s="152" t="s">
        <v>155</v>
      </c>
      <c r="AU191" s="152" t="s">
        <v>86</v>
      </c>
      <c r="AY191" s="13" t="s">
        <v>153</v>
      </c>
      <c r="BE191" s="153">
        <f>IF(N191="základná",J191,0)</f>
        <v>0</v>
      </c>
      <c r="BF191" s="153">
        <f>IF(N191="znížená",J191,0)</f>
        <v>37269.881999999998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3" t="s">
        <v>86</v>
      </c>
      <c r="BK191" s="154">
        <f>ROUND(I191*H191,3)</f>
        <v>37269.881999999998</v>
      </c>
      <c r="BL191" s="13" t="s">
        <v>222</v>
      </c>
      <c r="BM191" s="152" t="s">
        <v>354</v>
      </c>
    </row>
    <row r="192" spans="2:65" s="1" customFormat="1" ht="21.75" customHeight="1">
      <c r="B192" s="142"/>
      <c r="C192" s="143" t="s">
        <v>355</v>
      </c>
      <c r="D192" s="143" t="s">
        <v>155</v>
      </c>
      <c r="E192" s="144" t="s">
        <v>356</v>
      </c>
      <c r="F192" s="145" t="s">
        <v>357</v>
      </c>
      <c r="G192" s="146" t="s">
        <v>325</v>
      </c>
      <c r="H192" s="147">
        <v>372.69900000000001</v>
      </c>
      <c r="I192" s="147">
        <v>5.6</v>
      </c>
      <c r="J192" s="147">
        <f>ROUND(I192*H192,3)</f>
        <v>2087.114</v>
      </c>
      <c r="K192" s="148"/>
      <c r="L192" s="27"/>
      <c r="M192" s="149" t="s">
        <v>1</v>
      </c>
      <c r="N192" s="121" t="s">
        <v>41</v>
      </c>
      <c r="O192" s="150">
        <v>0</v>
      </c>
      <c r="P192" s="150">
        <f>O192*H192</f>
        <v>0</v>
      </c>
      <c r="Q192" s="150">
        <v>0</v>
      </c>
      <c r="R192" s="150">
        <f>Q192*H192</f>
        <v>0</v>
      </c>
      <c r="S192" s="150">
        <v>0</v>
      </c>
      <c r="T192" s="151">
        <f>S192*H192</f>
        <v>0</v>
      </c>
      <c r="AR192" s="152" t="s">
        <v>222</v>
      </c>
      <c r="AT192" s="152" t="s">
        <v>155</v>
      </c>
      <c r="AU192" s="152" t="s">
        <v>86</v>
      </c>
      <c r="AY192" s="13" t="s">
        <v>153</v>
      </c>
      <c r="BE192" s="153">
        <f>IF(N192="základná",J192,0)</f>
        <v>0</v>
      </c>
      <c r="BF192" s="153">
        <f>IF(N192="znížená",J192,0)</f>
        <v>2087.114</v>
      </c>
      <c r="BG192" s="153">
        <f>IF(N192="zákl. prenesená",J192,0)</f>
        <v>0</v>
      </c>
      <c r="BH192" s="153">
        <f>IF(N192="zníž. prenesená",J192,0)</f>
        <v>0</v>
      </c>
      <c r="BI192" s="153">
        <f>IF(N192="nulová",J192,0)</f>
        <v>0</v>
      </c>
      <c r="BJ192" s="13" t="s">
        <v>86</v>
      </c>
      <c r="BK192" s="154">
        <f>ROUND(I192*H192,3)</f>
        <v>2087.114</v>
      </c>
      <c r="BL192" s="13" t="s">
        <v>222</v>
      </c>
      <c r="BM192" s="152" t="s">
        <v>358</v>
      </c>
    </row>
    <row r="193" spans="2:65" s="11" customFormat="1" ht="22.75" customHeight="1">
      <c r="B193" s="131"/>
      <c r="D193" s="132" t="s">
        <v>74</v>
      </c>
      <c r="E193" s="140" t="s">
        <v>359</v>
      </c>
      <c r="F193" s="140" t="s">
        <v>360</v>
      </c>
      <c r="J193" s="141">
        <f>BK193</f>
        <v>182591.215</v>
      </c>
      <c r="L193" s="131"/>
      <c r="M193" s="135"/>
      <c r="P193" s="136">
        <f>SUM(P194:P202)</f>
        <v>7807.4418952499991</v>
      </c>
      <c r="R193" s="136">
        <f>SUM(R194:R202)</f>
        <v>73.834077150599995</v>
      </c>
      <c r="T193" s="137">
        <f>SUM(T194:T202)</f>
        <v>0</v>
      </c>
      <c r="AR193" s="132" t="s">
        <v>86</v>
      </c>
      <c r="AT193" s="138" t="s">
        <v>74</v>
      </c>
      <c r="AU193" s="138" t="s">
        <v>82</v>
      </c>
      <c r="AY193" s="132" t="s">
        <v>153</v>
      </c>
      <c r="BK193" s="139">
        <f>SUM(BK194:BK202)</f>
        <v>182591.215</v>
      </c>
    </row>
    <row r="194" spans="2:65" s="1" customFormat="1" ht="24.25" customHeight="1">
      <c r="B194" s="142"/>
      <c r="C194" s="143" t="s">
        <v>361</v>
      </c>
      <c r="D194" s="143" t="s">
        <v>155</v>
      </c>
      <c r="E194" s="144" t="s">
        <v>362</v>
      </c>
      <c r="F194" s="145" t="s">
        <v>363</v>
      </c>
      <c r="G194" s="146" t="s">
        <v>203</v>
      </c>
      <c r="H194" s="147">
        <v>687.6</v>
      </c>
      <c r="I194" s="147">
        <v>10.32</v>
      </c>
      <c r="J194" s="147">
        <f t="shared" ref="J194:J202" si="30">ROUND(I194*H194,3)</f>
        <v>7096.0320000000002</v>
      </c>
      <c r="K194" s="148"/>
      <c r="L194" s="27"/>
      <c r="M194" s="149" t="s">
        <v>1</v>
      </c>
      <c r="N194" s="121" t="s">
        <v>41</v>
      </c>
      <c r="O194" s="150">
        <v>0.54993000000000003</v>
      </c>
      <c r="P194" s="150">
        <f t="shared" ref="P194:P202" si="31">O194*H194</f>
        <v>378.13186800000005</v>
      </c>
      <c r="Q194" s="150">
        <v>3.9740000000000001E-4</v>
      </c>
      <c r="R194" s="150">
        <f t="shared" ref="R194:R202" si="32">Q194*H194</f>
        <v>0.27325224000000004</v>
      </c>
      <c r="S194" s="150">
        <v>0</v>
      </c>
      <c r="T194" s="151">
        <f t="shared" ref="T194:T202" si="33">S194*H194</f>
        <v>0</v>
      </c>
      <c r="AR194" s="152" t="s">
        <v>222</v>
      </c>
      <c r="AT194" s="152" t="s">
        <v>155</v>
      </c>
      <c r="AU194" s="152" t="s">
        <v>86</v>
      </c>
      <c r="AY194" s="13" t="s">
        <v>153</v>
      </c>
      <c r="BE194" s="153">
        <f t="shared" ref="BE194:BE202" si="34">IF(N194="základná",J194,0)</f>
        <v>0</v>
      </c>
      <c r="BF194" s="153">
        <f t="shared" ref="BF194:BF202" si="35">IF(N194="znížená",J194,0)</f>
        <v>7096.0320000000002</v>
      </c>
      <c r="BG194" s="153">
        <f t="shared" ref="BG194:BG202" si="36">IF(N194="zákl. prenesená",J194,0)</f>
        <v>0</v>
      </c>
      <c r="BH194" s="153">
        <f t="shared" ref="BH194:BH202" si="37">IF(N194="zníž. prenesená",J194,0)</f>
        <v>0</v>
      </c>
      <c r="BI194" s="153">
        <f t="shared" ref="BI194:BI202" si="38">IF(N194="nulová",J194,0)</f>
        <v>0</v>
      </c>
      <c r="BJ194" s="13" t="s">
        <v>86</v>
      </c>
      <c r="BK194" s="154">
        <f t="shared" ref="BK194:BK202" si="39">ROUND(I194*H194,3)</f>
        <v>7096.0320000000002</v>
      </c>
      <c r="BL194" s="13" t="s">
        <v>222</v>
      </c>
      <c r="BM194" s="152" t="s">
        <v>364</v>
      </c>
    </row>
    <row r="195" spans="2:65" s="1" customFormat="1" ht="33" customHeight="1">
      <c r="B195" s="142"/>
      <c r="C195" s="155" t="s">
        <v>365</v>
      </c>
      <c r="D195" s="155" t="s">
        <v>274</v>
      </c>
      <c r="E195" s="156" t="s">
        <v>366</v>
      </c>
      <c r="F195" s="157" t="s">
        <v>367</v>
      </c>
      <c r="G195" s="158" t="s">
        <v>203</v>
      </c>
      <c r="H195" s="159">
        <v>790.74</v>
      </c>
      <c r="I195" s="159">
        <v>43.026000000000003</v>
      </c>
      <c r="J195" s="159">
        <f t="shared" si="30"/>
        <v>34022.379000000001</v>
      </c>
      <c r="K195" s="160"/>
      <c r="L195" s="161"/>
      <c r="M195" s="162" t="s">
        <v>1</v>
      </c>
      <c r="N195" s="163" t="s">
        <v>41</v>
      </c>
      <c r="O195" s="150">
        <v>0</v>
      </c>
      <c r="P195" s="150">
        <f t="shared" si="31"/>
        <v>0</v>
      </c>
      <c r="Q195" s="150">
        <v>1.1650000000000001E-2</v>
      </c>
      <c r="R195" s="150">
        <f t="shared" si="32"/>
        <v>9.2121209999999998</v>
      </c>
      <c r="S195" s="150">
        <v>0</v>
      </c>
      <c r="T195" s="151">
        <f t="shared" si="33"/>
        <v>0</v>
      </c>
      <c r="AR195" s="152" t="s">
        <v>292</v>
      </c>
      <c r="AT195" s="152" t="s">
        <v>274</v>
      </c>
      <c r="AU195" s="152" t="s">
        <v>86</v>
      </c>
      <c r="AY195" s="13" t="s">
        <v>153</v>
      </c>
      <c r="BE195" s="153">
        <f t="shared" si="34"/>
        <v>0</v>
      </c>
      <c r="BF195" s="153">
        <f t="shared" si="35"/>
        <v>34022.379000000001</v>
      </c>
      <c r="BG195" s="153">
        <f t="shared" si="36"/>
        <v>0</v>
      </c>
      <c r="BH195" s="153">
        <f t="shared" si="37"/>
        <v>0</v>
      </c>
      <c r="BI195" s="153">
        <f t="shared" si="38"/>
        <v>0</v>
      </c>
      <c r="BJ195" s="13" t="s">
        <v>86</v>
      </c>
      <c r="BK195" s="154">
        <f t="shared" si="39"/>
        <v>34022.379000000001</v>
      </c>
      <c r="BL195" s="13" t="s">
        <v>222</v>
      </c>
      <c r="BM195" s="152" t="s">
        <v>368</v>
      </c>
    </row>
    <row r="196" spans="2:65" s="1" customFormat="1" ht="33" customHeight="1">
      <c r="B196" s="142"/>
      <c r="C196" s="143" t="s">
        <v>369</v>
      </c>
      <c r="D196" s="143" t="s">
        <v>155</v>
      </c>
      <c r="E196" s="144" t="s">
        <v>370</v>
      </c>
      <c r="F196" s="145" t="s">
        <v>371</v>
      </c>
      <c r="G196" s="146" t="s">
        <v>203</v>
      </c>
      <c r="H196" s="147">
        <v>179.01900000000001</v>
      </c>
      <c r="I196" s="147">
        <v>18.949000000000002</v>
      </c>
      <c r="J196" s="147">
        <f t="shared" si="30"/>
        <v>3392.2310000000002</v>
      </c>
      <c r="K196" s="148"/>
      <c r="L196" s="27"/>
      <c r="M196" s="149" t="s">
        <v>1</v>
      </c>
      <c r="N196" s="121" t="s">
        <v>41</v>
      </c>
      <c r="O196" s="150">
        <v>0.73375000000000001</v>
      </c>
      <c r="P196" s="150">
        <f t="shared" si="31"/>
        <v>131.35519125000002</v>
      </c>
      <c r="Q196" s="150">
        <v>3.9740000000000001E-4</v>
      </c>
      <c r="R196" s="150">
        <f t="shared" si="32"/>
        <v>7.1142150600000009E-2</v>
      </c>
      <c r="S196" s="150">
        <v>0</v>
      </c>
      <c r="T196" s="151">
        <f t="shared" si="33"/>
        <v>0</v>
      </c>
      <c r="AR196" s="152" t="s">
        <v>222</v>
      </c>
      <c r="AT196" s="152" t="s">
        <v>155</v>
      </c>
      <c r="AU196" s="152" t="s">
        <v>86</v>
      </c>
      <c r="AY196" s="13" t="s">
        <v>153</v>
      </c>
      <c r="BE196" s="153">
        <f t="shared" si="34"/>
        <v>0</v>
      </c>
      <c r="BF196" s="153">
        <f t="shared" si="35"/>
        <v>3392.2310000000002</v>
      </c>
      <c r="BG196" s="153">
        <f t="shared" si="36"/>
        <v>0</v>
      </c>
      <c r="BH196" s="153">
        <f t="shared" si="37"/>
        <v>0</v>
      </c>
      <c r="BI196" s="153">
        <f t="shared" si="38"/>
        <v>0</v>
      </c>
      <c r="BJ196" s="13" t="s">
        <v>86</v>
      </c>
      <c r="BK196" s="154">
        <f t="shared" si="39"/>
        <v>3392.2310000000002</v>
      </c>
      <c r="BL196" s="13" t="s">
        <v>222</v>
      </c>
      <c r="BM196" s="152" t="s">
        <v>372</v>
      </c>
    </row>
    <row r="197" spans="2:65" s="1" customFormat="1" ht="37.75" customHeight="1">
      <c r="B197" s="142"/>
      <c r="C197" s="155" t="s">
        <v>373</v>
      </c>
      <c r="D197" s="155" t="s">
        <v>274</v>
      </c>
      <c r="E197" s="156" t="s">
        <v>374</v>
      </c>
      <c r="F197" s="157" t="s">
        <v>375</v>
      </c>
      <c r="G197" s="158" t="s">
        <v>203</v>
      </c>
      <c r="H197" s="159">
        <v>205.87200000000001</v>
      </c>
      <c r="I197" s="159">
        <v>30.402999999999999</v>
      </c>
      <c r="J197" s="159">
        <f t="shared" si="30"/>
        <v>6259.1260000000002</v>
      </c>
      <c r="K197" s="160"/>
      <c r="L197" s="161"/>
      <c r="M197" s="162" t="s">
        <v>1</v>
      </c>
      <c r="N197" s="163" t="s">
        <v>41</v>
      </c>
      <c r="O197" s="150">
        <v>0</v>
      </c>
      <c r="P197" s="150">
        <f t="shared" si="31"/>
        <v>0</v>
      </c>
      <c r="Q197" s="150">
        <v>1.108E-2</v>
      </c>
      <c r="R197" s="150">
        <f t="shared" si="32"/>
        <v>2.28106176</v>
      </c>
      <c r="S197" s="150">
        <v>0</v>
      </c>
      <c r="T197" s="151">
        <f t="shared" si="33"/>
        <v>0</v>
      </c>
      <c r="AR197" s="152" t="s">
        <v>292</v>
      </c>
      <c r="AT197" s="152" t="s">
        <v>274</v>
      </c>
      <c r="AU197" s="152" t="s">
        <v>86</v>
      </c>
      <c r="AY197" s="13" t="s">
        <v>153</v>
      </c>
      <c r="BE197" s="153">
        <f t="shared" si="34"/>
        <v>0</v>
      </c>
      <c r="BF197" s="153">
        <f t="shared" si="35"/>
        <v>6259.1260000000002</v>
      </c>
      <c r="BG197" s="153">
        <f t="shared" si="36"/>
        <v>0</v>
      </c>
      <c r="BH197" s="153">
        <f t="shared" si="37"/>
        <v>0</v>
      </c>
      <c r="BI197" s="153">
        <f t="shared" si="38"/>
        <v>0</v>
      </c>
      <c r="BJ197" s="13" t="s">
        <v>86</v>
      </c>
      <c r="BK197" s="154">
        <f t="shared" si="39"/>
        <v>6259.1260000000002</v>
      </c>
      <c r="BL197" s="13" t="s">
        <v>222</v>
      </c>
      <c r="BM197" s="152" t="s">
        <v>376</v>
      </c>
    </row>
    <row r="198" spans="2:65" s="1" customFormat="1" ht="21.75" customHeight="1">
      <c r="B198" s="142"/>
      <c r="C198" s="143" t="s">
        <v>377</v>
      </c>
      <c r="D198" s="143" t="s">
        <v>155</v>
      </c>
      <c r="E198" s="144" t="s">
        <v>378</v>
      </c>
      <c r="F198" s="145" t="s">
        <v>379</v>
      </c>
      <c r="G198" s="146" t="s">
        <v>203</v>
      </c>
      <c r="H198" s="147">
        <v>359.4</v>
      </c>
      <c r="I198" s="147">
        <v>102.505</v>
      </c>
      <c r="J198" s="147">
        <f t="shared" si="30"/>
        <v>36840.296999999999</v>
      </c>
      <c r="K198" s="148"/>
      <c r="L198" s="27"/>
      <c r="M198" s="149" t="s">
        <v>1</v>
      </c>
      <c r="N198" s="121" t="s">
        <v>41</v>
      </c>
      <c r="O198" s="150">
        <v>20.30594</v>
      </c>
      <c r="P198" s="150">
        <f t="shared" si="31"/>
        <v>7297.954835999999</v>
      </c>
      <c r="Q198" s="150">
        <v>0</v>
      </c>
      <c r="R198" s="150">
        <f t="shared" si="32"/>
        <v>0</v>
      </c>
      <c r="S198" s="150">
        <v>0</v>
      </c>
      <c r="T198" s="151">
        <f t="shared" si="33"/>
        <v>0</v>
      </c>
      <c r="AR198" s="152" t="s">
        <v>222</v>
      </c>
      <c r="AT198" s="152" t="s">
        <v>155</v>
      </c>
      <c r="AU198" s="152" t="s">
        <v>86</v>
      </c>
      <c r="AY198" s="13" t="s">
        <v>153</v>
      </c>
      <c r="BE198" s="153">
        <f t="shared" si="34"/>
        <v>0</v>
      </c>
      <c r="BF198" s="153">
        <f t="shared" si="35"/>
        <v>36840.296999999999</v>
      </c>
      <c r="BG198" s="153">
        <f t="shared" si="36"/>
        <v>0</v>
      </c>
      <c r="BH198" s="153">
        <f t="shared" si="37"/>
        <v>0</v>
      </c>
      <c r="BI198" s="153">
        <f t="shared" si="38"/>
        <v>0</v>
      </c>
      <c r="BJ198" s="13" t="s">
        <v>86</v>
      </c>
      <c r="BK198" s="154">
        <f t="shared" si="39"/>
        <v>36840.296999999999</v>
      </c>
      <c r="BL198" s="13" t="s">
        <v>222</v>
      </c>
      <c r="BM198" s="152" t="s">
        <v>380</v>
      </c>
    </row>
    <row r="199" spans="2:65" s="1" customFormat="1" ht="21.75" customHeight="1">
      <c r="B199" s="142"/>
      <c r="C199" s="155" t="s">
        <v>381</v>
      </c>
      <c r="D199" s="155" t="s">
        <v>274</v>
      </c>
      <c r="E199" s="156" t="s">
        <v>382</v>
      </c>
      <c r="F199" s="157" t="s">
        <v>383</v>
      </c>
      <c r="G199" s="158" t="s">
        <v>203</v>
      </c>
      <c r="H199" s="159">
        <v>413.31</v>
      </c>
      <c r="I199" s="159">
        <v>176.15</v>
      </c>
      <c r="J199" s="159">
        <f t="shared" si="30"/>
        <v>72804.557000000001</v>
      </c>
      <c r="K199" s="160"/>
      <c r="L199" s="161"/>
      <c r="M199" s="162" t="s">
        <v>1</v>
      </c>
      <c r="N199" s="163" t="s">
        <v>41</v>
      </c>
      <c r="O199" s="150">
        <v>0</v>
      </c>
      <c r="P199" s="150">
        <f t="shared" si="31"/>
        <v>0</v>
      </c>
      <c r="Q199" s="150">
        <v>0.15</v>
      </c>
      <c r="R199" s="150">
        <f t="shared" si="32"/>
        <v>61.996499999999997</v>
      </c>
      <c r="S199" s="150">
        <v>0</v>
      </c>
      <c r="T199" s="151">
        <f t="shared" si="33"/>
        <v>0</v>
      </c>
      <c r="AR199" s="152" t="s">
        <v>292</v>
      </c>
      <c r="AT199" s="152" t="s">
        <v>274</v>
      </c>
      <c r="AU199" s="152" t="s">
        <v>86</v>
      </c>
      <c r="AY199" s="13" t="s">
        <v>153</v>
      </c>
      <c r="BE199" s="153">
        <f t="shared" si="34"/>
        <v>0</v>
      </c>
      <c r="BF199" s="153">
        <f t="shared" si="35"/>
        <v>72804.557000000001</v>
      </c>
      <c r="BG199" s="153">
        <f t="shared" si="36"/>
        <v>0</v>
      </c>
      <c r="BH199" s="153">
        <f t="shared" si="37"/>
        <v>0</v>
      </c>
      <c r="BI199" s="153">
        <f t="shared" si="38"/>
        <v>0</v>
      </c>
      <c r="BJ199" s="13" t="s">
        <v>86</v>
      </c>
      <c r="BK199" s="154">
        <f t="shared" si="39"/>
        <v>72804.557000000001</v>
      </c>
      <c r="BL199" s="13" t="s">
        <v>222</v>
      </c>
      <c r="BM199" s="152" t="s">
        <v>384</v>
      </c>
    </row>
    <row r="200" spans="2:65" s="1" customFormat="1" ht="16.5" customHeight="1">
      <c r="B200" s="142"/>
      <c r="C200" s="143" t="s">
        <v>385</v>
      </c>
      <c r="D200" s="143" t="s">
        <v>155</v>
      </c>
      <c r="E200" s="144" t="s">
        <v>386</v>
      </c>
      <c r="F200" s="145" t="s">
        <v>387</v>
      </c>
      <c r="G200" s="146" t="s">
        <v>277</v>
      </c>
      <c r="H200" s="147">
        <v>2</v>
      </c>
      <c r="I200" s="147">
        <v>5526.3</v>
      </c>
      <c r="J200" s="147">
        <f t="shared" si="30"/>
        <v>11052.6</v>
      </c>
      <c r="K200" s="148"/>
      <c r="L200" s="27"/>
      <c r="M200" s="149" t="s">
        <v>1</v>
      </c>
      <c r="N200" s="121" t="s">
        <v>41</v>
      </c>
      <c r="O200" s="150">
        <v>0</v>
      </c>
      <c r="P200" s="150">
        <f t="shared" si="31"/>
        <v>0</v>
      </c>
      <c r="Q200" s="150">
        <v>0</v>
      </c>
      <c r="R200" s="150">
        <f t="shared" si="32"/>
        <v>0</v>
      </c>
      <c r="S200" s="150">
        <v>0</v>
      </c>
      <c r="T200" s="151">
        <f t="shared" si="33"/>
        <v>0</v>
      </c>
      <c r="AR200" s="152" t="s">
        <v>222</v>
      </c>
      <c r="AT200" s="152" t="s">
        <v>155</v>
      </c>
      <c r="AU200" s="152" t="s">
        <v>86</v>
      </c>
      <c r="AY200" s="13" t="s">
        <v>153</v>
      </c>
      <c r="BE200" s="153">
        <f t="shared" si="34"/>
        <v>0</v>
      </c>
      <c r="BF200" s="153">
        <f t="shared" si="35"/>
        <v>11052.6</v>
      </c>
      <c r="BG200" s="153">
        <f t="shared" si="36"/>
        <v>0</v>
      </c>
      <c r="BH200" s="153">
        <f t="shared" si="37"/>
        <v>0</v>
      </c>
      <c r="BI200" s="153">
        <f t="shared" si="38"/>
        <v>0</v>
      </c>
      <c r="BJ200" s="13" t="s">
        <v>86</v>
      </c>
      <c r="BK200" s="154">
        <f t="shared" si="39"/>
        <v>11052.6</v>
      </c>
      <c r="BL200" s="13" t="s">
        <v>222</v>
      </c>
      <c r="BM200" s="152" t="s">
        <v>388</v>
      </c>
    </row>
    <row r="201" spans="2:65" s="1" customFormat="1" ht="16.5" customHeight="1">
      <c r="B201" s="142"/>
      <c r="C201" s="143" t="s">
        <v>389</v>
      </c>
      <c r="D201" s="143" t="s">
        <v>155</v>
      </c>
      <c r="E201" s="144" t="s">
        <v>390</v>
      </c>
      <c r="F201" s="145" t="s">
        <v>391</v>
      </c>
      <c r="G201" s="146" t="s">
        <v>203</v>
      </c>
      <c r="H201" s="147">
        <v>582</v>
      </c>
      <c r="I201" s="147">
        <v>16.315000000000001</v>
      </c>
      <c r="J201" s="147">
        <f t="shared" si="30"/>
        <v>9495.33</v>
      </c>
      <c r="K201" s="148"/>
      <c r="L201" s="27"/>
      <c r="M201" s="149" t="s">
        <v>1</v>
      </c>
      <c r="N201" s="121" t="s">
        <v>41</v>
      </c>
      <c r="O201" s="150">
        <v>0</v>
      </c>
      <c r="P201" s="150">
        <f t="shared" si="31"/>
        <v>0</v>
      </c>
      <c r="Q201" s="150">
        <v>0</v>
      </c>
      <c r="R201" s="150">
        <f t="shared" si="32"/>
        <v>0</v>
      </c>
      <c r="S201" s="150">
        <v>0</v>
      </c>
      <c r="T201" s="151">
        <f t="shared" si="33"/>
        <v>0</v>
      </c>
      <c r="AR201" s="152" t="s">
        <v>222</v>
      </c>
      <c r="AT201" s="152" t="s">
        <v>155</v>
      </c>
      <c r="AU201" s="152" t="s">
        <v>86</v>
      </c>
      <c r="AY201" s="13" t="s">
        <v>153</v>
      </c>
      <c r="BE201" s="153">
        <f t="shared" si="34"/>
        <v>0</v>
      </c>
      <c r="BF201" s="153">
        <f t="shared" si="35"/>
        <v>9495.33</v>
      </c>
      <c r="BG201" s="153">
        <f t="shared" si="36"/>
        <v>0</v>
      </c>
      <c r="BH201" s="153">
        <f t="shared" si="37"/>
        <v>0</v>
      </c>
      <c r="BI201" s="153">
        <f t="shared" si="38"/>
        <v>0</v>
      </c>
      <c r="BJ201" s="13" t="s">
        <v>86</v>
      </c>
      <c r="BK201" s="154">
        <f t="shared" si="39"/>
        <v>9495.33</v>
      </c>
      <c r="BL201" s="13" t="s">
        <v>222</v>
      </c>
      <c r="BM201" s="152" t="s">
        <v>392</v>
      </c>
    </row>
    <row r="202" spans="2:65" s="1" customFormat="1" ht="24.25" customHeight="1">
      <c r="B202" s="142"/>
      <c r="C202" s="143" t="s">
        <v>393</v>
      </c>
      <c r="D202" s="143" t="s">
        <v>155</v>
      </c>
      <c r="E202" s="144" t="s">
        <v>394</v>
      </c>
      <c r="F202" s="145" t="s">
        <v>395</v>
      </c>
      <c r="G202" s="146" t="s">
        <v>325</v>
      </c>
      <c r="H202" s="147">
        <v>1809.626</v>
      </c>
      <c r="I202" s="147">
        <v>0.9</v>
      </c>
      <c r="J202" s="147">
        <f t="shared" si="30"/>
        <v>1628.663</v>
      </c>
      <c r="K202" s="148"/>
      <c r="L202" s="27"/>
      <c r="M202" s="149" t="s">
        <v>1</v>
      </c>
      <c r="N202" s="121" t="s">
        <v>41</v>
      </c>
      <c r="O202" s="150">
        <v>0</v>
      </c>
      <c r="P202" s="150">
        <f t="shared" si="31"/>
        <v>0</v>
      </c>
      <c r="Q202" s="150">
        <v>0</v>
      </c>
      <c r="R202" s="150">
        <f t="shared" si="32"/>
        <v>0</v>
      </c>
      <c r="S202" s="150">
        <v>0</v>
      </c>
      <c r="T202" s="151">
        <f t="shared" si="33"/>
        <v>0</v>
      </c>
      <c r="AR202" s="152" t="s">
        <v>222</v>
      </c>
      <c r="AT202" s="152" t="s">
        <v>155</v>
      </c>
      <c r="AU202" s="152" t="s">
        <v>86</v>
      </c>
      <c r="AY202" s="13" t="s">
        <v>153</v>
      </c>
      <c r="BE202" s="153">
        <f t="shared" si="34"/>
        <v>0</v>
      </c>
      <c r="BF202" s="153">
        <f t="shared" si="35"/>
        <v>1628.663</v>
      </c>
      <c r="BG202" s="153">
        <f t="shared" si="36"/>
        <v>0</v>
      </c>
      <c r="BH202" s="153">
        <f t="shared" si="37"/>
        <v>0</v>
      </c>
      <c r="BI202" s="153">
        <f t="shared" si="38"/>
        <v>0</v>
      </c>
      <c r="BJ202" s="13" t="s">
        <v>86</v>
      </c>
      <c r="BK202" s="154">
        <f t="shared" si="39"/>
        <v>1628.663</v>
      </c>
      <c r="BL202" s="13" t="s">
        <v>222</v>
      </c>
      <c r="BM202" s="152" t="s">
        <v>396</v>
      </c>
    </row>
    <row r="203" spans="2:65" s="11" customFormat="1" ht="22.75" customHeight="1">
      <c r="B203" s="131"/>
      <c r="D203" s="132" t="s">
        <v>74</v>
      </c>
      <c r="E203" s="140" t="s">
        <v>397</v>
      </c>
      <c r="F203" s="140" t="s">
        <v>398</v>
      </c>
      <c r="J203" s="141">
        <f>BK203</f>
        <v>7184.6319999999996</v>
      </c>
      <c r="L203" s="131"/>
      <c r="M203" s="135"/>
      <c r="P203" s="136">
        <f>SUM(P204:P205)</f>
        <v>83.301728400000002</v>
      </c>
      <c r="R203" s="136">
        <f>SUM(R204:R205)</f>
        <v>8.3753999999999995E-2</v>
      </c>
      <c r="T203" s="137">
        <f>SUM(T204:T205)</f>
        <v>0</v>
      </c>
      <c r="AR203" s="132" t="s">
        <v>86</v>
      </c>
      <c r="AT203" s="138" t="s">
        <v>74</v>
      </c>
      <c r="AU203" s="138" t="s">
        <v>82</v>
      </c>
      <c r="AY203" s="132" t="s">
        <v>153</v>
      </c>
      <c r="BK203" s="139">
        <f>SUM(BK204:BK205)</f>
        <v>7184.6319999999996</v>
      </c>
    </row>
    <row r="204" spans="2:65" s="1" customFormat="1" ht="21.75" customHeight="1">
      <c r="B204" s="142"/>
      <c r="C204" s="143" t="s">
        <v>399</v>
      </c>
      <c r="D204" s="143" t="s">
        <v>155</v>
      </c>
      <c r="E204" s="144" t="s">
        <v>400</v>
      </c>
      <c r="F204" s="145" t="s">
        <v>401</v>
      </c>
      <c r="G204" s="146" t="s">
        <v>203</v>
      </c>
      <c r="H204" s="147">
        <v>558.36</v>
      </c>
      <c r="I204" s="147">
        <v>12.797000000000001</v>
      </c>
      <c r="J204" s="147">
        <f>ROUND(I204*H204,3)</f>
        <v>7145.3329999999996</v>
      </c>
      <c r="K204" s="148"/>
      <c r="L204" s="27"/>
      <c r="M204" s="149" t="s">
        <v>1</v>
      </c>
      <c r="N204" s="121" t="s">
        <v>41</v>
      </c>
      <c r="O204" s="150">
        <v>0.14918999999999999</v>
      </c>
      <c r="P204" s="150">
        <f>O204*H204</f>
        <v>83.301728400000002</v>
      </c>
      <c r="Q204" s="150">
        <v>1.4999999999999999E-4</v>
      </c>
      <c r="R204" s="150">
        <f>Q204*H204</f>
        <v>8.3753999999999995E-2</v>
      </c>
      <c r="S204" s="150">
        <v>0</v>
      </c>
      <c r="T204" s="151">
        <f>S204*H204</f>
        <v>0</v>
      </c>
      <c r="AR204" s="152" t="s">
        <v>222</v>
      </c>
      <c r="AT204" s="152" t="s">
        <v>155</v>
      </c>
      <c r="AU204" s="152" t="s">
        <v>86</v>
      </c>
      <c r="AY204" s="13" t="s">
        <v>153</v>
      </c>
      <c r="BE204" s="153">
        <f>IF(N204="základná",J204,0)</f>
        <v>0</v>
      </c>
      <c r="BF204" s="153">
        <f>IF(N204="znížená",J204,0)</f>
        <v>7145.3329999999996</v>
      </c>
      <c r="BG204" s="153">
        <f>IF(N204="zákl. prenesená",J204,0)</f>
        <v>0</v>
      </c>
      <c r="BH204" s="153">
        <f>IF(N204="zníž. prenesená",J204,0)</f>
        <v>0</v>
      </c>
      <c r="BI204" s="153">
        <f>IF(N204="nulová",J204,0)</f>
        <v>0</v>
      </c>
      <c r="BJ204" s="13" t="s">
        <v>86</v>
      </c>
      <c r="BK204" s="154">
        <f>ROUND(I204*H204,3)</f>
        <v>7145.3329999999996</v>
      </c>
      <c r="BL204" s="13" t="s">
        <v>222</v>
      </c>
      <c r="BM204" s="152" t="s">
        <v>402</v>
      </c>
    </row>
    <row r="205" spans="2:65" s="1" customFormat="1" ht="24.25" customHeight="1">
      <c r="B205" s="142"/>
      <c r="C205" s="143" t="s">
        <v>403</v>
      </c>
      <c r="D205" s="143" t="s">
        <v>155</v>
      </c>
      <c r="E205" s="144" t="s">
        <v>404</v>
      </c>
      <c r="F205" s="145" t="s">
        <v>405</v>
      </c>
      <c r="G205" s="146" t="s">
        <v>325</v>
      </c>
      <c r="H205" s="147">
        <v>71.453000000000003</v>
      </c>
      <c r="I205" s="147">
        <v>0.55000000000000004</v>
      </c>
      <c r="J205" s="147">
        <f>ROUND(I205*H205,3)</f>
        <v>39.298999999999999</v>
      </c>
      <c r="K205" s="148"/>
      <c r="L205" s="27"/>
      <c r="M205" s="149" t="s">
        <v>1</v>
      </c>
      <c r="N205" s="121" t="s">
        <v>41</v>
      </c>
      <c r="O205" s="150">
        <v>0</v>
      </c>
      <c r="P205" s="150">
        <f>O205*H205</f>
        <v>0</v>
      </c>
      <c r="Q205" s="150">
        <v>0</v>
      </c>
      <c r="R205" s="150">
        <f>Q205*H205</f>
        <v>0</v>
      </c>
      <c r="S205" s="150">
        <v>0</v>
      </c>
      <c r="T205" s="151">
        <f>S205*H205</f>
        <v>0</v>
      </c>
      <c r="AR205" s="152" t="s">
        <v>222</v>
      </c>
      <c r="AT205" s="152" t="s">
        <v>155</v>
      </c>
      <c r="AU205" s="152" t="s">
        <v>86</v>
      </c>
      <c r="AY205" s="13" t="s">
        <v>153</v>
      </c>
      <c r="BE205" s="153">
        <f>IF(N205="základná",J205,0)</f>
        <v>0</v>
      </c>
      <c r="BF205" s="153">
        <f>IF(N205="znížená",J205,0)</f>
        <v>39.298999999999999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3" t="s">
        <v>86</v>
      </c>
      <c r="BK205" s="154">
        <f>ROUND(I205*H205,3)</f>
        <v>39.298999999999999</v>
      </c>
      <c r="BL205" s="13" t="s">
        <v>222</v>
      </c>
      <c r="BM205" s="152" t="s">
        <v>406</v>
      </c>
    </row>
    <row r="206" spans="2:65" s="11" customFormat="1" ht="26" customHeight="1">
      <c r="B206" s="131"/>
      <c r="D206" s="132" t="s">
        <v>74</v>
      </c>
      <c r="E206" s="133" t="s">
        <v>274</v>
      </c>
      <c r="F206" s="133" t="s">
        <v>407</v>
      </c>
      <c r="J206" s="134">
        <f>BK206</f>
        <v>191409.321</v>
      </c>
      <c r="L206" s="131"/>
      <c r="M206" s="135"/>
      <c r="P206" s="136">
        <f>P207</f>
        <v>2934.2124799999992</v>
      </c>
      <c r="R206" s="136">
        <f>R207</f>
        <v>29.739000000000001</v>
      </c>
      <c r="T206" s="137">
        <f>T207</f>
        <v>0</v>
      </c>
      <c r="AR206" s="132" t="s">
        <v>164</v>
      </c>
      <c r="AT206" s="138" t="s">
        <v>74</v>
      </c>
      <c r="AU206" s="138" t="s">
        <v>75</v>
      </c>
      <c r="AY206" s="132" t="s">
        <v>153</v>
      </c>
      <c r="BK206" s="139">
        <f>BK207</f>
        <v>191409.321</v>
      </c>
    </row>
    <row r="207" spans="2:65" s="11" customFormat="1" ht="22.75" customHeight="1">
      <c r="B207" s="131"/>
      <c r="D207" s="132" t="s">
        <v>74</v>
      </c>
      <c r="E207" s="140" t="s">
        <v>408</v>
      </c>
      <c r="F207" s="140" t="s">
        <v>409</v>
      </c>
      <c r="J207" s="141">
        <f>BK207</f>
        <v>191409.321</v>
      </c>
      <c r="L207" s="131"/>
      <c r="M207" s="135"/>
      <c r="P207" s="136">
        <f>SUM(P208:P210)</f>
        <v>2934.2124799999992</v>
      </c>
      <c r="R207" s="136">
        <f>SUM(R208:R210)</f>
        <v>29.739000000000001</v>
      </c>
      <c r="T207" s="137">
        <f>SUM(T208:T210)</f>
        <v>0</v>
      </c>
      <c r="AR207" s="132" t="s">
        <v>164</v>
      </c>
      <c r="AT207" s="138" t="s">
        <v>74</v>
      </c>
      <c r="AU207" s="138" t="s">
        <v>82</v>
      </c>
      <c r="AY207" s="132" t="s">
        <v>153</v>
      </c>
      <c r="BK207" s="139">
        <f>SUM(BK208:BK210)</f>
        <v>191409.321</v>
      </c>
    </row>
    <row r="208" spans="2:65" s="1" customFormat="1" ht="16.5" customHeight="1">
      <c r="B208" s="142"/>
      <c r="C208" s="143" t="s">
        <v>410</v>
      </c>
      <c r="D208" s="143" t="s">
        <v>155</v>
      </c>
      <c r="E208" s="144" t="s">
        <v>411</v>
      </c>
      <c r="F208" s="145" t="s">
        <v>412</v>
      </c>
      <c r="G208" s="146" t="s">
        <v>413</v>
      </c>
      <c r="H208" s="147">
        <v>19825.759999999998</v>
      </c>
      <c r="I208" s="147">
        <v>0.78600000000000003</v>
      </c>
      <c r="J208" s="147">
        <f>ROUND(I208*H208,3)</f>
        <v>15583.047</v>
      </c>
      <c r="K208" s="148"/>
      <c r="L208" s="27"/>
      <c r="M208" s="149" t="s">
        <v>1</v>
      </c>
      <c r="N208" s="121" t="s">
        <v>41</v>
      </c>
      <c r="O208" s="150">
        <v>2.7E-2</v>
      </c>
      <c r="P208" s="150">
        <f>O208*H208</f>
        <v>535.2955199999999</v>
      </c>
      <c r="Q208" s="150">
        <v>0</v>
      </c>
      <c r="R208" s="150">
        <f>Q208*H208</f>
        <v>0</v>
      </c>
      <c r="S208" s="150">
        <v>0</v>
      </c>
      <c r="T208" s="151">
        <f>S208*H208</f>
        <v>0</v>
      </c>
      <c r="AR208" s="152" t="s">
        <v>414</v>
      </c>
      <c r="AT208" s="152" t="s">
        <v>155</v>
      </c>
      <c r="AU208" s="152" t="s">
        <v>86</v>
      </c>
      <c r="AY208" s="13" t="s">
        <v>153</v>
      </c>
      <c r="BE208" s="153">
        <f>IF(N208="základná",J208,0)</f>
        <v>0</v>
      </c>
      <c r="BF208" s="153">
        <f>IF(N208="znížená",J208,0)</f>
        <v>15583.047</v>
      </c>
      <c r="BG208" s="153">
        <f>IF(N208="zákl. prenesená",J208,0)</f>
        <v>0</v>
      </c>
      <c r="BH208" s="153">
        <f>IF(N208="zníž. prenesená",J208,0)</f>
        <v>0</v>
      </c>
      <c r="BI208" s="153">
        <f>IF(N208="nulová",J208,0)</f>
        <v>0</v>
      </c>
      <c r="BJ208" s="13" t="s">
        <v>86</v>
      </c>
      <c r="BK208" s="154">
        <f>ROUND(I208*H208,3)</f>
        <v>15583.047</v>
      </c>
      <c r="BL208" s="13" t="s">
        <v>414</v>
      </c>
      <c r="BM208" s="152" t="s">
        <v>415</v>
      </c>
    </row>
    <row r="209" spans="2:65" s="1" customFormat="1" ht="24.25" customHeight="1">
      <c r="B209" s="142"/>
      <c r="C209" s="155" t="s">
        <v>416</v>
      </c>
      <c r="D209" s="155" t="s">
        <v>274</v>
      </c>
      <c r="E209" s="156" t="s">
        <v>417</v>
      </c>
      <c r="F209" s="157" t="s">
        <v>418</v>
      </c>
      <c r="G209" s="158" t="s">
        <v>212</v>
      </c>
      <c r="H209" s="159">
        <v>29.739000000000001</v>
      </c>
      <c r="I209" s="159">
        <v>4225</v>
      </c>
      <c r="J209" s="159">
        <f>ROUND(I209*H209,3)</f>
        <v>125647.27499999999</v>
      </c>
      <c r="K209" s="160"/>
      <c r="L209" s="161"/>
      <c r="M209" s="162" t="s">
        <v>1</v>
      </c>
      <c r="N209" s="163" t="s">
        <v>41</v>
      </c>
      <c r="O209" s="150">
        <v>0</v>
      </c>
      <c r="P209" s="150">
        <f>O209*H209</f>
        <v>0</v>
      </c>
      <c r="Q209" s="150">
        <v>1</v>
      </c>
      <c r="R209" s="150">
        <f>Q209*H209</f>
        <v>29.739000000000001</v>
      </c>
      <c r="S209" s="150">
        <v>0</v>
      </c>
      <c r="T209" s="151">
        <f>S209*H209</f>
        <v>0</v>
      </c>
      <c r="AR209" s="152" t="s">
        <v>419</v>
      </c>
      <c r="AT209" s="152" t="s">
        <v>274</v>
      </c>
      <c r="AU209" s="152" t="s">
        <v>86</v>
      </c>
      <c r="AY209" s="13" t="s">
        <v>153</v>
      </c>
      <c r="BE209" s="153">
        <f>IF(N209="základná",J209,0)</f>
        <v>0</v>
      </c>
      <c r="BF209" s="153">
        <f>IF(N209="znížená",J209,0)</f>
        <v>125647.27499999999</v>
      </c>
      <c r="BG209" s="153">
        <f>IF(N209="zákl. prenesená",J209,0)</f>
        <v>0</v>
      </c>
      <c r="BH209" s="153">
        <f>IF(N209="zníž. prenesená",J209,0)</f>
        <v>0</v>
      </c>
      <c r="BI209" s="153">
        <f>IF(N209="nulová",J209,0)</f>
        <v>0</v>
      </c>
      <c r="BJ209" s="13" t="s">
        <v>86</v>
      </c>
      <c r="BK209" s="154">
        <f>ROUND(I209*H209,3)</f>
        <v>125647.27499999999</v>
      </c>
      <c r="BL209" s="13" t="s">
        <v>419</v>
      </c>
      <c r="BM209" s="152" t="s">
        <v>420</v>
      </c>
    </row>
    <row r="210" spans="2:65" s="1" customFormat="1" ht="24.25" customHeight="1">
      <c r="B210" s="142"/>
      <c r="C210" s="143" t="s">
        <v>421</v>
      </c>
      <c r="D210" s="143" t="s">
        <v>155</v>
      </c>
      <c r="E210" s="144" t="s">
        <v>422</v>
      </c>
      <c r="F210" s="145" t="s">
        <v>423</v>
      </c>
      <c r="G210" s="146" t="s">
        <v>413</v>
      </c>
      <c r="H210" s="147">
        <v>19825.759999999998</v>
      </c>
      <c r="I210" s="147">
        <v>2.5310000000000001</v>
      </c>
      <c r="J210" s="147">
        <f>ROUND(I210*H210,3)</f>
        <v>50178.999000000003</v>
      </c>
      <c r="K210" s="148"/>
      <c r="L210" s="27"/>
      <c r="M210" s="164" t="s">
        <v>1</v>
      </c>
      <c r="N210" s="165" t="s">
        <v>41</v>
      </c>
      <c r="O210" s="166">
        <v>0.121</v>
      </c>
      <c r="P210" s="166">
        <f>O210*H210</f>
        <v>2398.9169599999996</v>
      </c>
      <c r="Q210" s="166">
        <v>0</v>
      </c>
      <c r="R210" s="166">
        <f>Q210*H210</f>
        <v>0</v>
      </c>
      <c r="S210" s="166">
        <v>0</v>
      </c>
      <c r="T210" s="167">
        <f>S210*H210</f>
        <v>0</v>
      </c>
      <c r="AR210" s="152" t="s">
        <v>414</v>
      </c>
      <c r="AT210" s="152" t="s">
        <v>155</v>
      </c>
      <c r="AU210" s="152" t="s">
        <v>86</v>
      </c>
      <c r="AY210" s="13" t="s">
        <v>153</v>
      </c>
      <c r="BE210" s="153">
        <f>IF(N210="základná",J210,0)</f>
        <v>0</v>
      </c>
      <c r="BF210" s="153">
        <f>IF(N210="znížená",J210,0)</f>
        <v>50178.999000000003</v>
      </c>
      <c r="BG210" s="153">
        <f>IF(N210="zákl. prenesená",J210,0)</f>
        <v>0</v>
      </c>
      <c r="BH210" s="153">
        <f>IF(N210="zníž. prenesená",J210,0)</f>
        <v>0</v>
      </c>
      <c r="BI210" s="153">
        <f>IF(N210="nulová",J210,0)</f>
        <v>0</v>
      </c>
      <c r="BJ210" s="13" t="s">
        <v>86</v>
      </c>
      <c r="BK210" s="154">
        <f>ROUND(I210*H210,3)</f>
        <v>50178.999000000003</v>
      </c>
      <c r="BL210" s="13" t="s">
        <v>414</v>
      </c>
      <c r="BM210" s="152" t="s">
        <v>424</v>
      </c>
    </row>
    <row r="211" spans="2:65" s="1" customFormat="1" ht="7" customHeight="1">
      <c r="B211" s="42"/>
      <c r="C211" s="43"/>
      <c r="D211" s="43"/>
      <c r="E211" s="43"/>
      <c r="F211" s="43"/>
      <c r="G211" s="43"/>
      <c r="H211" s="43"/>
      <c r="I211" s="43"/>
      <c r="J211" s="43"/>
      <c r="K211" s="43"/>
      <c r="L211" s="27"/>
    </row>
  </sheetData>
  <autoFilter ref="C134:K210" xr:uid="{00000000-0009-0000-0000-000001000000}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M191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2:46" ht="11"/>
    <row r="2" spans="2:46" ht="37" customHeight="1">
      <c r="L2" s="196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90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112</v>
      </c>
      <c r="L4" s="16"/>
      <c r="M4" s="95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1" t="str">
        <f>'Rekapitulácia stavby'!K6</f>
        <v>Výstavba farmy dojníc Mikuláš II. etapa</v>
      </c>
      <c r="F7" s="212"/>
      <c r="G7" s="212"/>
      <c r="H7" s="212"/>
      <c r="L7" s="16"/>
    </row>
    <row r="8" spans="2:46" ht="12" customHeight="1">
      <c r="B8" s="16"/>
      <c r="D8" s="22" t="s">
        <v>113</v>
      </c>
      <c r="L8" s="16"/>
    </row>
    <row r="9" spans="2:46" s="1" customFormat="1" ht="16.5" customHeight="1">
      <c r="B9" s="27"/>
      <c r="E9" s="211" t="s">
        <v>114</v>
      </c>
      <c r="F9" s="213"/>
      <c r="G9" s="213"/>
      <c r="H9" s="213"/>
      <c r="L9" s="27"/>
    </row>
    <row r="10" spans="2:46" s="1" customFormat="1" ht="12" customHeight="1">
      <c r="B10" s="27"/>
      <c r="D10" s="22" t="s">
        <v>425</v>
      </c>
      <c r="L10" s="27"/>
    </row>
    <row r="11" spans="2:46" s="1" customFormat="1" ht="16.5" customHeight="1">
      <c r="B11" s="27"/>
      <c r="E11" s="173" t="s">
        <v>426</v>
      </c>
      <c r="F11" s="213"/>
      <c r="G11" s="213"/>
      <c r="H11" s="213"/>
      <c r="L11" s="27"/>
    </row>
    <row r="12" spans="2:46" s="1" customFormat="1" ht="11">
      <c r="B12" s="27"/>
      <c r="L12" s="27"/>
    </row>
    <row r="13" spans="2:46" s="1" customFormat="1" ht="12" customHeight="1">
      <c r="B13" s="27"/>
      <c r="D13" s="22" t="s">
        <v>14</v>
      </c>
      <c r="F13" s="20" t="s">
        <v>1</v>
      </c>
      <c r="I13" s="22" t="s">
        <v>15</v>
      </c>
      <c r="J13" s="20" t="s">
        <v>1</v>
      </c>
      <c r="L13" s="27"/>
    </row>
    <row r="14" spans="2:46" s="1" customFormat="1" ht="12" customHeight="1">
      <c r="B14" s="27"/>
      <c r="D14" s="22" t="s">
        <v>16</v>
      </c>
      <c r="F14" s="20" t="s">
        <v>17</v>
      </c>
      <c r="I14" s="22" t="s">
        <v>18</v>
      </c>
      <c r="J14" s="50" t="str">
        <f>'Rekapitulácia stavby'!AN8</f>
        <v>7. 6. 2021</v>
      </c>
      <c r="L14" s="27"/>
    </row>
    <row r="15" spans="2:46" s="1" customFormat="1" ht="10.75" customHeight="1">
      <c r="B15" s="27"/>
      <c r="L15" s="27"/>
    </row>
    <row r="16" spans="2:46" s="1" customFormat="1" ht="12" customHeight="1">
      <c r="B16" s="27"/>
      <c r="D16" s="22" t="s">
        <v>20</v>
      </c>
      <c r="I16" s="22" t="s">
        <v>21</v>
      </c>
      <c r="J16" s="20" t="s">
        <v>1</v>
      </c>
      <c r="L16" s="27"/>
    </row>
    <row r="17" spans="2:12" s="1" customFormat="1" ht="18" customHeight="1">
      <c r="B17" s="27"/>
      <c r="E17" s="20" t="s">
        <v>22</v>
      </c>
      <c r="I17" s="22" t="s">
        <v>23</v>
      </c>
      <c r="J17" s="20" t="s">
        <v>1</v>
      </c>
      <c r="L17" s="27"/>
    </row>
    <row r="18" spans="2:12" s="1" customFormat="1" ht="7" customHeight="1">
      <c r="B18" s="27"/>
      <c r="L18" s="27"/>
    </row>
    <row r="19" spans="2:12" s="1" customFormat="1" ht="12" customHeight="1">
      <c r="B19" s="27"/>
      <c r="D19" s="22" t="s">
        <v>24</v>
      </c>
      <c r="I19" s="22" t="s">
        <v>21</v>
      </c>
      <c r="J19" s="20" t="str">
        <f>'Rekapitulácia stavby'!AN13</f>
        <v/>
      </c>
      <c r="L19" s="27"/>
    </row>
    <row r="20" spans="2:12" s="1" customFormat="1" ht="18" customHeight="1">
      <c r="B20" s="27"/>
      <c r="E20" s="178" t="str">
        <f>'Rekapitulácia stavby'!E14</f>
        <v xml:space="preserve"> </v>
      </c>
      <c r="F20" s="178"/>
      <c r="G20" s="178"/>
      <c r="H20" s="178"/>
      <c r="I20" s="22" t="s">
        <v>23</v>
      </c>
      <c r="J20" s="20" t="str">
        <f>'Rekapitulácia stavby'!AN14</f>
        <v/>
      </c>
      <c r="L20" s="27"/>
    </row>
    <row r="21" spans="2:12" s="1" customFormat="1" ht="7" customHeight="1">
      <c r="B21" s="27"/>
      <c r="L21" s="27"/>
    </row>
    <row r="22" spans="2:12" s="1" customFormat="1" ht="12" customHeight="1">
      <c r="B22" s="27"/>
      <c r="D22" s="22" t="s">
        <v>26</v>
      </c>
      <c r="I22" s="22" t="s">
        <v>21</v>
      </c>
      <c r="J22" s="20" t="s">
        <v>1</v>
      </c>
      <c r="L22" s="27"/>
    </row>
    <row r="23" spans="2:12" s="1" customFormat="1" ht="18" customHeight="1">
      <c r="B23" s="27"/>
      <c r="E23" s="20" t="s">
        <v>27</v>
      </c>
      <c r="I23" s="22" t="s">
        <v>23</v>
      </c>
      <c r="J23" s="20" t="s">
        <v>1</v>
      </c>
      <c r="L23" s="27"/>
    </row>
    <row r="24" spans="2:12" s="1" customFormat="1" ht="7" customHeight="1">
      <c r="B24" s="27"/>
      <c r="L24" s="27"/>
    </row>
    <row r="25" spans="2:12" s="1" customFormat="1" ht="12" customHeight="1">
      <c r="B25" s="27"/>
      <c r="D25" s="22" t="s">
        <v>30</v>
      </c>
      <c r="I25" s="22" t="s">
        <v>21</v>
      </c>
      <c r="J25" s="20" t="str">
        <f>IF('Rekapitulácia stavby'!AN19="","",'Rekapitulácia stavby'!AN19)</f>
        <v/>
      </c>
      <c r="L25" s="27"/>
    </row>
    <row r="26" spans="2:12" s="1" customFormat="1" ht="18" customHeight="1">
      <c r="B26" s="27"/>
      <c r="E26" s="20" t="str">
        <f>IF('Rekapitulácia stavby'!E20="","",'Rekapitulácia stavby'!E20)</f>
        <v xml:space="preserve"> </v>
      </c>
      <c r="I26" s="22" t="s">
        <v>23</v>
      </c>
      <c r="J26" s="20" t="str">
        <f>IF('Rekapitulácia stavby'!AN20="","",'Rekapitulácia stavby'!AN20)</f>
        <v/>
      </c>
      <c r="L26" s="27"/>
    </row>
    <row r="27" spans="2:12" s="1" customFormat="1" ht="7" customHeight="1">
      <c r="B27" s="27"/>
      <c r="L27" s="27"/>
    </row>
    <row r="28" spans="2:12" s="1" customFormat="1" ht="12" customHeight="1">
      <c r="B28" s="27"/>
      <c r="D28" s="22" t="s">
        <v>31</v>
      </c>
      <c r="L28" s="27"/>
    </row>
    <row r="29" spans="2:12" s="7" customFormat="1" ht="214.5" customHeight="1">
      <c r="B29" s="96"/>
      <c r="E29" s="181" t="s">
        <v>115</v>
      </c>
      <c r="F29" s="181"/>
      <c r="G29" s="181"/>
      <c r="H29" s="181"/>
      <c r="L29" s="96"/>
    </row>
    <row r="30" spans="2:12" s="1" customFormat="1" ht="7" customHeight="1">
      <c r="B30" s="27"/>
      <c r="L30" s="27"/>
    </row>
    <row r="31" spans="2:12" s="1" customFormat="1" ht="7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5" customHeight="1">
      <c r="B32" s="27"/>
      <c r="D32" s="20" t="s">
        <v>116</v>
      </c>
      <c r="J32" s="26">
        <f>J98</f>
        <v>35807.949999999997</v>
      </c>
      <c r="L32" s="27"/>
    </row>
    <row r="33" spans="2:12" s="1" customFormat="1" ht="14.5" customHeight="1">
      <c r="B33" s="27"/>
      <c r="D33" s="25" t="s">
        <v>117</v>
      </c>
      <c r="J33" s="26">
        <f>J111</f>
        <v>0</v>
      </c>
      <c r="L33" s="27"/>
    </row>
    <row r="34" spans="2:12" s="1" customFormat="1" ht="25.5" customHeight="1">
      <c r="B34" s="27"/>
      <c r="D34" s="97" t="s">
        <v>35</v>
      </c>
      <c r="J34" s="64">
        <f>ROUND(J32 + J33, 2)</f>
        <v>35807.949999999997</v>
      </c>
      <c r="L34" s="27"/>
    </row>
    <row r="35" spans="2:12" s="1" customFormat="1" ht="7" customHeight="1">
      <c r="B35" s="27"/>
      <c r="D35" s="51"/>
      <c r="E35" s="51"/>
      <c r="F35" s="51"/>
      <c r="G35" s="51"/>
      <c r="H35" s="51"/>
      <c r="I35" s="51"/>
      <c r="J35" s="51"/>
      <c r="K35" s="51"/>
      <c r="L35" s="27"/>
    </row>
    <row r="36" spans="2:12" s="1" customFormat="1" ht="14.5" customHeight="1">
      <c r="B36" s="27"/>
      <c r="F36" s="30" t="s">
        <v>37</v>
      </c>
      <c r="I36" s="30" t="s">
        <v>36</v>
      </c>
      <c r="J36" s="30" t="s">
        <v>38</v>
      </c>
      <c r="L36" s="27"/>
    </row>
    <row r="37" spans="2:12" s="1" customFormat="1" ht="14.5" customHeight="1">
      <c r="B37" s="27"/>
      <c r="D37" s="53" t="s">
        <v>39</v>
      </c>
      <c r="E37" s="32" t="s">
        <v>40</v>
      </c>
      <c r="F37" s="98">
        <f>ROUND((SUM(BE111:BE112) + SUM(BE134:BE190)),  2)</f>
        <v>0</v>
      </c>
      <c r="G37" s="99"/>
      <c r="H37" s="99"/>
      <c r="I37" s="100">
        <v>0.2</v>
      </c>
      <c r="J37" s="98">
        <f>ROUND(((SUM(BE111:BE112) + SUM(BE134:BE190))*I37),  2)</f>
        <v>0</v>
      </c>
      <c r="L37" s="27"/>
    </row>
    <row r="38" spans="2:12" s="1" customFormat="1" ht="14.5" customHeight="1">
      <c r="B38" s="27"/>
      <c r="E38" s="32" t="s">
        <v>41</v>
      </c>
      <c r="F38" s="84">
        <f>ROUND((SUM(BF111:BF112) + SUM(BF134:BF190)),  2)</f>
        <v>35807.949999999997</v>
      </c>
      <c r="I38" s="101">
        <v>0.2</v>
      </c>
      <c r="J38" s="84">
        <f>ROUND(((SUM(BF111:BF112) + SUM(BF134:BF190))*I38),  2)</f>
        <v>7161.59</v>
      </c>
      <c r="L38" s="27"/>
    </row>
    <row r="39" spans="2:12" s="1" customFormat="1" ht="14.5" hidden="1" customHeight="1">
      <c r="B39" s="27"/>
      <c r="E39" s="22" t="s">
        <v>42</v>
      </c>
      <c r="F39" s="84">
        <f>ROUND((SUM(BG111:BG112) + SUM(BG134:BG190)),  2)</f>
        <v>0</v>
      </c>
      <c r="I39" s="101">
        <v>0.2</v>
      </c>
      <c r="J39" s="84">
        <f>0</f>
        <v>0</v>
      </c>
      <c r="L39" s="27"/>
    </row>
    <row r="40" spans="2:12" s="1" customFormat="1" ht="14.5" hidden="1" customHeight="1">
      <c r="B40" s="27"/>
      <c r="E40" s="22" t="s">
        <v>43</v>
      </c>
      <c r="F40" s="84">
        <f>ROUND((SUM(BH111:BH112) + SUM(BH134:BH190)),  2)</f>
        <v>0</v>
      </c>
      <c r="I40" s="101">
        <v>0.2</v>
      </c>
      <c r="J40" s="84">
        <f>0</f>
        <v>0</v>
      </c>
      <c r="L40" s="27"/>
    </row>
    <row r="41" spans="2:12" s="1" customFormat="1" ht="14.5" hidden="1" customHeight="1">
      <c r="B41" s="27"/>
      <c r="E41" s="32" t="s">
        <v>44</v>
      </c>
      <c r="F41" s="98">
        <f>ROUND((SUM(BI111:BI112) + SUM(BI134:BI190)),  2)</f>
        <v>0</v>
      </c>
      <c r="G41" s="99"/>
      <c r="H41" s="99"/>
      <c r="I41" s="100">
        <v>0</v>
      </c>
      <c r="J41" s="98">
        <f>0</f>
        <v>0</v>
      </c>
      <c r="L41" s="27"/>
    </row>
    <row r="42" spans="2:12" s="1" customFormat="1" ht="7" customHeight="1">
      <c r="B42" s="27"/>
      <c r="L42" s="27"/>
    </row>
    <row r="43" spans="2:12" s="1" customFormat="1" ht="25.5" customHeight="1">
      <c r="B43" s="27"/>
      <c r="C43" s="93"/>
      <c r="D43" s="102" t="s">
        <v>45</v>
      </c>
      <c r="E43" s="55"/>
      <c r="F43" s="55"/>
      <c r="G43" s="103" t="s">
        <v>46</v>
      </c>
      <c r="H43" s="104" t="s">
        <v>47</v>
      </c>
      <c r="I43" s="55"/>
      <c r="J43" s="105">
        <f>SUM(J34:J41)</f>
        <v>42969.539999999994</v>
      </c>
      <c r="K43" s="106"/>
      <c r="L43" s="27"/>
    </row>
    <row r="44" spans="2:12" s="1" customFormat="1" ht="14.5" customHeight="1">
      <c r="B44" s="27"/>
      <c r="L44" s="27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7"/>
      <c r="D61" s="41" t="s">
        <v>50</v>
      </c>
      <c r="E61" s="29"/>
      <c r="F61" s="107" t="s">
        <v>51</v>
      </c>
      <c r="G61" s="41" t="s">
        <v>50</v>
      </c>
      <c r="H61" s="29"/>
      <c r="I61" s="29"/>
      <c r="J61" s="108" t="s">
        <v>51</v>
      </c>
      <c r="K61" s="29"/>
      <c r="L61" s="27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7"/>
      <c r="D76" s="41" t="s">
        <v>50</v>
      </c>
      <c r="E76" s="29"/>
      <c r="F76" s="107" t="s">
        <v>51</v>
      </c>
      <c r="G76" s="41" t="s">
        <v>50</v>
      </c>
      <c r="H76" s="29"/>
      <c r="I76" s="29"/>
      <c r="J76" s="108" t="s">
        <v>51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5" customHeight="1">
      <c r="B82" s="27"/>
      <c r="C82" s="17" t="s">
        <v>118</v>
      </c>
      <c r="L82" s="27"/>
    </row>
    <row r="83" spans="2:12" s="1" customFormat="1" ht="7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1" t="str">
        <f>E7</f>
        <v>Výstavba farmy dojníc Mikuláš II. etapa</v>
      </c>
      <c r="F85" s="212"/>
      <c r="G85" s="212"/>
      <c r="H85" s="212"/>
      <c r="L85" s="27"/>
    </row>
    <row r="86" spans="2:12" ht="12" customHeight="1">
      <c r="B86" s="16"/>
      <c r="C86" s="22" t="s">
        <v>113</v>
      </c>
      <c r="L86" s="16"/>
    </row>
    <row r="87" spans="2:12" s="1" customFormat="1" ht="16.5" customHeight="1">
      <c r="B87" s="27"/>
      <c r="E87" s="211" t="s">
        <v>114</v>
      </c>
      <c r="F87" s="213"/>
      <c r="G87" s="213"/>
      <c r="H87" s="213"/>
      <c r="L87" s="27"/>
    </row>
    <row r="88" spans="2:12" s="1" customFormat="1" ht="12" customHeight="1">
      <c r="B88" s="27"/>
      <c r="C88" s="22" t="s">
        <v>425</v>
      </c>
      <c r="L88" s="27"/>
    </row>
    <row r="89" spans="2:12" s="1" customFormat="1" ht="16.5" customHeight="1">
      <c r="B89" s="27"/>
      <c r="E89" s="173" t="str">
        <f>E11</f>
        <v>2_1 - Zdravotechnika</v>
      </c>
      <c r="F89" s="213"/>
      <c r="G89" s="213"/>
      <c r="H89" s="213"/>
      <c r="L89" s="27"/>
    </row>
    <row r="90" spans="2:12" s="1" customFormat="1" ht="7" customHeight="1">
      <c r="B90" s="27"/>
      <c r="L90" s="27"/>
    </row>
    <row r="91" spans="2:12" s="1" customFormat="1" ht="12" customHeight="1">
      <c r="B91" s="27"/>
      <c r="C91" s="22" t="s">
        <v>16</v>
      </c>
      <c r="F91" s="20" t="str">
        <f>F14</f>
        <v>Veľká Tabula</v>
      </c>
      <c r="I91" s="22" t="s">
        <v>18</v>
      </c>
      <c r="J91" s="50" t="str">
        <f>IF(J14="","",J14)</f>
        <v>7. 6. 2021</v>
      </c>
      <c r="L91" s="27"/>
    </row>
    <row r="92" spans="2:12" s="1" customFormat="1" ht="7" customHeight="1">
      <c r="B92" s="27"/>
      <c r="L92" s="27"/>
    </row>
    <row r="93" spans="2:12" s="1" customFormat="1" ht="25.75" customHeight="1">
      <c r="B93" s="27"/>
      <c r="C93" s="22" t="s">
        <v>20</v>
      </c>
      <c r="F93" s="20" t="str">
        <f>E17</f>
        <v>AGROCONTRACT Mikuláš a.s., č. 631, Mikuláš</v>
      </c>
      <c r="I93" s="22" t="s">
        <v>26</v>
      </c>
      <c r="J93" s="23" t="str">
        <f>E23</f>
        <v>Ing. arch. Roland Hoferica</v>
      </c>
      <c r="L93" s="27"/>
    </row>
    <row r="94" spans="2:12" s="1" customFormat="1" ht="15.25" customHeight="1">
      <c r="B94" s="27"/>
      <c r="C94" s="22" t="s">
        <v>24</v>
      </c>
      <c r="F94" s="20" t="str">
        <f>IF(E20="","",E20)</f>
        <v xml:space="preserve"> </v>
      </c>
      <c r="I94" s="22" t="s">
        <v>30</v>
      </c>
      <c r="J94" s="23" t="str">
        <f>E26</f>
        <v xml:space="preserve"> </v>
      </c>
      <c r="L94" s="27"/>
    </row>
    <row r="95" spans="2:12" s="1" customFormat="1" ht="10.25" customHeight="1">
      <c r="B95" s="27"/>
      <c r="L95" s="27"/>
    </row>
    <row r="96" spans="2:12" s="1" customFormat="1" ht="29.25" customHeight="1">
      <c r="B96" s="27"/>
      <c r="C96" s="109" t="s">
        <v>119</v>
      </c>
      <c r="D96" s="93"/>
      <c r="E96" s="93"/>
      <c r="F96" s="93"/>
      <c r="G96" s="93"/>
      <c r="H96" s="93"/>
      <c r="I96" s="93"/>
      <c r="J96" s="110" t="s">
        <v>120</v>
      </c>
      <c r="K96" s="93"/>
      <c r="L96" s="27"/>
    </row>
    <row r="97" spans="2:47" s="1" customFormat="1" ht="10.25" customHeight="1">
      <c r="B97" s="27"/>
      <c r="L97" s="27"/>
    </row>
    <row r="98" spans="2:47" s="1" customFormat="1" ht="22.75" customHeight="1">
      <c r="B98" s="27"/>
      <c r="C98" s="111" t="s">
        <v>121</v>
      </c>
      <c r="J98" s="64">
        <f>J134</f>
        <v>35807.949999999997</v>
      </c>
      <c r="L98" s="27"/>
      <c r="AU98" s="13" t="s">
        <v>122</v>
      </c>
    </row>
    <row r="99" spans="2:47" s="8" customFormat="1" ht="25" customHeight="1">
      <c r="B99" s="112"/>
      <c r="D99" s="113" t="s">
        <v>123</v>
      </c>
      <c r="E99" s="114"/>
      <c r="F99" s="114"/>
      <c r="G99" s="114"/>
      <c r="H99" s="114"/>
      <c r="I99" s="114"/>
      <c r="J99" s="115">
        <f>J135</f>
        <v>35488.161</v>
      </c>
      <c r="L99" s="112"/>
    </row>
    <row r="100" spans="2:47" s="9" customFormat="1" ht="20" customHeight="1">
      <c r="B100" s="116"/>
      <c r="D100" s="117" t="s">
        <v>124</v>
      </c>
      <c r="E100" s="118"/>
      <c r="F100" s="118"/>
      <c r="G100" s="118"/>
      <c r="H100" s="118"/>
      <c r="I100" s="118"/>
      <c r="J100" s="119">
        <f>J136</f>
        <v>9822.4910000000018</v>
      </c>
      <c r="L100" s="116"/>
    </row>
    <row r="101" spans="2:47" s="9" customFormat="1" ht="20" customHeight="1">
      <c r="B101" s="116"/>
      <c r="D101" s="117" t="s">
        <v>125</v>
      </c>
      <c r="E101" s="118"/>
      <c r="F101" s="118"/>
      <c r="G101" s="118"/>
      <c r="H101" s="118"/>
      <c r="I101" s="118"/>
      <c r="J101" s="119">
        <f>J148</f>
        <v>328.13799999999998</v>
      </c>
      <c r="L101" s="116"/>
    </row>
    <row r="102" spans="2:47" s="9" customFormat="1" ht="20" customHeight="1">
      <c r="B102" s="116"/>
      <c r="D102" s="117" t="s">
        <v>427</v>
      </c>
      <c r="E102" s="118"/>
      <c r="F102" s="118"/>
      <c r="G102" s="118"/>
      <c r="H102" s="118"/>
      <c r="I102" s="118"/>
      <c r="J102" s="119">
        <f>J150</f>
        <v>1231.7950000000001</v>
      </c>
      <c r="L102" s="116"/>
    </row>
    <row r="103" spans="2:47" s="9" customFormat="1" ht="20" customHeight="1">
      <c r="B103" s="116"/>
      <c r="D103" s="117" t="s">
        <v>428</v>
      </c>
      <c r="E103" s="118"/>
      <c r="F103" s="118"/>
      <c r="G103" s="118"/>
      <c r="H103" s="118"/>
      <c r="I103" s="118"/>
      <c r="J103" s="119">
        <f>J152</f>
        <v>15934.308999999999</v>
      </c>
      <c r="L103" s="116"/>
    </row>
    <row r="104" spans="2:47" s="9" customFormat="1" ht="20" customHeight="1">
      <c r="B104" s="116"/>
      <c r="D104" s="117" t="s">
        <v>128</v>
      </c>
      <c r="E104" s="118"/>
      <c r="F104" s="118"/>
      <c r="G104" s="118"/>
      <c r="H104" s="118"/>
      <c r="I104" s="118"/>
      <c r="J104" s="119">
        <f>J167</f>
        <v>2925</v>
      </c>
      <c r="L104" s="116"/>
    </row>
    <row r="105" spans="2:47" s="9" customFormat="1" ht="20" customHeight="1">
      <c r="B105" s="116"/>
      <c r="D105" s="117" t="s">
        <v>129</v>
      </c>
      <c r="E105" s="118"/>
      <c r="F105" s="118"/>
      <c r="G105" s="118"/>
      <c r="H105" s="118"/>
      <c r="I105" s="118"/>
      <c r="J105" s="119">
        <f>J172</f>
        <v>5246.4279999999999</v>
      </c>
      <c r="L105" s="116"/>
    </row>
    <row r="106" spans="2:47" s="8" customFormat="1" ht="25" customHeight="1">
      <c r="B106" s="112"/>
      <c r="D106" s="113" t="s">
        <v>130</v>
      </c>
      <c r="E106" s="114"/>
      <c r="F106" s="114"/>
      <c r="G106" s="114"/>
      <c r="H106" s="114"/>
      <c r="I106" s="114"/>
      <c r="J106" s="115">
        <f>J174</f>
        <v>319.78900000000004</v>
      </c>
      <c r="L106" s="112"/>
    </row>
    <row r="107" spans="2:47" s="9" customFormat="1" ht="20" customHeight="1">
      <c r="B107" s="116"/>
      <c r="D107" s="117" t="s">
        <v>429</v>
      </c>
      <c r="E107" s="118"/>
      <c r="F107" s="118"/>
      <c r="G107" s="118"/>
      <c r="H107" s="118"/>
      <c r="I107" s="118"/>
      <c r="J107" s="119">
        <f>J175</f>
        <v>50.863</v>
      </c>
      <c r="L107" s="116"/>
    </row>
    <row r="108" spans="2:47" s="9" customFormat="1" ht="20" customHeight="1">
      <c r="B108" s="116"/>
      <c r="D108" s="117" t="s">
        <v>430</v>
      </c>
      <c r="E108" s="118"/>
      <c r="F108" s="118"/>
      <c r="G108" s="118"/>
      <c r="H108" s="118"/>
      <c r="I108" s="118"/>
      <c r="J108" s="119">
        <f>J179</f>
        <v>268.92600000000004</v>
      </c>
      <c r="L108" s="116"/>
    </row>
    <row r="109" spans="2:47" s="1" customFormat="1" ht="21.75" customHeight="1">
      <c r="B109" s="27"/>
      <c r="L109" s="27"/>
    </row>
    <row r="110" spans="2:47" s="1" customFormat="1" ht="7" customHeight="1">
      <c r="B110" s="27"/>
      <c r="L110" s="27"/>
    </row>
    <row r="111" spans="2:47" s="1" customFormat="1" ht="29.25" customHeight="1">
      <c r="B111" s="27"/>
      <c r="C111" s="111" t="s">
        <v>138</v>
      </c>
      <c r="J111" s="120">
        <v>0</v>
      </c>
      <c r="L111" s="27"/>
      <c r="N111" s="121" t="s">
        <v>39</v>
      </c>
    </row>
    <row r="112" spans="2:47" s="1" customFormat="1" ht="18" customHeight="1">
      <c r="B112" s="27"/>
      <c r="L112" s="27"/>
    </row>
    <row r="113" spans="2:12" s="1" customFormat="1" ht="29.25" customHeight="1">
      <c r="B113" s="27"/>
      <c r="C113" s="92" t="s">
        <v>111</v>
      </c>
      <c r="D113" s="93"/>
      <c r="E113" s="93"/>
      <c r="F113" s="93"/>
      <c r="G113" s="93"/>
      <c r="H113" s="93"/>
      <c r="I113" s="93"/>
      <c r="J113" s="94">
        <f>ROUND(J98+J111,2)</f>
        <v>35807.949999999997</v>
      </c>
      <c r="K113" s="93"/>
      <c r="L113" s="27"/>
    </row>
    <row r="114" spans="2:12" s="1" customFormat="1" ht="7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7"/>
    </row>
    <row r="118" spans="2:12" s="1" customFormat="1" ht="7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27"/>
    </row>
    <row r="119" spans="2:12" s="1" customFormat="1" ht="25" customHeight="1">
      <c r="B119" s="27"/>
      <c r="C119" s="17" t="s">
        <v>139</v>
      </c>
      <c r="L119" s="27"/>
    </row>
    <row r="120" spans="2:12" s="1" customFormat="1" ht="7" customHeight="1">
      <c r="B120" s="27"/>
      <c r="L120" s="27"/>
    </row>
    <row r="121" spans="2:12" s="1" customFormat="1" ht="12" customHeight="1">
      <c r="B121" s="27"/>
      <c r="C121" s="22" t="s">
        <v>12</v>
      </c>
      <c r="L121" s="27"/>
    </row>
    <row r="122" spans="2:12" s="1" customFormat="1" ht="16.5" customHeight="1">
      <c r="B122" s="27"/>
      <c r="E122" s="211" t="str">
        <f>E7</f>
        <v>Výstavba farmy dojníc Mikuláš II. etapa</v>
      </c>
      <c r="F122" s="212"/>
      <c r="G122" s="212"/>
      <c r="H122" s="212"/>
      <c r="L122" s="27"/>
    </row>
    <row r="123" spans="2:12" ht="12" customHeight="1">
      <c r="B123" s="16"/>
      <c r="C123" s="22" t="s">
        <v>113</v>
      </c>
      <c r="L123" s="16"/>
    </row>
    <row r="124" spans="2:12" s="1" customFormat="1" ht="16.5" customHeight="1">
      <c r="B124" s="27"/>
      <c r="E124" s="211" t="s">
        <v>114</v>
      </c>
      <c r="F124" s="213"/>
      <c r="G124" s="213"/>
      <c r="H124" s="213"/>
      <c r="L124" s="27"/>
    </row>
    <row r="125" spans="2:12" s="1" customFormat="1" ht="12" customHeight="1">
      <c r="B125" s="27"/>
      <c r="C125" s="22" t="s">
        <v>425</v>
      </c>
      <c r="L125" s="27"/>
    </row>
    <row r="126" spans="2:12" s="1" customFormat="1" ht="16.5" customHeight="1">
      <c r="B126" s="27"/>
      <c r="E126" s="173" t="str">
        <f>E11</f>
        <v>2_1 - Zdravotechnika</v>
      </c>
      <c r="F126" s="213"/>
      <c r="G126" s="213"/>
      <c r="H126" s="213"/>
      <c r="L126" s="27"/>
    </row>
    <row r="127" spans="2:12" s="1" customFormat="1" ht="7" customHeight="1">
      <c r="B127" s="27"/>
      <c r="L127" s="27"/>
    </row>
    <row r="128" spans="2:12" s="1" customFormat="1" ht="12" customHeight="1">
      <c r="B128" s="27"/>
      <c r="C128" s="22" t="s">
        <v>16</v>
      </c>
      <c r="F128" s="20" t="str">
        <f>F14</f>
        <v>Veľká Tabula</v>
      </c>
      <c r="I128" s="22" t="s">
        <v>18</v>
      </c>
      <c r="J128" s="50" t="str">
        <f>IF(J14="","",J14)</f>
        <v>7. 6. 2021</v>
      </c>
      <c r="L128" s="27"/>
    </row>
    <row r="129" spans="2:65" s="1" customFormat="1" ht="7" customHeight="1">
      <c r="B129" s="27"/>
      <c r="L129" s="27"/>
    </row>
    <row r="130" spans="2:65" s="1" customFormat="1" ht="25.75" customHeight="1">
      <c r="B130" s="27"/>
      <c r="C130" s="22" t="s">
        <v>20</v>
      </c>
      <c r="F130" s="20" t="str">
        <f>E17</f>
        <v>AGROCONTRACT Mikuláš a.s., č. 631, Mikuláš</v>
      </c>
      <c r="I130" s="22" t="s">
        <v>26</v>
      </c>
      <c r="J130" s="23" t="str">
        <f>E23</f>
        <v>Ing. arch. Roland Hoferica</v>
      </c>
      <c r="L130" s="27"/>
    </row>
    <row r="131" spans="2:65" s="1" customFormat="1" ht="15.25" customHeight="1">
      <c r="B131" s="27"/>
      <c r="C131" s="22" t="s">
        <v>24</v>
      </c>
      <c r="F131" s="20" t="str">
        <f>IF(E20="","",E20)</f>
        <v xml:space="preserve"> </v>
      </c>
      <c r="I131" s="22" t="s">
        <v>30</v>
      </c>
      <c r="J131" s="23" t="str">
        <f>E26</f>
        <v xml:space="preserve"> </v>
      </c>
      <c r="L131" s="27"/>
    </row>
    <row r="132" spans="2:65" s="1" customFormat="1" ht="10.25" customHeight="1">
      <c r="B132" s="27"/>
      <c r="L132" s="27"/>
    </row>
    <row r="133" spans="2:65" s="10" customFormat="1" ht="29.25" customHeight="1">
      <c r="B133" s="122"/>
      <c r="C133" s="123" t="s">
        <v>140</v>
      </c>
      <c r="D133" s="124" t="s">
        <v>60</v>
      </c>
      <c r="E133" s="124" t="s">
        <v>56</v>
      </c>
      <c r="F133" s="124" t="s">
        <v>57</v>
      </c>
      <c r="G133" s="124" t="s">
        <v>141</v>
      </c>
      <c r="H133" s="124" t="s">
        <v>142</v>
      </c>
      <c r="I133" s="124" t="s">
        <v>143</v>
      </c>
      <c r="J133" s="125" t="s">
        <v>120</v>
      </c>
      <c r="K133" s="126" t="s">
        <v>144</v>
      </c>
      <c r="L133" s="122"/>
      <c r="M133" s="57" t="s">
        <v>1</v>
      </c>
      <c r="N133" s="58" t="s">
        <v>39</v>
      </c>
      <c r="O133" s="58" t="s">
        <v>145</v>
      </c>
      <c r="P133" s="58" t="s">
        <v>146</v>
      </c>
      <c r="Q133" s="58" t="s">
        <v>147</v>
      </c>
      <c r="R133" s="58" t="s">
        <v>148</v>
      </c>
      <c r="S133" s="58" t="s">
        <v>149</v>
      </c>
      <c r="T133" s="59" t="s">
        <v>150</v>
      </c>
    </row>
    <row r="134" spans="2:65" s="1" customFormat="1" ht="22.75" customHeight="1">
      <c r="B134" s="27"/>
      <c r="C134" s="62" t="s">
        <v>116</v>
      </c>
      <c r="J134" s="127">
        <f>BK134</f>
        <v>35807.949999999997</v>
      </c>
      <c r="L134" s="27"/>
      <c r="M134" s="60"/>
      <c r="N134" s="51"/>
      <c r="O134" s="51"/>
      <c r="P134" s="128">
        <f>P135+P174</f>
        <v>666.50153699999987</v>
      </c>
      <c r="Q134" s="51"/>
      <c r="R134" s="128">
        <f>R135+R174</f>
        <v>150.35884160999998</v>
      </c>
      <c r="S134" s="51"/>
      <c r="T134" s="129">
        <f>T135+T174</f>
        <v>0</v>
      </c>
      <c r="AT134" s="13" t="s">
        <v>74</v>
      </c>
      <c r="AU134" s="13" t="s">
        <v>122</v>
      </c>
      <c r="BK134" s="130">
        <f>BK135+BK174</f>
        <v>35807.949999999997</v>
      </c>
    </row>
    <row r="135" spans="2:65" s="11" customFormat="1" ht="26" customHeight="1">
      <c r="B135" s="131"/>
      <c r="D135" s="132" t="s">
        <v>74</v>
      </c>
      <c r="E135" s="133" t="s">
        <v>151</v>
      </c>
      <c r="F135" s="133" t="s">
        <v>152</v>
      </c>
      <c r="J135" s="134">
        <f>BK135</f>
        <v>35488.161</v>
      </c>
      <c r="L135" s="131"/>
      <c r="M135" s="135"/>
      <c r="P135" s="136">
        <f>P136+P148+P150+P152+P167+P172</f>
        <v>658.5633069999999</v>
      </c>
      <c r="R135" s="136">
        <f>R136+R148+R150+R152+R167+R172</f>
        <v>150.30630629999999</v>
      </c>
      <c r="T135" s="137">
        <f>T136+T148+T150+T152+T167+T172</f>
        <v>0</v>
      </c>
      <c r="AR135" s="132" t="s">
        <v>82</v>
      </c>
      <c r="AT135" s="138" t="s">
        <v>74</v>
      </c>
      <c r="AU135" s="138" t="s">
        <v>75</v>
      </c>
      <c r="AY135" s="132" t="s">
        <v>153</v>
      </c>
      <c r="BK135" s="139">
        <f>BK136+BK148+BK150+BK152+BK167+BK172</f>
        <v>35488.161</v>
      </c>
    </row>
    <row r="136" spans="2:65" s="11" customFormat="1" ht="22.75" customHeight="1">
      <c r="B136" s="131"/>
      <c r="D136" s="132" t="s">
        <v>74</v>
      </c>
      <c r="E136" s="140" t="s">
        <v>82</v>
      </c>
      <c r="F136" s="140" t="s">
        <v>154</v>
      </c>
      <c r="J136" s="141">
        <f>BK136</f>
        <v>9822.4910000000018</v>
      </c>
      <c r="L136" s="131"/>
      <c r="M136" s="135"/>
      <c r="P136" s="136">
        <f>SUM(P137:P147)</f>
        <v>374.98244599999998</v>
      </c>
      <c r="R136" s="136">
        <f>SUM(R137:R147)</f>
        <v>92.88</v>
      </c>
      <c r="T136" s="137">
        <f>SUM(T137:T147)</f>
        <v>0</v>
      </c>
      <c r="AR136" s="132" t="s">
        <v>82</v>
      </c>
      <c r="AT136" s="138" t="s">
        <v>74</v>
      </c>
      <c r="AU136" s="138" t="s">
        <v>82</v>
      </c>
      <c r="AY136" s="132" t="s">
        <v>153</v>
      </c>
      <c r="BK136" s="139">
        <f>SUM(BK137:BK147)</f>
        <v>9822.4910000000018</v>
      </c>
    </row>
    <row r="137" spans="2:65" s="1" customFormat="1" ht="24.25" customHeight="1">
      <c r="B137" s="142"/>
      <c r="C137" s="143" t="s">
        <v>82</v>
      </c>
      <c r="D137" s="143" t="s">
        <v>155</v>
      </c>
      <c r="E137" s="144" t="s">
        <v>161</v>
      </c>
      <c r="F137" s="145" t="s">
        <v>162</v>
      </c>
      <c r="G137" s="146" t="s">
        <v>158</v>
      </c>
      <c r="H137" s="147">
        <v>172</v>
      </c>
      <c r="I137" s="147">
        <v>11.494999999999999</v>
      </c>
      <c r="J137" s="147">
        <f t="shared" ref="J137:J147" si="0">ROUND(I137*H137,3)</f>
        <v>1977.14</v>
      </c>
      <c r="K137" s="148"/>
      <c r="L137" s="27"/>
      <c r="M137" s="149" t="s">
        <v>1</v>
      </c>
      <c r="N137" s="121" t="s">
        <v>41</v>
      </c>
      <c r="O137" s="150">
        <v>0.81100000000000005</v>
      </c>
      <c r="P137" s="150">
        <f t="shared" ref="P137:P147" si="1">O137*H137</f>
        <v>139.49200000000002</v>
      </c>
      <c r="Q137" s="150">
        <v>0</v>
      </c>
      <c r="R137" s="150">
        <f t="shared" ref="R137:R147" si="2">Q137*H137</f>
        <v>0</v>
      </c>
      <c r="S137" s="150">
        <v>0</v>
      </c>
      <c r="T137" s="151">
        <f t="shared" ref="T137:T147" si="3">S137*H137</f>
        <v>0</v>
      </c>
      <c r="AR137" s="152" t="s">
        <v>159</v>
      </c>
      <c r="AT137" s="152" t="s">
        <v>155</v>
      </c>
      <c r="AU137" s="152" t="s">
        <v>86</v>
      </c>
      <c r="AY137" s="13" t="s">
        <v>153</v>
      </c>
      <c r="BE137" s="153">
        <f t="shared" ref="BE137:BE147" si="4">IF(N137="základná",J137,0)</f>
        <v>0</v>
      </c>
      <c r="BF137" s="153">
        <f t="shared" ref="BF137:BF147" si="5">IF(N137="znížená",J137,0)</f>
        <v>1977.14</v>
      </c>
      <c r="BG137" s="153">
        <f t="shared" ref="BG137:BG147" si="6">IF(N137="zákl. prenesená",J137,0)</f>
        <v>0</v>
      </c>
      <c r="BH137" s="153">
        <f t="shared" ref="BH137:BH147" si="7">IF(N137="zníž. prenesená",J137,0)</f>
        <v>0</v>
      </c>
      <c r="BI137" s="153">
        <f t="shared" ref="BI137:BI147" si="8">IF(N137="nulová",J137,0)</f>
        <v>0</v>
      </c>
      <c r="BJ137" s="13" t="s">
        <v>86</v>
      </c>
      <c r="BK137" s="154">
        <f t="shared" ref="BK137:BK147" si="9">ROUND(I137*H137,3)</f>
        <v>1977.14</v>
      </c>
      <c r="BL137" s="13" t="s">
        <v>159</v>
      </c>
      <c r="BM137" s="152" t="s">
        <v>431</v>
      </c>
    </row>
    <row r="138" spans="2:65" s="1" customFormat="1" ht="37.75" customHeight="1">
      <c r="B138" s="142"/>
      <c r="C138" s="143" t="s">
        <v>86</v>
      </c>
      <c r="D138" s="143" t="s">
        <v>155</v>
      </c>
      <c r="E138" s="144" t="s">
        <v>165</v>
      </c>
      <c r="F138" s="145" t="s">
        <v>166</v>
      </c>
      <c r="G138" s="146" t="s">
        <v>158</v>
      </c>
      <c r="H138" s="147">
        <v>172</v>
      </c>
      <c r="I138" s="147">
        <v>1.1339999999999999</v>
      </c>
      <c r="J138" s="147">
        <f t="shared" si="0"/>
        <v>195.048</v>
      </c>
      <c r="K138" s="148"/>
      <c r="L138" s="27"/>
      <c r="M138" s="149" t="s">
        <v>1</v>
      </c>
      <c r="N138" s="121" t="s">
        <v>41</v>
      </c>
      <c r="O138" s="150">
        <v>0.08</v>
      </c>
      <c r="P138" s="150">
        <f t="shared" si="1"/>
        <v>13.76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159</v>
      </c>
      <c r="AT138" s="152" t="s">
        <v>155</v>
      </c>
      <c r="AU138" s="152" t="s">
        <v>86</v>
      </c>
      <c r="AY138" s="13" t="s">
        <v>153</v>
      </c>
      <c r="BE138" s="153">
        <f t="shared" si="4"/>
        <v>0</v>
      </c>
      <c r="BF138" s="153">
        <f t="shared" si="5"/>
        <v>195.048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4">
        <f t="shared" si="9"/>
        <v>195.048</v>
      </c>
      <c r="BL138" s="13" t="s">
        <v>159</v>
      </c>
      <c r="BM138" s="152" t="s">
        <v>432</v>
      </c>
    </row>
    <row r="139" spans="2:65" s="1" customFormat="1" ht="24.25" customHeight="1">
      <c r="B139" s="142"/>
      <c r="C139" s="143" t="s">
        <v>164</v>
      </c>
      <c r="D139" s="143" t="s">
        <v>155</v>
      </c>
      <c r="E139" s="144" t="s">
        <v>433</v>
      </c>
      <c r="F139" s="145" t="s">
        <v>169</v>
      </c>
      <c r="G139" s="146" t="s">
        <v>158</v>
      </c>
      <c r="H139" s="147">
        <v>172</v>
      </c>
      <c r="I139" s="147">
        <v>1.7629999999999999</v>
      </c>
      <c r="J139" s="147">
        <f t="shared" si="0"/>
        <v>303.23599999999999</v>
      </c>
      <c r="K139" s="148"/>
      <c r="L139" s="27"/>
      <c r="M139" s="149" t="s">
        <v>1</v>
      </c>
      <c r="N139" s="121" t="s">
        <v>41</v>
      </c>
      <c r="O139" s="150">
        <v>6.9000000000000006E-2</v>
      </c>
      <c r="P139" s="150">
        <f t="shared" si="1"/>
        <v>11.868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159</v>
      </c>
      <c r="AT139" s="152" t="s">
        <v>155</v>
      </c>
      <c r="AU139" s="152" t="s">
        <v>86</v>
      </c>
      <c r="AY139" s="13" t="s">
        <v>153</v>
      </c>
      <c r="BE139" s="153">
        <f t="shared" si="4"/>
        <v>0</v>
      </c>
      <c r="BF139" s="153">
        <f t="shared" si="5"/>
        <v>303.23599999999999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4">
        <f t="shared" si="9"/>
        <v>303.23599999999999</v>
      </c>
      <c r="BL139" s="13" t="s">
        <v>159</v>
      </c>
      <c r="BM139" s="152" t="s">
        <v>434</v>
      </c>
    </row>
    <row r="140" spans="2:65" s="1" customFormat="1" ht="33" customHeight="1">
      <c r="B140" s="142"/>
      <c r="C140" s="143" t="s">
        <v>159</v>
      </c>
      <c r="D140" s="143" t="s">
        <v>155</v>
      </c>
      <c r="E140" s="144" t="s">
        <v>435</v>
      </c>
      <c r="F140" s="145" t="s">
        <v>436</v>
      </c>
      <c r="G140" s="146" t="s">
        <v>158</v>
      </c>
      <c r="H140" s="147">
        <v>77.400000000000006</v>
      </c>
      <c r="I140" s="147">
        <v>4.5640000000000001</v>
      </c>
      <c r="J140" s="147">
        <f t="shared" si="0"/>
        <v>353.25400000000002</v>
      </c>
      <c r="K140" s="148"/>
      <c r="L140" s="27"/>
      <c r="M140" s="149" t="s">
        <v>1</v>
      </c>
      <c r="N140" s="121" t="s">
        <v>41</v>
      </c>
      <c r="O140" s="150">
        <v>7.0999999999999994E-2</v>
      </c>
      <c r="P140" s="150">
        <f t="shared" si="1"/>
        <v>5.4954000000000001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159</v>
      </c>
      <c r="AT140" s="152" t="s">
        <v>155</v>
      </c>
      <c r="AU140" s="152" t="s">
        <v>86</v>
      </c>
      <c r="AY140" s="13" t="s">
        <v>153</v>
      </c>
      <c r="BE140" s="153">
        <f t="shared" si="4"/>
        <v>0</v>
      </c>
      <c r="BF140" s="153">
        <f t="shared" si="5"/>
        <v>353.25400000000002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4">
        <f t="shared" si="9"/>
        <v>353.25400000000002</v>
      </c>
      <c r="BL140" s="13" t="s">
        <v>159</v>
      </c>
      <c r="BM140" s="152" t="s">
        <v>437</v>
      </c>
    </row>
    <row r="141" spans="2:65" s="1" customFormat="1" ht="37.75" customHeight="1">
      <c r="B141" s="142"/>
      <c r="C141" s="143" t="s">
        <v>171</v>
      </c>
      <c r="D141" s="143" t="s">
        <v>155</v>
      </c>
      <c r="E141" s="144" t="s">
        <v>438</v>
      </c>
      <c r="F141" s="145" t="s">
        <v>439</v>
      </c>
      <c r="G141" s="146" t="s">
        <v>158</v>
      </c>
      <c r="H141" s="147">
        <v>1315.8</v>
      </c>
      <c r="I141" s="147">
        <v>0.45800000000000002</v>
      </c>
      <c r="J141" s="147">
        <f t="shared" si="0"/>
        <v>602.63599999999997</v>
      </c>
      <c r="K141" s="148"/>
      <c r="L141" s="27"/>
      <c r="M141" s="149" t="s">
        <v>1</v>
      </c>
      <c r="N141" s="121" t="s">
        <v>41</v>
      </c>
      <c r="O141" s="150">
        <v>7.3699999999999998E-3</v>
      </c>
      <c r="P141" s="150">
        <f t="shared" si="1"/>
        <v>9.6974459999999993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159</v>
      </c>
      <c r="AT141" s="152" t="s">
        <v>155</v>
      </c>
      <c r="AU141" s="152" t="s">
        <v>86</v>
      </c>
      <c r="AY141" s="13" t="s">
        <v>153</v>
      </c>
      <c r="BE141" s="153">
        <f t="shared" si="4"/>
        <v>0</v>
      </c>
      <c r="BF141" s="153">
        <f t="shared" si="5"/>
        <v>602.63599999999997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4">
        <f t="shared" si="9"/>
        <v>602.63599999999997</v>
      </c>
      <c r="BL141" s="13" t="s">
        <v>159</v>
      </c>
      <c r="BM141" s="152" t="s">
        <v>440</v>
      </c>
    </row>
    <row r="142" spans="2:65" s="1" customFormat="1" ht="24.25" customHeight="1">
      <c r="B142" s="142"/>
      <c r="C142" s="143" t="s">
        <v>175</v>
      </c>
      <c r="D142" s="143" t="s">
        <v>155</v>
      </c>
      <c r="E142" s="144" t="s">
        <v>176</v>
      </c>
      <c r="F142" s="145" t="s">
        <v>177</v>
      </c>
      <c r="G142" s="146" t="s">
        <v>158</v>
      </c>
      <c r="H142" s="147">
        <v>77.400000000000006</v>
      </c>
      <c r="I142" s="147">
        <v>7.931</v>
      </c>
      <c r="J142" s="147">
        <f t="shared" si="0"/>
        <v>613.85900000000004</v>
      </c>
      <c r="K142" s="148"/>
      <c r="L142" s="27"/>
      <c r="M142" s="149" t="s">
        <v>1</v>
      </c>
      <c r="N142" s="121" t="s">
        <v>41</v>
      </c>
      <c r="O142" s="150">
        <v>0.61699999999999999</v>
      </c>
      <c r="P142" s="150">
        <f t="shared" si="1"/>
        <v>47.755800000000001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159</v>
      </c>
      <c r="AT142" s="152" t="s">
        <v>155</v>
      </c>
      <c r="AU142" s="152" t="s">
        <v>86</v>
      </c>
      <c r="AY142" s="13" t="s">
        <v>153</v>
      </c>
      <c r="BE142" s="153">
        <f t="shared" si="4"/>
        <v>0</v>
      </c>
      <c r="BF142" s="153">
        <f t="shared" si="5"/>
        <v>613.85900000000004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4">
        <f t="shared" si="9"/>
        <v>613.85900000000004</v>
      </c>
      <c r="BL142" s="13" t="s">
        <v>159</v>
      </c>
      <c r="BM142" s="152" t="s">
        <v>441</v>
      </c>
    </row>
    <row r="143" spans="2:65" s="1" customFormat="1" ht="16.5" customHeight="1">
      <c r="B143" s="142"/>
      <c r="C143" s="143" t="s">
        <v>179</v>
      </c>
      <c r="D143" s="143" t="s">
        <v>155</v>
      </c>
      <c r="E143" s="144" t="s">
        <v>442</v>
      </c>
      <c r="F143" s="145" t="s">
        <v>443</v>
      </c>
      <c r="G143" s="146" t="s">
        <v>158</v>
      </c>
      <c r="H143" s="147">
        <v>77.400000000000006</v>
      </c>
      <c r="I143" s="147">
        <v>0.81499999999999995</v>
      </c>
      <c r="J143" s="147">
        <f t="shared" si="0"/>
        <v>63.081000000000003</v>
      </c>
      <c r="K143" s="148"/>
      <c r="L143" s="27"/>
      <c r="M143" s="149" t="s">
        <v>1</v>
      </c>
      <c r="N143" s="121" t="s">
        <v>41</v>
      </c>
      <c r="O143" s="150">
        <v>8.9999999999999993E-3</v>
      </c>
      <c r="P143" s="150">
        <f t="shared" si="1"/>
        <v>0.6966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159</v>
      </c>
      <c r="AT143" s="152" t="s">
        <v>155</v>
      </c>
      <c r="AU143" s="152" t="s">
        <v>86</v>
      </c>
      <c r="AY143" s="13" t="s">
        <v>153</v>
      </c>
      <c r="BE143" s="153">
        <f t="shared" si="4"/>
        <v>0</v>
      </c>
      <c r="BF143" s="153">
        <f t="shared" si="5"/>
        <v>63.081000000000003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4">
        <f t="shared" si="9"/>
        <v>63.081000000000003</v>
      </c>
      <c r="BL143" s="13" t="s">
        <v>159</v>
      </c>
      <c r="BM143" s="152" t="s">
        <v>444</v>
      </c>
    </row>
    <row r="144" spans="2:65" s="1" customFormat="1" ht="24.25" customHeight="1">
      <c r="B144" s="142"/>
      <c r="C144" s="143" t="s">
        <v>183</v>
      </c>
      <c r="D144" s="143" t="s">
        <v>155</v>
      </c>
      <c r="E144" s="144" t="s">
        <v>445</v>
      </c>
      <c r="F144" s="145" t="s">
        <v>446</v>
      </c>
      <c r="G144" s="146" t="s">
        <v>212</v>
      </c>
      <c r="H144" s="147">
        <v>123.84</v>
      </c>
      <c r="I144" s="147">
        <v>19.5</v>
      </c>
      <c r="J144" s="147">
        <f t="shared" si="0"/>
        <v>2414.88</v>
      </c>
      <c r="K144" s="148"/>
      <c r="L144" s="27"/>
      <c r="M144" s="149" t="s">
        <v>1</v>
      </c>
      <c r="N144" s="121" t="s">
        <v>41</v>
      </c>
      <c r="O144" s="150">
        <v>0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159</v>
      </c>
      <c r="AT144" s="152" t="s">
        <v>155</v>
      </c>
      <c r="AU144" s="152" t="s">
        <v>86</v>
      </c>
      <c r="AY144" s="13" t="s">
        <v>153</v>
      </c>
      <c r="BE144" s="153">
        <f t="shared" si="4"/>
        <v>0</v>
      </c>
      <c r="BF144" s="153">
        <f t="shared" si="5"/>
        <v>2414.88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4">
        <f t="shared" si="9"/>
        <v>2414.88</v>
      </c>
      <c r="BL144" s="13" t="s">
        <v>159</v>
      </c>
      <c r="BM144" s="152" t="s">
        <v>447</v>
      </c>
    </row>
    <row r="145" spans="2:65" s="1" customFormat="1" ht="24.25" customHeight="1">
      <c r="B145" s="142"/>
      <c r="C145" s="143" t="s">
        <v>188</v>
      </c>
      <c r="D145" s="143" t="s">
        <v>155</v>
      </c>
      <c r="E145" s="144" t="s">
        <v>448</v>
      </c>
      <c r="F145" s="145" t="s">
        <v>449</v>
      </c>
      <c r="G145" s="146" t="s">
        <v>158</v>
      </c>
      <c r="H145" s="147">
        <v>94.6</v>
      </c>
      <c r="I145" s="147">
        <v>3.8889999999999998</v>
      </c>
      <c r="J145" s="147">
        <f t="shared" si="0"/>
        <v>367.899</v>
      </c>
      <c r="K145" s="148"/>
      <c r="L145" s="27"/>
      <c r="M145" s="149" t="s">
        <v>1</v>
      </c>
      <c r="N145" s="121" t="s">
        <v>41</v>
      </c>
      <c r="O145" s="150">
        <v>0.24199999999999999</v>
      </c>
      <c r="P145" s="150">
        <f t="shared" si="1"/>
        <v>22.893199999999997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159</v>
      </c>
      <c r="AT145" s="152" t="s">
        <v>155</v>
      </c>
      <c r="AU145" s="152" t="s">
        <v>86</v>
      </c>
      <c r="AY145" s="13" t="s">
        <v>153</v>
      </c>
      <c r="BE145" s="153">
        <f t="shared" si="4"/>
        <v>0</v>
      </c>
      <c r="BF145" s="153">
        <f t="shared" si="5"/>
        <v>367.899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4">
        <f t="shared" si="9"/>
        <v>367.899</v>
      </c>
      <c r="BL145" s="13" t="s">
        <v>159</v>
      </c>
      <c r="BM145" s="152" t="s">
        <v>450</v>
      </c>
    </row>
    <row r="146" spans="2:65" s="1" customFormat="1" ht="24.25" customHeight="1">
      <c r="B146" s="142"/>
      <c r="C146" s="143" t="s">
        <v>196</v>
      </c>
      <c r="D146" s="143" t="s">
        <v>155</v>
      </c>
      <c r="E146" s="144" t="s">
        <v>451</v>
      </c>
      <c r="F146" s="145" t="s">
        <v>452</v>
      </c>
      <c r="G146" s="146" t="s">
        <v>158</v>
      </c>
      <c r="H146" s="147">
        <v>51.6</v>
      </c>
      <c r="I146" s="147">
        <v>28.148</v>
      </c>
      <c r="J146" s="147">
        <f t="shared" si="0"/>
        <v>1452.4369999999999</v>
      </c>
      <c r="K146" s="148"/>
      <c r="L146" s="27"/>
      <c r="M146" s="149" t="s">
        <v>1</v>
      </c>
      <c r="N146" s="121" t="s">
        <v>41</v>
      </c>
      <c r="O146" s="150">
        <v>2.39</v>
      </c>
      <c r="P146" s="150">
        <f t="shared" si="1"/>
        <v>123.32400000000001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159</v>
      </c>
      <c r="AT146" s="152" t="s">
        <v>155</v>
      </c>
      <c r="AU146" s="152" t="s">
        <v>86</v>
      </c>
      <c r="AY146" s="13" t="s">
        <v>153</v>
      </c>
      <c r="BE146" s="153">
        <f t="shared" si="4"/>
        <v>0</v>
      </c>
      <c r="BF146" s="153">
        <f t="shared" si="5"/>
        <v>1452.4369999999999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86</v>
      </c>
      <c r="BK146" s="154">
        <f t="shared" si="9"/>
        <v>1452.4369999999999</v>
      </c>
      <c r="BL146" s="13" t="s">
        <v>159</v>
      </c>
      <c r="BM146" s="152" t="s">
        <v>453</v>
      </c>
    </row>
    <row r="147" spans="2:65" s="1" customFormat="1" ht="16.5" customHeight="1">
      <c r="B147" s="142"/>
      <c r="C147" s="155" t="s">
        <v>200</v>
      </c>
      <c r="D147" s="155" t="s">
        <v>274</v>
      </c>
      <c r="E147" s="156" t="s">
        <v>454</v>
      </c>
      <c r="F147" s="157" t="s">
        <v>455</v>
      </c>
      <c r="G147" s="158" t="s">
        <v>212</v>
      </c>
      <c r="H147" s="159">
        <v>92.88</v>
      </c>
      <c r="I147" s="159">
        <v>15.923999999999999</v>
      </c>
      <c r="J147" s="159">
        <f t="shared" si="0"/>
        <v>1479.021</v>
      </c>
      <c r="K147" s="160"/>
      <c r="L147" s="161"/>
      <c r="M147" s="162" t="s">
        <v>1</v>
      </c>
      <c r="N147" s="163" t="s">
        <v>41</v>
      </c>
      <c r="O147" s="150">
        <v>0</v>
      </c>
      <c r="P147" s="150">
        <f t="shared" si="1"/>
        <v>0</v>
      </c>
      <c r="Q147" s="150">
        <v>1</v>
      </c>
      <c r="R147" s="150">
        <f t="shared" si="2"/>
        <v>92.88</v>
      </c>
      <c r="S147" s="150">
        <v>0</v>
      </c>
      <c r="T147" s="151">
        <f t="shared" si="3"/>
        <v>0</v>
      </c>
      <c r="AR147" s="152" t="s">
        <v>183</v>
      </c>
      <c r="AT147" s="152" t="s">
        <v>274</v>
      </c>
      <c r="AU147" s="152" t="s">
        <v>86</v>
      </c>
      <c r="AY147" s="13" t="s">
        <v>153</v>
      </c>
      <c r="BE147" s="153">
        <f t="shared" si="4"/>
        <v>0</v>
      </c>
      <c r="BF147" s="153">
        <f t="shared" si="5"/>
        <v>1479.021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86</v>
      </c>
      <c r="BK147" s="154">
        <f t="shared" si="9"/>
        <v>1479.021</v>
      </c>
      <c r="BL147" s="13" t="s">
        <v>159</v>
      </c>
      <c r="BM147" s="152" t="s">
        <v>456</v>
      </c>
    </row>
    <row r="148" spans="2:65" s="11" customFormat="1" ht="22.75" customHeight="1">
      <c r="B148" s="131"/>
      <c r="D148" s="132" t="s">
        <v>74</v>
      </c>
      <c r="E148" s="140" t="s">
        <v>86</v>
      </c>
      <c r="F148" s="140" t="s">
        <v>187</v>
      </c>
      <c r="J148" s="141">
        <f>BK148</f>
        <v>328.13799999999998</v>
      </c>
      <c r="L148" s="131"/>
      <c r="M148" s="135"/>
      <c r="P148" s="136">
        <f>P149</f>
        <v>0.86170000000000002</v>
      </c>
      <c r="R148" s="136">
        <f>R149</f>
        <v>2.9239999999999999E-2</v>
      </c>
      <c r="T148" s="137">
        <f>T149</f>
        <v>0</v>
      </c>
      <c r="AR148" s="132" t="s">
        <v>82</v>
      </c>
      <c r="AT148" s="138" t="s">
        <v>74</v>
      </c>
      <c r="AU148" s="138" t="s">
        <v>82</v>
      </c>
      <c r="AY148" s="132" t="s">
        <v>153</v>
      </c>
      <c r="BK148" s="139">
        <f>BK149</f>
        <v>328.13799999999998</v>
      </c>
    </row>
    <row r="149" spans="2:65" s="1" customFormat="1" ht="16.5" customHeight="1">
      <c r="B149" s="142"/>
      <c r="C149" s="143" t="s">
        <v>205</v>
      </c>
      <c r="D149" s="143" t="s">
        <v>155</v>
      </c>
      <c r="E149" s="144" t="s">
        <v>457</v>
      </c>
      <c r="F149" s="145" t="s">
        <v>458</v>
      </c>
      <c r="G149" s="146" t="s">
        <v>277</v>
      </c>
      <c r="H149" s="147">
        <v>2</v>
      </c>
      <c r="I149" s="147">
        <v>164.06899999999999</v>
      </c>
      <c r="J149" s="147">
        <f>ROUND(I149*H149,3)</f>
        <v>328.13799999999998</v>
      </c>
      <c r="K149" s="148"/>
      <c r="L149" s="27"/>
      <c r="M149" s="149" t="s">
        <v>1</v>
      </c>
      <c r="N149" s="121" t="s">
        <v>41</v>
      </c>
      <c r="O149" s="150">
        <v>0.43085000000000001</v>
      </c>
      <c r="P149" s="150">
        <f>O149*H149</f>
        <v>0.86170000000000002</v>
      </c>
      <c r="Q149" s="150">
        <v>1.4619999999999999E-2</v>
      </c>
      <c r="R149" s="150">
        <f>Q149*H149</f>
        <v>2.9239999999999999E-2</v>
      </c>
      <c r="S149" s="150">
        <v>0</v>
      </c>
      <c r="T149" s="151">
        <f>S149*H149</f>
        <v>0</v>
      </c>
      <c r="AR149" s="152" t="s">
        <v>159</v>
      </c>
      <c r="AT149" s="152" t="s">
        <v>155</v>
      </c>
      <c r="AU149" s="152" t="s">
        <v>86</v>
      </c>
      <c r="AY149" s="13" t="s">
        <v>153</v>
      </c>
      <c r="BE149" s="153">
        <f>IF(N149="základná",J149,0)</f>
        <v>0</v>
      </c>
      <c r="BF149" s="153">
        <f>IF(N149="znížená",J149,0)</f>
        <v>328.13799999999998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3" t="s">
        <v>86</v>
      </c>
      <c r="BK149" s="154">
        <f>ROUND(I149*H149,3)</f>
        <v>328.13799999999998</v>
      </c>
      <c r="BL149" s="13" t="s">
        <v>159</v>
      </c>
      <c r="BM149" s="152" t="s">
        <v>459</v>
      </c>
    </row>
    <row r="150" spans="2:65" s="11" customFormat="1" ht="22.75" customHeight="1">
      <c r="B150" s="131"/>
      <c r="D150" s="132" t="s">
        <v>74</v>
      </c>
      <c r="E150" s="140" t="s">
        <v>159</v>
      </c>
      <c r="F150" s="140" t="s">
        <v>460</v>
      </c>
      <c r="J150" s="141">
        <f>BK150</f>
        <v>1231.7950000000001</v>
      </c>
      <c r="L150" s="131"/>
      <c r="M150" s="135"/>
      <c r="P150" s="136">
        <f>P151</f>
        <v>32.146799999999999</v>
      </c>
      <c r="R150" s="136">
        <f>R151</f>
        <v>48.782123999999996</v>
      </c>
      <c r="T150" s="137">
        <f>T151</f>
        <v>0</v>
      </c>
      <c r="AR150" s="132" t="s">
        <v>82</v>
      </c>
      <c r="AT150" s="138" t="s">
        <v>74</v>
      </c>
      <c r="AU150" s="138" t="s">
        <v>82</v>
      </c>
      <c r="AY150" s="132" t="s">
        <v>153</v>
      </c>
      <c r="BK150" s="139">
        <f>BK151</f>
        <v>1231.7950000000001</v>
      </c>
    </row>
    <row r="151" spans="2:65" s="1" customFormat="1" ht="33" customHeight="1">
      <c r="B151" s="142"/>
      <c r="C151" s="143" t="s">
        <v>209</v>
      </c>
      <c r="D151" s="143" t="s">
        <v>155</v>
      </c>
      <c r="E151" s="144" t="s">
        <v>461</v>
      </c>
      <c r="F151" s="145" t="s">
        <v>462</v>
      </c>
      <c r="G151" s="146" t="s">
        <v>158</v>
      </c>
      <c r="H151" s="147">
        <v>25.8</v>
      </c>
      <c r="I151" s="147">
        <v>47.744</v>
      </c>
      <c r="J151" s="147">
        <f>ROUND(I151*H151,3)</f>
        <v>1231.7950000000001</v>
      </c>
      <c r="K151" s="148"/>
      <c r="L151" s="27"/>
      <c r="M151" s="149" t="s">
        <v>1</v>
      </c>
      <c r="N151" s="121" t="s">
        <v>41</v>
      </c>
      <c r="O151" s="150">
        <v>1.246</v>
      </c>
      <c r="P151" s="150">
        <f>O151*H151</f>
        <v>32.146799999999999</v>
      </c>
      <c r="Q151" s="150">
        <v>1.8907799999999999</v>
      </c>
      <c r="R151" s="150">
        <f>Q151*H151</f>
        <v>48.782123999999996</v>
      </c>
      <c r="S151" s="150">
        <v>0</v>
      </c>
      <c r="T151" s="151">
        <f>S151*H151</f>
        <v>0</v>
      </c>
      <c r="AR151" s="152" t="s">
        <v>159</v>
      </c>
      <c r="AT151" s="152" t="s">
        <v>155</v>
      </c>
      <c r="AU151" s="152" t="s">
        <v>86</v>
      </c>
      <c r="AY151" s="13" t="s">
        <v>153</v>
      </c>
      <c r="BE151" s="153">
        <f>IF(N151="základná",J151,0)</f>
        <v>0</v>
      </c>
      <c r="BF151" s="153">
        <f>IF(N151="znížená",J151,0)</f>
        <v>1231.7950000000001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3" t="s">
        <v>86</v>
      </c>
      <c r="BK151" s="154">
        <f>ROUND(I151*H151,3)</f>
        <v>1231.7950000000001</v>
      </c>
      <c r="BL151" s="13" t="s">
        <v>159</v>
      </c>
      <c r="BM151" s="152" t="s">
        <v>463</v>
      </c>
    </row>
    <row r="152" spans="2:65" s="11" customFormat="1" ht="22.75" customHeight="1">
      <c r="B152" s="131"/>
      <c r="D152" s="132" t="s">
        <v>74</v>
      </c>
      <c r="E152" s="140" t="s">
        <v>183</v>
      </c>
      <c r="F152" s="140" t="s">
        <v>464</v>
      </c>
      <c r="J152" s="141">
        <f>BK152</f>
        <v>15934.308999999999</v>
      </c>
      <c r="L152" s="131"/>
      <c r="M152" s="135"/>
      <c r="P152" s="136">
        <f>SUM(P153:P166)</f>
        <v>56.772500000000001</v>
      </c>
      <c r="R152" s="136">
        <f>SUM(R153:R166)</f>
        <v>3.4449422999999997</v>
      </c>
      <c r="T152" s="137">
        <f>SUM(T153:T166)</f>
        <v>0</v>
      </c>
      <c r="AR152" s="132" t="s">
        <v>82</v>
      </c>
      <c r="AT152" s="138" t="s">
        <v>74</v>
      </c>
      <c r="AU152" s="138" t="s">
        <v>82</v>
      </c>
      <c r="AY152" s="132" t="s">
        <v>153</v>
      </c>
      <c r="BK152" s="139">
        <f>SUM(BK153:BK166)</f>
        <v>15934.308999999999</v>
      </c>
    </row>
    <row r="153" spans="2:65" s="1" customFormat="1" ht="37.75" customHeight="1">
      <c r="B153" s="142"/>
      <c r="C153" s="143" t="s">
        <v>465</v>
      </c>
      <c r="D153" s="143" t="s">
        <v>155</v>
      </c>
      <c r="E153" s="144" t="s">
        <v>466</v>
      </c>
      <c r="F153" s="145" t="s">
        <v>467</v>
      </c>
      <c r="G153" s="146" t="s">
        <v>271</v>
      </c>
      <c r="H153" s="147">
        <v>70</v>
      </c>
      <c r="I153" s="147">
        <v>0.442</v>
      </c>
      <c r="J153" s="147">
        <f t="shared" ref="J153:J166" si="10">ROUND(I153*H153,3)</f>
        <v>30.94</v>
      </c>
      <c r="K153" s="148"/>
      <c r="L153" s="27"/>
      <c r="M153" s="149" t="s">
        <v>1</v>
      </c>
      <c r="N153" s="121" t="s">
        <v>41</v>
      </c>
      <c r="O153" s="150">
        <v>2.3E-2</v>
      </c>
      <c r="P153" s="150">
        <f t="shared" ref="P153:P166" si="11">O153*H153</f>
        <v>1.6099999999999999</v>
      </c>
      <c r="Q153" s="150">
        <v>0</v>
      </c>
      <c r="R153" s="150">
        <f t="shared" ref="R153:R166" si="12">Q153*H153</f>
        <v>0</v>
      </c>
      <c r="S153" s="150">
        <v>0</v>
      </c>
      <c r="T153" s="151">
        <f t="shared" ref="T153:T166" si="13">S153*H153</f>
        <v>0</v>
      </c>
      <c r="AR153" s="152" t="s">
        <v>159</v>
      </c>
      <c r="AT153" s="152" t="s">
        <v>155</v>
      </c>
      <c r="AU153" s="152" t="s">
        <v>86</v>
      </c>
      <c r="AY153" s="13" t="s">
        <v>153</v>
      </c>
      <c r="BE153" s="153">
        <f t="shared" ref="BE153:BE166" si="14">IF(N153="základná",J153,0)</f>
        <v>0</v>
      </c>
      <c r="BF153" s="153">
        <f t="shared" ref="BF153:BF166" si="15">IF(N153="znížená",J153,0)</f>
        <v>30.94</v>
      </c>
      <c r="BG153" s="153">
        <f t="shared" ref="BG153:BG166" si="16">IF(N153="zákl. prenesená",J153,0)</f>
        <v>0</v>
      </c>
      <c r="BH153" s="153">
        <f t="shared" ref="BH153:BH166" si="17">IF(N153="zníž. prenesená",J153,0)</f>
        <v>0</v>
      </c>
      <c r="BI153" s="153">
        <f t="shared" ref="BI153:BI166" si="18">IF(N153="nulová",J153,0)</f>
        <v>0</v>
      </c>
      <c r="BJ153" s="13" t="s">
        <v>86</v>
      </c>
      <c r="BK153" s="154">
        <f t="shared" ref="BK153:BK166" si="19">ROUND(I153*H153,3)</f>
        <v>30.94</v>
      </c>
      <c r="BL153" s="13" t="s">
        <v>159</v>
      </c>
      <c r="BM153" s="152" t="s">
        <v>468</v>
      </c>
    </row>
    <row r="154" spans="2:65" s="1" customFormat="1" ht="24.25" customHeight="1">
      <c r="B154" s="142"/>
      <c r="C154" s="155" t="s">
        <v>469</v>
      </c>
      <c r="D154" s="155" t="s">
        <v>274</v>
      </c>
      <c r="E154" s="156" t="s">
        <v>470</v>
      </c>
      <c r="F154" s="157" t="s">
        <v>471</v>
      </c>
      <c r="G154" s="158" t="s">
        <v>271</v>
      </c>
      <c r="H154" s="159">
        <v>70</v>
      </c>
      <c r="I154" s="159">
        <v>4.0090000000000003</v>
      </c>
      <c r="J154" s="159">
        <f t="shared" si="10"/>
        <v>280.63</v>
      </c>
      <c r="K154" s="160"/>
      <c r="L154" s="161"/>
      <c r="M154" s="162" t="s">
        <v>1</v>
      </c>
      <c r="N154" s="163" t="s">
        <v>41</v>
      </c>
      <c r="O154" s="150">
        <v>0</v>
      </c>
      <c r="P154" s="150">
        <f t="shared" si="11"/>
        <v>0</v>
      </c>
      <c r="Q154" s="150">
        <v>6.7000000000000002E-4</v>
      </c>
      <c r="R154" s="150">
        <f t="shared" si="12"/>
        <v>4.6900000000000004E-2</v>
      </c>
      <c r="S154" s="150">
        <v>0</v>
      </c>
      <c r="T154" s="151">
        <f t="shared" si="13"/>
        <v>0</v>
      </c>
      <c r="AR154" s="152" t="s">
        <v>183</v>
      </c>
      <c r="AT154" s="152" t="s">
        <v>274</v>
      </c>
      <c r="AU154" s="152" t="s">
        <v>86</v>
      </c>
      <c r="AY154" s="13" t="s">
        <v>153</v>
      </c>
      <c r="BE154" s="153">
        <f t="shared" si="14"/>
        <v>0</v>
      </c>
      <c r="BF154" s="153">
        <f t="shared" si="15"/>
        <v>280.63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86</v>
      </c>
      <c r="BK154" s="154">
        <f t="shared" si="19"/>
        <v>280.63</v>
      </c>
      <c r="BL154" s="13" t="s">
        <v>159</v>
      </c>
      <c r="BM154" s="152" t="s">
        <v>472</v>
      </c>
    </row>
    <row r="155" spans="2:65" s="1" customFormat="1" ht="24.25" customHeight="1">
      <c r="B155" s="142"/>
      <c r="C155" s="155" t="s">
        <v>473</v>
      </c>
      <c r="D155" s="155" t="s">
        <v>274</v>
      </c>
      <c r="E155" s="156" t="s">
        <v>474</v>
      </c>
      <c r="F155" s="157" t="s">
        <v>475</v>
      </c>
      <c r="G155" s="158" t="s">
        <v>277</v>
      </c>
      <c r="H155" s="159">
        <v>4.6900000000000004</v>
      </c>
      <c r="I155" s="159">
        <v>6.4109999999999996</v>
      </c>
      <c r="J155" s="159">
        <f t="shared" si="10"/>
        <v>30.068000000000001</v>
      </c>
      <c r="K155" s="160"/>
      <c r="L155" s="161"/>
      <c r="M155" s="162" t="s">
        <v>1</v>
      </c>
      <c r="N155" s="163" t="s">
        <v>41</v>
      </c>
      <c r="O155" s="150">
        <v>0</v>
      </c>
      <c r="P155" s="150">
        <f t="shared" si="11"/>
        <v>0</v>
      </c>
      <c r="Q155" s="150">
        <v>1.2E-4</v>
      </c>
      <c r="R155" s="150">
        <f t="shared" si="12"/>
        <v>5.6280000000000002E-4</v>
      </c>
      <c r="S155" s="150">
        <v>0</v>
      </c>
      <c r="T155" s="151">
        <f t="shared" si="13"/>
        <v>0</v>
      </c>
      <c r="AR155" s="152" t="s">
        <v>183</v>
      </c>
      <c r="AT155" s="152" t="s">
        <v>274</v>
      </c>
      <c r="AU155" s="152" t="s">
        <v>86</v>
      </c>
      <c r="AY155" s="13" t="s">
        <v>153</v>
      </c>
      <c r="BE155" s="153">
        <f t="shared" si="14"/>
        <v>0</v>
      </c>
      <c r="BF155" s="153">
        <f t="shared" si="15"/>
        <v>30.068000000000001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86</v>
      </c>
      <c r="BK155" s="154">
        <f t="shared" si="19"/>
        <v>30.068000000000001</v>
      </c>
      <c r="BL155" s="13" t="s">
        <v>159</v>
      </c>
      <c r="BM155" s="152" t="s">
        <v>476</v>
      </c>
    </row>
    <row r="156" spans="2:65" s="1" customFormat="1" ht="24.25" customHeight="1">
      <c r="B156" s="142"/>
      <c r="C156" s="143" t="s">
        <v>242</v>
      </c>
      <c r="D156" s="143" t="s">
        <v>155</v>
      </c>
      <c r="E156" s="144" t="s">
        <v>477</v>
      </c>
      <c r="F156" s="145" t="s">
        <v>478</v>
      </c>
      <c r="G156" s="146" t="s">
        <v>271</v>
      </c>
      <c r="H156" s="147">
        <v>75</v>
      </c>
      <c r="I156" s="147">
        <v>0.70799999999999996</v>
      </c>
      <c r="J156" s="147">
        <f t="shared" si="10"/>
        <v>53.1</v>
      </c>
      <c r="K156" s="148"/>
      <c r="L156" s="27"/>
      <c r="M156" s="149" t="s">
        <v>1</v>
      </c>
      <c r="N156" s="121" t="s">
        <v>41</v>
      </c>
      <c r="O156" s="150">
        <v>3.5999999999999997E-2</v>
      </c>
      <c r="P156" s="150">
        <f t="shared" si="11"/>
        <v>2.6999999999999997</v>
      </c>
      <c r="Q156" s="150">
        <v>8.3999999999999992E-6</v>
      </c>
      <c r="R156" s="150">
        <f t="shared" si="12"/>
        <v>6.2999999999999992E-4</v>
      </c>
      <c r="S156" s="150">
        <v>0</v>
      </c>
      <c r="T156" s="151">
        <f t="shared" si="13"/>
        <v>0</v>
      </c>
      <c r="AR156" s="152" t="s">
        <v>159</v>
      </c>
      <c r="AT156" s="152" t="s">
        <v>155</v>
      </c>
      <c r="AU156" s="152" t="s">
        <v>86</v>
      </c>
      <c r="AY156" s="13" t="s">
        <v>153</v>
      </c>
      <c r="BE156" s="153">
        <f t="shared" si="14"/>
        <v>0</v>
      </c>
      <c r="BF156" s="153">
        <f t="shared" si="15"/>
        <v>53.1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86</v>
      </c>
      <c r="BK156" s="154">
        <f t="shared" si="19"/>
        <v>53.1</v>
      </c>
      <c r="BL156" s="13" t="s">
        <v>159</v>
      </c>
      <c r="BM156" s="152" t="s">
        <v>479</v>
      </c>
    </row>
    <row r="157" spans="2:65" s="1" customFormat="1" ht="33" customHeight="1">
      <c r="B157" s="142"/>
      <c r="C157" s="155" t="s">
        <v>246</v>
      </c>
      <c r="D157" s="155" t="s">
        <v>274</v>
      </c>
      <c r="E157" s="156" t="s">
        <v>480</v>
      </c>
      <c r="F157" s="157" t="s">
        <v>481</v>
      </c>
      <c r="G157" s="158" t="s">
        <v>277</v>
      </c>
      <c r="H157" s="159">
        <v>12.525</v>
      </c>
      <c r="I157" s="159">
        <v>98.84</v>
      </c>
      <c r="J157" s="159">
        <f t="shared" si="10"/>
        <v>1237.971</v>
      </c>
      <c r="K157" s="160"/>
      <c r="L157" s="161"/>
      <c r="M157" s="162" t="s">
        <v>1</v>
      </c>
      <c r="N157" s="163" t="s">
        <v>41</v>
      </c>
      <c r="O157" s="150">
        <v>0</v>
      </c>
      <c r="P157" s="150">
        <f t="shared" si="11"/>
        <v>0</v>
      </c>
      <c r="Q157" s="150">
        <v>2.6579999999999999E-2</v>
      </c>
      <c r="R157" s="150">
        <f t="shared" si="12"/>
        <v>0.3329145</v>
      </c>
      <c r="S157" s="150">
        <v>0</v>
      </c>
      <c r="T157" s="151">
        <f t="shared" si="13"/>
        <v>0</v>
      </c>
      <c r="AR157" s="152" t="s">
        <v>183</v>
      </c>
      <c r="AT157" s="152" t="s">
        <v>274</v>
      </c>
      <c r="AU157" s="152" t="s">
        <v>86</v>
      </c>
      <c r="AY157" s="13" t="s">
        <v>153</v>
      </c>
      <c r="BE157" s="153">
        <f t="shared" si="14"/>
        <v>0</v>
      </c>
      <c r="BF157" s="153">
        <f t="shared" si="15"/>
        <v>1237.971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86</v>
      </c>
      <c r="BK157" s="154">
        <f t="shared" si="19"/>
        <v>1237.971</v>
      </c>
      <c r="BL157" s="13" t="s">
        <v>159</v>
      </c>
      <c r="BM157" s="152" t="s">
        <v>482</v>
      </c>
    </row>
    <row r="158" spans="2:65" s="1" customFormat="1" ht="24.25" customHeight="1">
      <c r="B158" s="142"/>
      <c r="C158" s="143" t="s">
        <v>483</v>
      </c>
      <c r="D158" s="143" t="s">
        <v>155</v>
      </c>
      <c r="E158" s="144" t="s">
        <v>484</v>
      </c>
      <c r="F158" s="145" t="s">
        <v>485</v>
      </c>
      <c r="G158" s="146" t="s">
        <v>271</v>
      </c>
      <c r="H158" s="147">
        <v>70</v>
      </c>
      <c r="I158" s="147">
        <v>2.6909999999999998</v>
      </c>
      <c r="J158" s="147">
        <f t="shared" si="10"/>
        <v>188.37</v>
      </c>
      <c r="K158" s="148"/>
      <c r="L158" s="27"/>
      <c r="M158" s="149" t="s">
        <v>1</v>
      </c>
      <c r="N158" s="121" t="s">
        <v>41</v>
      </c>
      <c r="O158" s="150">
        <v>0.104</v>
      </c>
      <c r="P158" s="150">
        <f t="shared" si="11"/>
        <v>7.2799999999999994</v>
      </c>
      <c r="Q158" s="150">
        <v>2.5999999999999998E-5</v>
      </c>
      <c r="R158" s="150">
        <f t="shared" si="12"/>
        <v>1.8199999999999998E-3</v>
      </c>
      <c r="S158" s="150">
        <v>0</v>
      </c>
      <c r="T158" s="151">
        <f t="shared" si="13"/>
        <v>0</v>
      </c>
      <c r="AR158" s="152" t="s">
        <v>159</v>
      </c>
      <c r="AT158" s="152" t="s">
        <v>155</v>
      </c>
      <c r="AU158" s="152" t="s">
        <v>86</v>
      </c>
      <c r="AY158" s="13" t="s">
        <v>153</v>
      </c>
      <c r="BE158" s="153">
        <f t="shared" si="14"/>
        <v>0</v>
      </c>
      <c r="BF158" s="153">
        <f t="shared" si="15"/>
        <v>188.37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86</v>
      </c>
      <c r="BK158" s="154">
        <f t="shared" si="19"/>
        <v>188.37</v>
      </c>
      <c r="BL158" s="13" t="s">
        <v>159</v>
      </c>
      <c r="BM158" s="152" t="s">
        <v>486</v>
      </c>
    </row>
    <row r="159" spans="2:65" s="1" customFormat="1" ht="33" customHeight="1">
      <c r="B159" s="142"/>
      <c r="C159" s="155" t="s">
        <v>487</v>
      </c>
      <c r="D159" s="155" t="s">
        <v>274</v>
      </c>
      <c r="E159" s="156" t="s">
        <v>488</v>
      </c>
      <c r="F159" s="157" t="s">
        <v>489</v>
      </c>
      <c r="G159" s="158" t="s">
        <v>277</v>
      </c>
      <c r="H159" s="159">
        <v>11.69</v>
      </c>
      <c r="I159" s="159">
        <v>1107.8019999999999</v>
      </c>
      <c r="J159" s="159">
        <f t="shared" si="10"/>
        <v>12950.205</v>
      </c>
      <c r="K159" s="160"/>
      <c r="L159" s="161"/>
      <c r="M159" s="162" t="s">
        <v>1</v>
      </c>
      <c r="N159" s="163" t="s">
        <v>41</v>
      </c>
      <c r="O159" s="150">
        <v>0</v>
      </c>
      <c r="P159" s="150">
        <f t="shared" si="11"/>
        <v>0</v>
      </c>
      <c r="Q159" s="150">
        <v>0.25900000000000001</v>
      </c>
      <c r="R159" s="150">
        <f t="shared" si="12"/>
        <v>3.0277099999999999</v>
      </c>
      <c r="S159" s="150">
        <v>0</v>
      </c>
      <c r="T159" s="151">
        <f t="shared" si="13"/>
        <v>0</v>
      </c>
      <c r="AR159" s="152" t="s">
        <v>183</v>
      </c>
      <c r="AT159" s="152" t="s">
        <v>274</v>
      </c>
      <c r="AU159" s="152" t="s">
        <v>86</v>
      </c>
      <c r="AY159" s="13" t="s">
        <v>153</v>
      </c>
      <c r="BE159" s="153">
        <f t="shared" si="14"/>
        <v>0</v>
      </c>
      <c r="BF159" s="153">
        <f t="shared" si="15"/>
        <v>12950.205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86</v>
      </c>
      <c r="BK159" s="154">
        <f t="shared" si="19"/>
        <v>12950.205</v>
      </c>
      <c r="BL159" s="13" t="s">
        <v>159</v>
      </c>
      <c r="BM159" s="152" t="s">
        <v>490</v>
      </c>
    </row>
    <row r="160" spans="2:65" s="1" customFormat="1" ht="24.25" customHeight="1">
      <c r="B160" s="142"/>
      <c r="C160" s="143" t="s">
        <v>251</v>
      </c>
      <c r="D160" s="143" t="s">
        <v>155</v>
      </c>
      <c r="E160" s="144" t="s">
        <v>491</v>
      </c>
      <c r="F160" s="145" t="s">
        <v>492</v>
      </c>
      <c r="G160" s="146" t="s">
        <v>271</v>
      </c>
      <c r="H160" s="147">
        <v>70</v>
      </c>
      <c r="I160" s="147">
        <v>3.6139999999999999</v>
      </c>
      <c r="J160" s="147">
        <f t="shared" si="10"/>
        <v>252.98</v>
      </c>
      <c r="K160" s="148"/>
      <c r="L160" s="27"/>
      <c r="M160" s="149" t="s">
        <v>1</v>
      </c>
      <c r="N160" s="121" t="s">
        <v>41</v>
      </c>
      <c r="O160" s="150">
        <v>0.19</v>
      </c>
      <c r="P160" s="150">
        <f t="shared" si="11"/>
        <v>13.3</v>
      </c>
      <c r="Q160" s="150">
        <v>0</v>
      </c>
      <c r="R160" s="150">
        <f t="shared" si="12"/>
        <v>0</v>
      </c>
      <c r="S160" s="150">
        <v>0</v>
      </c>
      <c r="T160" s="151">
        <f t="shared" si="13"/>
        <v>0</v>
      </c>
      <c r="AR160" s="152" t="s">
        <v>159</v>
      </c>
      <c r="AT160" s="152" t="s">
        <v>155</v>
      </c>
      <c r="AU160" s="152" t="s">
        <v>86</v>
      </c>
      <c r="AY160" s="13" t="s">
        <v>153</v>
      </c>
      <c r="BE160" s="153">
        <f t="shared" si="14"/>
        <v>0</v>
      </c>
      <c r="BF160" s="153">
        <f t="shared" si="15"/>
        <v>252.98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86</v>
      </c>
      <c r="BK160" s="154">
        <f t="shared" si="19"/>
        <v>252.98</v>
      </c>
      <c r="BL160" s="13" t="s">
        <v>159</v>
      </c>
      <c r="BM160" s="152" t="s">
        <v>493</v>
      </c>
    </row>
    <row r="161" spans="2:65" s="1" customFormat="1" ht="24.25" customHeight="1">
      <c r="B161" s="142"/>
      <c r="C161" s="143" t="s">
        <v>255</v>
      </c>
      <c r="D161" s="143" t="s">
        <v>155</v>
      </c>
      <c r="E161" s="144" t="s">
        <v>494</v>
      </c>
      <c r="F161" s="145" t="s">
        <v>495</v>
      </c>
      <c r="G161" s="146" t="s">
        <v>271</v>
      </c>
      <c r="H161" s="147">
        <v>70</v>
      </c>
      <c r="I161" s="147">
        <v>0.78600000000000003</v>
      </c>
      <c r="J161" s="147">
        <f t="shared" si="10"/>
        <v>55.02</v>
      </c>
      <c r="K161" s="148"/>
      <c r="L161" s="27"/>
      <c r="M161" s="149" t="s">
        <v>1</v>
      </c>
      <c r="N161" s="121" t="s">
        <v>41</v>
      </c>
      <c r="O161" s="150">
        <v>4.1000000000000002E-2</v>
      </c>
      <c r="P161" s="150">
        <f t="shared" si="11"/>
        <v>2.87</v>
      </c>
      <c r="Q161" s="150">
        <v>0</v>
      </c>
      <c r="R161" s="150">
        <f t="shared" si="12"/>
        <v>0</v>
      </c>
      <c r="S161" s="150">
        <v>0</v>
      </c>
      <c r="T161" s="151">
        <f t="shared" si="13"/>
        <v>0</v>
      </c>
      <c r="AR161" s="152" t="s">
        <v>159</v>
      </c>
      <c r="AT161" s="152" t="s">
        <v>155</v>
      </c>
      <c r="AU161" s="152" t="s">
        <v>86</v>
      </c>
      <c r="AY161" s="13" t="s">
        <v>153</v>
      </c>
      <c r="BE161" s="153">
        <f t="shared" si="14"/>
        <v>0</v>
      </c>
      <c r="BF161" s="153">
        <f t="shared" si="15"/>
        <v>55.02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86</v>
      </c>
      <c r="BK161" s="154">
        <f t="shared" si="19"/>
        <v>55.02</v>
      </c>
      <c r="BL161" s="13" t="s">
        <v>159</v>
      </c>
      <c r="BM161" s="152" t="s">
        <v>496</v>
      </c>
    </row>
    <row r="162" spans="2:65" s="1" customFormat="1" ht="16.5" customHeight="1">
      <c r="B162" s="142"/>
      <c r="C162" s="143" t="s">
        <v>259</v>
      </c>
      <c r="D162" s="143" t="s">
        <v>155</v>
      </c>
      <c r="E162" s="144" t="s">
        <v>497</v>
      </c>
      <c r="F162" s="145" t="s">
        <v>498</v>
      </c>
      <c r="G162" s="146" t="s">
        <v>271</v>
      </c>
      <c r="H162" s="147">
        <v>75</v>
      </c>
      <c r="I162" s="147">
        <v>1.7050000000000001</v>
      </c>
      <c r="J162" s="147">
        <f t="shared" si="10"/>
        <v>127.875</v>
      </c>
      <c r="K162" s="148"/>
      <c r="L162" s="27"/>
      <c r="M162" s="149" t="s">
        <v>1</v>
      </c>
      <c r="N162" s="121" t="s">
        <v>41</v>
      </c>
      <c r="O162" s="150">
        <v>5.7000000000000002E-2</v>
      </c>
      <c r="P162" s="150">
        <f t="shared" si="11"/>
        <v>4.2750000000000004</v>
      </c>
      <c r="Q162" s="150">
        <v>0</v>
      </c>
      <c r="R162" s="150">
        <f t="shared" si="12"/>
        <v>0</v>
      </c>
      <c r="S162" s="150">
        <v>0</v>
      </c>
      <c r="T162" s="151">
        <f t="shared" si="13"/>
        <v>0</v>
      </c>
      <c r="AR162" s="152" t="s">
        <v>159</v>
      </c>
      <c r="AT162" s="152" t="s">
        <v>155</v>
      </c>
      <c r="AU162" s="152" t="s">
        <v>86</v>
      </c>
      <c r="AY162" s="13" t="s">
        <v>153</v>
      </c>
      <c r="BE162" s="153">
        <f t="shared" si="14"/>
        <v>0</v>
      </c>
      <c r="BF162" s="153">
        <f t="shared" si="15"/>
        <v>127.875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86</v>
      </c>
      <c r="BK162" s="154">
        <f t="shared" si="19"/>
        <v>127.875</v>
      </c>
      <c r="BL162" s="13" t="s">
        <v>159</v>
      </c>
      <c r="BM162" s="152" t="s">
        <v>499</v>
      </c>
    </row>
    <row r="163" spans="2:65" s="1" customFormat="1" ht="16.5" customHeight="1">
      <c r="B163" s="142"/>
      <c r="C163" s="143" t="s">
        <v>500</v>
      </c>
      <c r="D163" s="143" t="s">
        <v>155</v>
      </c>
      <c r="E163" s="144" t="s">
        <v>501</v>
      </c>
      <c r="F163" s="145" t="s">
        <v>502</v>
      </c>
      <c r="G163" s="146" t="s">
        <v>271</v>
      </c>
      <c r="H163" s="147">
        <v>70</v>
      </c>
      <c r="I163" s="147">
        <v>4.2640000000000002</v>
      </c>
      <c r="J163" s="147">
        <f t="shared" si="10"/>
        <v>298.48</v>
      </c>
      <c r="K163" s="148"/>
      <c r="L163" s="27"/>
      <c r="M163" s="149" t="s">
        <v>1</v>
      </c>
      <c r="N163" s="121" t="s">
        <v>41</v>
      </c>
      <c r="O163" s="150">
        <v>0.13</v>
      </c>
      <c r="P163" s="150">
        <f t="shared" si="11"/>
        <v>9.1</v>
      </c>
      <c r="Q163" s="150">
        <v>0</v>
      </c>
      <c r="R163" s="150">
        <f t="shared" si="12"/>
        <v>0</v>
      </c>
      <c r="S163" s="150">
        <v>0</v>
      </c>
      <c r="T163" s="151">
        <f t="shared" si="13"/>
        <v>0</v>
      </c>
      <c r="AR163" s="152" t="s">
        <v>159</v>
      </c>
      <c r="AT163" s="152" t="s">
        <v>155</v>
      </c>
      <c r="AU163" s="152" t="s">
        <v>86</v>
      </c>
      <c r="AY163" s="13" t="s">
        <v>153</v>
      </c>
      <c r="BE163" s="153">
        <f t="shared" si="14"/>
        <v>0</v>
      </c>
      <c r="BF163" s="153">
        <f t="shared" si="15"/>
        <v>298.48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86</v>
      </c>
      <c r="BK163" s="154">
        <f t="shared" si="19"/>
        <v>298.48</v>
      </c>
      <c r="BL163" s="13" t="s">
        <v>159</v>
      </c>
      <c r="BM163" s="152" t="s">
        <v>503</v>
      </c>
    </row>
    <row r="164" spans="2:65" s="1" customFormat="1" ht="16.5" customHeight="1">
      <c r="B164" s="142"/>
      <c r="C164" s="143" t="s">
        <v>263</v>
      </c>
      <c r="D164" s="143" t="s">
        <v>155</v>
      </c>
      <c r="E164" s="144" t="s">
        <v>504</v>
      </c>
      <c r="F164" s="145" t="s">
        <v>505</v>
      </c>
      <c r="G164" s="146" t="s">
        <v>271</v>
      </c>
      <c r="H164" s="147">
        <v>145</v>
      </c>
      <c r="I164" s="147">
        <v>1.603</v>
      </c>
      <c r="J164" s="147">
        <f t="shared" si="10"/>
        <v>232.435</v>
      </c>
      <c r="K164" s="148"/>
      <c r="L164" s="27"/>
      <c r="M164" s="149" t="s">
        <v>1</v>
      </c>
      <c r="N164" s="121" t="s">
        <v>41</v>
      </c>
      <c r="O164" s="150">
        <v>0.03</v>
      </c>
      <c r="P164" s="150">
        <f t="shared" si="11"/>
        <v>4.3499999999999996</v>
      </c>
      <c r="Q164" s="150">
        <v>8.8999999999999995E-5</v>
      </c>
      <c r="R164" s="150">
        <f t="shared" si="12"/>
        <v>1.2905E-2</v>
      </c>
      <c r="S164" s="150">
        <v>0</v>
      </c>
      <c r="T164" s="151">
        <f t="shared" si="13"/>
        <v>0</v>
      </c>
      <c r="AR164" s="152" t="s">
        <v>159</v>
      </c>
      <c r="AT164" s="152" t="s">
        <v>155</v>
      </c>
      <c r="AU164" s="152" t="s">
        <v>86</v>
      </c>
      <c r="AY164" s="13" t="s">
        <v>153</v>
      </c>
      <c r="BE164" s="153">
        <f t="shared" si="14"/>
        <v>0</v>
      </c>
      <c r="BF164" s="153">
        <f t="shared" si="15"/>
        <v>232.435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86</v>
      </c>
      <c r="BK164" s="154">
        <f t="shared" si="19"/>
        <v>232.435</v>
      </c>
      <c r="BL164" s="13" t="s">
        <v>159</v>
      </c>
      <c r="BM164" s="152" t="s">
        <v>506</v>
      </c>
    </row>
    <row r="165" spans="2:65" s="1" customFormat="1" ht="24.25" customHeight="1">
      <c r="B165" s="142"/>
      <c r="C165" s="143" t="s">
        <v>268</v>
      </c>
      <c r="D165" s="143" t="s">
        <v>155</v>
      </c>
      <c r="E165" s="144" t="s">
        <v>507</v>
      </c>
      <c r="F165" s="145" t="s">
        <v>508</v>
      </c>
      <c r="G165" s="146" t="s">
        <v>271</v>
      </c>
      <c r="H165" s="147">
        <v>70</v>
      </c>
      <c r="I165" s="147">
        <v>0.879</v>
      </c>
      <c r="J165" s="147">
        <f t="shared" si="10"/>
        <v>61.53</v>
      </c>
      <c r="K165" s="148"/>
      <c r="L165" s="27"/>
      <c r="M165" s="149" t="s">
        <v>1</v>
      </c>
      <c r="N165" s="121" t="s">
        <v>41</v>
      </c>
      <c r="O165" s="150">
        <v>5.2499999999999998E-2</v>
      </c>
      <c r="P165" s="150">
        <f t="shared" si="11"/>
        <v>3.6749999999999998</v>
      </c>
      <c r="Q165" s="150">
        <v>1E-4</v>
      </c>
      <c r="R165" s="150">
        <f t="shared" si="12"/>
        <v>7.0000000000000001E-3</v>
      </c>
      <c r="S165" s="150">
        <v>0</v>
      </c>
      <c r="T165" s="151">
        <f t="shared" si="13"/>
        <v>0</v>
      </c>
      <c r="AR165" s="152" t="s">
        <v>159</v>
      </c>
      <c r="AT165" s="152" t="s">
        <v>155</v>
      </c>
      <c r="AU165" s="152" t="s">
        <v>86</v>
      </c>
      <c r="AY165" s="13" t="s">
        <v>153</v>
      </c>
      <c r="BE165" s="153">
        <f t="shared" si="14"/>
        <v>0</v>
      </c>
      <c r="BF165" s="153">
        <f t="shared" si="15"/>
        <v>61.53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86</v>
      </c>
      <c r="BK165" s="154">
        <f t="shared" si="19"/>
        <v>61.53</v>
      </c>
      <c r="BL165" s="13" t="s">
        <v>159</v>
      </c>
      <c r="BM165" s="152" t="s">
        <v>509</v>
      </c>
    </row>
    <row r="166" spans="2:65" s="1" customFormat="1" ht="24.25" customHeight="1">
      <c r="B166" s="142"/>
      <c r="C166" s="143" t="s">
        <v>273</v>
      </c>
      <c r="D166" s="143" t="s">
        <v>155</v>
      </c>
      <c r="E166" s="144" t="s">
        <v>510</v>
      </c>
      <c r="F166" s="145" t="s">
        <v>511</v>
      </c>
      <c r="G166" s="146" t="s">
        <v>271</v>
      </c>
      <c r="H166" s="147">
        <v>145</v>
      </c>
      <c r="I166" s="147">
        <v>0.92900000000000005</v>
      </c>
      <c r="J166" s="147">
        <f t="shared" si="10"/>
        <v>134.70500000000001</v>
      </c>
      <c r="K166" s="148"/>
      <c r="L166" s="27"/>
      <c r="M166" s="149" t="s">
        <v>1</v>
      </c>
      <c r="N166" s="121" t="s">
        <v>41</v>
      </c>
      <c r="O166" s="150">
        <v>5.2499999999999998E-2</v>
      </c>
      <c r="P166" s="150">
        <f t="shared" si="11"/>
        <v>7.6124999999999998</v>
      </c>
      <c r="Q166" s="150">
        <v>1E-4</v>
      </c>
      <c r="R166" s="150">
        <f t="shared" si="12"/>
        <v>1.4500000000000001E-2</v>
      </c>
      <c r="S166" s="150">
        <v>0</v>
      </c>
      <c r="T166" s="151">
        <f t="shared" si="13"/>
        <v>0</v>
      </c>
      <c r="AR166" s="152" t="s">
        <v>159</v>
      </c>
      <c r="AT166" s="152" t="s">
        <v>155</v>
      </c>
      <c r="AU166" s="152" t="s">
        <v>86</v>
      </c>
      <c r="AY166" s="13" t="s">
        <v>153</v>
      </c>
      <c r="BE166" s="153">
        <f t="shared" si="14"/>
        <v>0</v>
      </c>
      <c r="BF166" s="153">
        <f t="shared" si="15"/>
        <v>134.70500000000001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86</v>
      </c>
      <c r="BK166" s="154">
        <f t="shared" si="19"/>
        <v>134.70500000000001</v>
      </c>
      <c r="BL166" s="13" t="s">
        <v>159</v>
      </c>
      <c r="BM166" s="152" t="s">
        <v>512</v>
      </c>
    </row>
    <row r="167" spans="2:65" s="11" customFormat="1" ht="22.75" customHeight="1">
      <c r="B167" s="131"/>
      <c r="D167" s="132" t="s">
        <v>74</v>
      </c>
      <c r="E167" s="140" t="s">
        <v>188</v>
      </c>
      <c r="F167" s="140" t="s">
        <v>267</v>
      </c>
      <c r="J167" s="141">
        <f>BK167</f>
        <v>2925</v>
      </c>
      <c r="L167" s="131"/>
      <c r="M167" s="135"/>
      <c r="P167" s="136">
        <f>SUM(P168:P171)</f>
        <v>0</v>
      </c>
      <c r="R167" s="136">
        <f>SUM(R168:R171)</f>
        <v>5.17</v>
      </c>
      <c r="T167" s="137">
        <f>SUM(T168:T171)</f>
        <v>0</v>
      </c>
      <c r="AR167" s="132" t="s">
        <v>82</v>
      </c>
      <c r="AT167" s="138" t="s">
        <v>74</v>
      </c>
      <c r="AU167" s="138" t="s">
        <v>82</v>
      </c>
      <c r="AY167" s="132" t="s">
        <v>153</v>
      </c>
      <c r="BK167" s="139">
        <f>SUM(BK168:BK171)</f>
        <v>2925</v>
      </c>
    </row>
    <row r="168" spans="2:65" s="1" customFormat="1" ht="24.25" customHeight="1">
      <c r="B168" s="142"/>
      <c r="C168" s="143" t="s">
        <v>279</v>
      </c>
      <c r="D168" s="143" t="s">
        <v>155</v>
      </c>
      <c r="E168" s="144" t="s">
        <v>513</v>
      </c>
      <c r="F168" s="145" t="s">
        <v>514</v>
      </c>
      <c r="G168" s="146" t="s">
        <v>515</v>
      </c>
      <c r="H168" s="147">
        <v>1</v>
      </c>
      <c r="I168" s="147">
        <v>455</v>
      </c>
      <c r="J168" s="147">
        <f>ROUND(I168*H168,3)</f>
        <v>455</v>
      </c>
      <c r="K168" s="148"/>
      <c r="L168" s="27"/>
      <c r="M168" s="149" t="s">
        <v>1</v>
      </c>
      <c r="N168" s="121" t="s">
        <v>41</v>
      </c>
      <c r="O168" s="150">
        <v>0</v>
      </c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AR168" s="152" t="s">
        <v>159</v>
      </c>
      <c r="AT168" s="152" t="s">
        <v>155</v>
      </c>
      <c r="AU168" s="152" t="s">
        <v>86</v>
      </c>
      <c r="AY168" s="13" t="s">
        <v>153</v>
      </c>
      <c r="BE168" s="153">
        <f>IF(N168="základná",J168,0)</f>
        <v>0</v>
      </c>
      <c r="BF168" s="153">
        <f>IF(N168="znížená",J168,0)</f>
        <v>455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3" t="s">
        <v>86</v>
      </c>
      <c r="BK168" s="154">
        <f>ROUND(I168*H168,3)</f>
        <v>455</v>
      </c>
      <c r="BL168" s="13" t="s">
        <v>159</v>
      </c>
      <c r="BM168" s="152" t="s">
        <v>516</v>
      </c>
    </row>
    <row r="169" spans="2:65" s="1" customFormat="1" ht="16.5" customHeight="1">
      <c r="B169" s="142"/>
      <c r="C169" s="143" t="s">
        <v>283</v>
      </c>
      <c r="D169" s="143" t="s">
        <v>155</v>
      </c>
      <c r="E169" s="144" t="s">
        <v>517</v>
      </c>
      <c r="F169" s="145" t="s">
        <v>518</v>
      </c>
      <c r="G169" s="146" t="s">
        <v>515</v>
      </c>
      <c r="H169" s="147">
        <v>1</v>
      </c>
      <c r="I169" s="147">
        <v>585</v>
      </c>
      <c r="J169" s="147">
        <f>ROUND(I169*H169,3)</f>
        <v>585</v>
      </c>
      <c r="K169" s="148"/>
      <c r="L169" s="27"/>
      <c r="M169" s="149" t="s">
        <v>1</v>
      </c>
      <c r="N169" s="121" t="s">
        <v>41</v>
      </c>
      <c r="O169" s="150">
        <v>0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159</v>
      </c>
      <c r="AT169" s="152" t="s">
        <v>155</v>
      </c>
      <c r="AU169" s="152" t="s">
        <v>86</v>
      </c>
      <c r="AY169" s="13" t="s">
        <v>153</v>
      </c>
      <c r="BE169" s="153">
        <f>IF(N169="základná",J169,0)</f>
        <v>0</v>
      </c>
      <c r="BF169" s="153">
        <f>IF(N169="znížená",J169,0)</f>
        <v>585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3" t="s">
        <v>86</v>
      </c>
      <c r="BK169" s="154">
        <f>ROUND(I169*H169,3)</f>
        <v>585</v>
      </c>
      <c r="BL169" s="13" t="s">
        <v>159</v>
      </c>
      <c r="BM169" s="152" t="s">
        <v>519</v>
      </c>
    </row>
    <row r="170" spans="2:65" s="1" customFormat="1" ht="21.75" customHeight="1">
      <c r="B170" s="142"/>
      <c r="C170" s="143" t="s">
        <v>287</v>
      </c>
      <c r="D170" s="143" t="s">
        <v>155</v>
      </c>
      <c r="E170" s="144" t="s">
        <v>520</v>
      </c>
      <c r="F170" s="145" t="s">
        <v>521</v>
      </c>
      <c r="G170" s="146" t="s">
        <v>277</v>
      </c>
      <c r="H170" s="147">
        <v>1</v>
      </c>
      <c r="I170" s="147">
        <v>1072.5</v>
      </c>
      <c r="J170" s="147">
        <f>ROUND(I170*H170,3)</f>
        <v>1072.5</v>
      </c>
      <c r="K170" s="148"/>
      <c r="L170" s="27"/>
      <c r="M170" s="149" t="s">
        <v>1</v>
      </c>
      <c r="N170" s="121" t="s">
        <v>41</v>
      </c>
      <c r="O170" s="150">
        <v>0</v>
      </c>
      <c r="P170" s="150">
        <f>O170*H170</f>
        <v>0</v>
      </c>
      <c r="Q170" s="150">
        <v>0.65</v>
      </c>
      <c r="R170" s="150">
        <f>Q170*H170</f>
        <v>0.65</v>
      </c>
      <c r="S170" s="150">
        <v>0</v>
      </c>
      <c r="T170" s="151">
        <f>S170*H170</f>
        <v>0</v>
      </c>
      <c r="AR170" s="152" t="s">
        <v>159</v>
      </c>
      <c r="AT170" s="152" t="s">
        <v>155</v>
      </c>
      <c r="AU170" s="152" t="s">
        <v>86</v>
      </c>
      <c r="AY170" s="13" t="s">
        <v>153</v>
      </c>
      <c r="BE170" s="153">
        <f>IF(N170="základná",J170,0)</f>
        <v>0</v>
      </c>
      <c r="BF170" s="153">
        <f>IF(N170="znížená",J170,0)</f>
        <v>1072.5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3" t="s">
        <v>86</v>
      </c>
      <c r="BK170" s="154">
        <f>ROUND(I170*H170,3)</f>
        <v>1072.5</v>
      </c>
      <c r="BL170" s="13" t="s">
        <v>159</v>
      </c>
      <c r="BM170" s="152" t="s">
        <v>522</v>
      </c>
    </row>
    <row r="171" spans="2:65" s="1" customFormat="1" ht="16.5" customHeight="1">
      <c r="B171" s="142"/>
      <c r="C171" s="143" t="s">
        <v>292</v>
      </c>
      <c r="D171" s="143" t="s">
        <v>155</v>
      </c>
      <c r="E171" s="144" t="s">
        <v>523</v>
      </c>
      <c r="F171" s="145" t="s">
        <v>524</v>
      </c>
      <c r="G171" s="146" t="s">
        <v>277</v>
      </c>
      <c r="H171" s="147">
        <v>1</v>
      </c>
      <c r="I171" s="147">
        <v>812.5</v>
      </c>
      <c r="J171" s="147">
        <f>ROUND(I171*H171,3)</f>
        <v>812.5</v>
      </c>
      <c r="K171" s="148"/>
      <c r="L171" s="27"/>
      <c r="M171" s="149" t="s">
        <v>1</v>
      </c>
      <c r="N171" s="121" t="s">
        <v>41</v>
      </c>
      <c r="O171" s="150">
        <v>0</v>
      </c>
      <c r="P171" s="150">
        <f>O171*H171</f>
        <v>0</v>
      </c>
      <c r="Q171" s="150">
        <v>4.5199999999999996</v>
      </c>
      <c r="R171" s="150">
        <f>Q171*H171</f>
        <v>4.5199999999999996</v>
      </c>
      <c r="S171" s="150">
        <v>0</v>
      </c>
      <c r="T171" s="151">
        <f>S171*H171</f>
        <v>0</v>
      </c>
      <c r="AR171" s="152" t="s">
        <v>159</v>
      </c>
      <c r="AT171" s="152" t="s">
        <v>155</v>
      </c>
      <c r="AU171" s="152" t="s">
        <v>86</v>
      </c>
      <c r="AY171" s="13" t="s">
        <v>153</v>
      </c>
      <c r="BE171" s="153">
        <f>IF(N171="základná",J171,0)</f>
        <v>0</v>
      </c>
      <c r="BF171" s="153">
        <f>IF(N171="znížená",J171,0)</f>
        <v>812.5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3" t="s">
        <v>86</v>
      </c>
      <c r="BK171" s="154">
        <f>ROUND(I171*H171,3)</f>
        <v>812.5</v>
      </c>
      <c r="BL171" s="13" t="s">
        <v>159</v>
      </c>
      <c r="BM171" s="152" t="s">
        <v>525</v>
      </c>
    </row>
    <row r="172" spans="2:65" s="11" customFormat="1" ht="22.75" customHeight="1">
      <c r="B172" s="131"/>
      <c r="D172" s="132" t="s">
        <v>74</v>
      </c>
      <c r="E172" s="140" t="s">
        <v>296</v>
      </c>
      <c r="F172" s="140" t="s">
        <v>297</v>
      </c>
      <c r="J172" s="141">
        <f>BK172</f>
        <v>5246.4279999999999</v>
      </c>
      <c r="L172" s="131"/>
      <c r="M172" s="135"/>
      <c r="P172" s="136">
        <f>P173</f>
        <v>193.79986099999996</v>
      </c>
      <c r="R172" s="136">
        <f>R173</f>
        <v>0</v>
      </c>
      <c r="T172" s="137">
        <f>T173</f>
        <v>0</v>
      </c>
      <c r="AR172" s="132" t="s">
        <v>82</v>
      </c>
      <c r="AT172" s="138" t="s">
        <v>74</v>
      </c>
      <c r="AU172" s="138" t="s">
        <v>82</v>
      </c>
      <c r="AY172" s="132" t="s">
        <v>153</v>
      </c>
      <c r="BK172" s="139">
        <f>BK173</f>
        <v>5246.4279999999999</v>
      </c>
    </row>
    <row r="173" spans="2:65" s="1" customFormat="1" ht="33" customHeight="1">
      <c r="B173" s="142"/>
      <c r="C173" s="143" t="s">
        <v>298</v>
      </c>
      <c r="D173" s="143" t="s">
        <v>155</v>
      </c>
      <c r="E173" s="144" t="s">
        <v>526</v>
      </c>
      <c r="F173" s="145" t="s">
        <v>527</v>
      </c>
      <c r="G173" s="146" t="s">
        <v>212</v>
      </c>
      <c r="H173" s="147">
        <v>150.34899999999999</v>
      </c>
      <c r="I173" s="147">
        <v>34.895000000000003</v>
      </c>
      <c r="J173" s="147">
        <f>ROUND(I173*H173,3)</f>
        <v>5246.4279999999999</v>
      </c>
      <c r="K173" s="148"/>
      <c r="L173" s="27"/>
      <c r="M173" s="149" t="s">
        <v>1</v>
      </c>
      <c r="N173" s="121" t="s">
        <v>41</v>
      </c>
      <c r="O173" s="150">
        <v>1.2889999999999999</v>
      </c>
      <c r="P173" s="150">
        <f>O173*H173</f>
        <v>193.79986099999996</v>
      </c>
      <c r="Q173" s="150">
        <v>0</v>
      </c>
      <c r="R173" s="150">
        <f>Q173*H173</f>
        <v>0</v>
      </c>
      <c r="S173" s="150">
        <v>0</v>
      </c>
      <c r="T173" s="151">
        <f>S173*H173</f>
        <v>0</v>
      </c>
      <c r="AR173" s="152" t="s">
        <v>159</v>
      </c>
      <c r="AT173" s="152" t="s">
        <v>155</v>
      </c>
      <c r="AU173" s="152" t="s">
        <v>86</v>
      </c>
      <c r="AY173" s="13" t="s">
        <v>153</v>
      </c>
      <c r="BE173" s="153">
        <f>IF(N173="základná",J173,0)</f>
        <v>0</v>
      </c>
      <c r="BF173" s="153">
        <f>IF(N173="znížená",J173,0)</f>
        <v>5246.4279999999999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3" t="s">
        <v>86</v>
      </c>
      <c r="BK173" s="154">
        <f>ROUND(I173*H173,3)</f>
        <v>5246.4279999999999</v>
      </c>
      <c r="BL173" s="13" t="s">
        <v>159</v>
      </c>
      <c r="BM173" s="152" t="s">
        <v>528</v>
      </c>
    </row>
    <row r="174" spans="2:65" s="11" customFormat="1" ht="26" customHeight="1">
      <c r="B174" s="131"/>
      <c r="D174" s="132" t="s">
        <v>74</v>
      </c>
      <c r="E174" s="133" t="s">
        <v>302</v>
      </c>
      <c r="F174" s="133" t="s">
        <v>303</v>
      </c>
      <c r="J174" s="134">
        <f>BK174</f>
        <v>319.78900000000004</v>
      </c>
      <c r="L174" s="131"/>
      <c r="M174" s="135"/>
      <c r="P174" s="136">
        <f>P175+P179</f>
        <v>7.9382299999999999</v>
      </c>
      <c r="R174" s="136">
        <f>R175+R179</f>
        <v>5.2535310000000002E-2</v>
      </c>
      <c r="T174" s="137">
        <f>T175+T179</f>
        <v>0</v>
      </c>
      <c r="AR174" s="132" t="s">
        <v>86</v>
      </c>
      <c r="AT174" s="138" t="s">
        <v>74</v>
      </c>
      <c r="AU174" s="138" t="s">
        <v>75</v>
      </c>
      <c r="AY174" s="132" t="s">
        <v>153</v>
      </c>
      <c r="BK174" s="139">
        <f>BK175+BK179</f>
        <v>319.78900000000004</v>
      </c>
    </row>
    <row r="175" spans="2:65" s="11" customFormat="1" ht="22.75" customHeight="1">
      <c r="B175" s="131"/>
      <c r="D175" s="132" t="s">
        <v>74</v>
      </c>
      <c r="E175" s="140" t="s">
        <v>529</v>
      </c>
      <c r="F175" s="140" t="s">
        <v>530</v>
      </c>
      <c r="J175" s="141">
        <f>BK175</f>
        <v>50.863</v>
      </c>
      <c r="L175" s="131"/>
      <c r="M175" s="135"/>
      <c r="P175" s="136">
        <f>SUM(P176:P178)</f>
        <v>1.3402000000000001</v>
      </c>
      <c r="R175" s="136">
        <f>SUM(R176:R178)</f>
        <v>4.0400000000000001E-4</v>
      </c>
      <c r="T175" s="137">
        <f>SUM(T176:T178)</f>
        <v>0</v>
      </c>
      <c r="AR175" s="132" t="s">
        <v>86</v>
      </c>
      <c r="AT175" s="138" t="s">
        <v>74</v>
      </c>
      <c r="AU175" s="138" t="s">
        <v>82</v>
      </c>
      <c r="AY175" s="132" t="s">
        <v>153</v>
      </c>
      <c r="BK175" s="139">
        <f>SUM(BK176:BK178)</f>
        <v>50.863</v>
      </c>
    </row>
    <row r="176" spans="2:65" s="1" customFormat="1" ht="24.25" customHeight="1">
      <c r="B176" s="142"/>
      <c r="C176" s="143" t="s">
        <v>419</v>
      </c>
      <c r="D176" s="143" t="s">
        <v>155</v>
      </c>
      <c r="E176" s="144" t="s">
        <v>531</v>
      </c>
      <c r="F176" s="145" t="s">
        <v>532</v>
      </c>
      <c r="G176" s="146" t="s">
        <v>271</v>
      </c>
      <c r="H176" s="147">
        <v>10</v>
      </c>
      <c r="I176" s="147">
        <v>2.8719999999999999</v>
      </c>
      <c r="J176" s="147">
        <f>ROUND(I176*H176,3)</f>
        <v>28.72</v>
      </c>
      <c r="K176" s="148"/>
      <c r="L176" s="27"/>
      <c r="M176" s="149" t="s">
        <v>1</v>
      </c>
      <c r="N176" s="121" t="s">
        <v>41</v>
      </c>
      <c r="O176" s="150">
        <v>0.13402</v>
      </c>
      <c r="P176" s="150">
        <f>O176*H176</f>
        <v>1.3402000000000001</v>
      </c>
      <c r="Q176" s="150">
        <v>2.0000000000000002E-5</v>
      </c>
      <c r="R176" s="150">
        <f>Q176*H176</f>
        <v>2.0000000000000001E-4</v>
      </c>
      <c r="S176" s="150">
        <v>0</v>
      </c>
      <c r="T176" s="151">
        <f>S176*H176</f>
        <v>0</v>
      </c>
      <c r="AR176" s="152" t="s">
        <v>222</v>
      </c>
      <c r="AT176" s="152" t="s">
        <v>155</v>
      </c>
      <c r="AU176" s="152" t="s">
        <v>86</v>
      </c>
      <c r="AY176" s="13" t="s">
        <v>153</v>
      </c>
      <c r="BE176" s="153">
        <f>IF(N176="základná",J176,0)</f>
        <v>0</v>
      </c>
      <c r="BF176" s="153">
        <f>IF(N176="znížená",J176,0)</f>
        <v>28.72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3" t="s">
        <v>86</v>
      </c>
      <c r="BK176" s="154">
        <f>ROUND(I176*H176,3)</f>
        <v>28.72</v>
      </c>
      <c r="BL176" s="13" t="s">
        <v>222</v>
      </c>
      <c r="BM176" s="152" t="s">
        <v>533</v>
      </c>
    </row>
    <row r="177" spans="2:65" s="1" customFormat="1" ht="24.25" customHeight="1">
      <c r="B177" s="142"/>
      <c r="C177" s="155" t="s">
        <v>534</v>
      </c>
      <c r="D177" s="155" t="s">
        <v>274</v>
      </c>
      <c r="E177" s="156" t="s">
        <v>535</v>
      </c>
      <c r="F177" s="157" t="s">
        <v>536</v>
      </c>
      <c r="G177" s="158" t="s">
        <v>271</v>
      </c>
      <c r="H177" s="159">
        <v>10.199999999999999</v>
      </c>
      <c r="I177" s="159">
        <v>2.1019999999999999</v>
      </c>
      <c r="J177" s="159">
        <f>ROUND(I177*H177,3)</f>
        <v>21.44</v>
      </c>
      <c r="K177" s="160"/>
      <c r="L177" s="161"/>
      <c r="M177" s="162" t="s">
        <v>1</v>
      </c>
      <c r="N177" s="163" t="s">
        <v>41</v>
      </c>
      <c r="O177" s="150">
        <v>0</v>
      </c>
      <c r="P177" s="150">
        <f>O177*H177</f>
        <v>0</v>
      </c>
      <c r="Q177" s="150">
        <v>2.0000000000000002E-5</v>
      </c>
      <c r="R177" s="150">
        <f>Q177*H177</f>
        <v>2.04E-4</v>
      </c>
      <c r="S177" s="150">
        <v>0</v>
      </c>
      <c r="T177" s="151">
        <f>S177*H177</f>
        <v>0</v>
      </c>
      <c r="AR177" s="152" t="s">
        <v>292</v>
      </c>
      <c r="AT177" s="152" t="s">
        <v>274</v>
      </c>
      <c r="AU177" s="152" t="s">
        <v>86</v>
      </c>
      <c r="AY177" s="13" t="s">
        <v>153</v>
      </c>
      <c r="BE177" s="153">
        <f>IF(N177="základná",J177,0)</f>
        <v>0</v>
      </c>
      <c r="BF177" s="153">
        <f>IF(N177="znížená",J177,0)</f>
        <v>21.44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3" t="s">
        <v>86</v>
      </c>
      <c r="BK177" s="154">
        <f>ROUND(I177*H177,3)</f>
        <v>21.44</v>
      </c>
      <c r="BL177" s="13" t="s">
        <v>222</v>
      </c>
      <c r="BM177" s="152" t="s">
        <v>537</v>
      </c>
    </row>
    <row r="178" spans="2:65" s="1" customFormat="1" ht="24.25" customHeight="1">
      <c r="B178" s="142"/>
      <c r="C178" s="143" t="s">
        <v>538</v>
      </c>
      <c r="D178" s="143" t="s">
        <v>155</v>
      </c>
      <c r="E178" s="144" t="s">
        <v>539</v>
      </c>
      <c r="F178" s="145" t="s">
        <v>540</v>
      </c>
      <c r="G178" s="146" t="s">
        <v>325</v>
      </c>
      <c r="H178" s="147">
        <v>0.502</v>
      </c>
      <c r="I178" s="147">
        <v>1.4</v>
      </c>
      <c r="J178" s="147">
        <f>ROUND(I178*H178,3)</f>
        <v>0.70299999999999996</v>
      </c>
      <c r="K178" s="148"/>
      <c r="L178" s="27"/>
      <c r="M178" s="149" t="s">
        <v>1</v>
      </c>
      <c r="N178" s="121" t="s">
        <v>41</v>
      </c>
      <c r="O178" s="150">
        <v>0</v>
      </c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AR178" s="152" t="s">
        <v>222</v>
      </c>
      <c r="AT178" s="152" t="s">
        <v>155</v>
      </c>
      <c r="AU178" s="152" t="s">
        <v>86</v>
      </c>
      <c r="AY178" s="13" t="s">
        <v>153</v>
      </c>
      <c r="BE178" s="153">
        <f>IF(N178="základná",J178,0)</f>
        <v>0</v>
      </c>
      <c r="BF178" s="153">
        <f>IF(N178="znížená",J178,0)</f>
        <v>0.70299999999999996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3" t="s">
        <v>86</v>
      </c>
      <c r="BK178" s="154">
        <f>ROUND(I178*H178,3)</f>
        <v>0.70299999999999996</v>
      </c>
      <c r="BL178" s="13" t="s">
        <v>222</v>
      </c>
      <c r="BM178" s="152" t="s">
        <v>541</v>
      </c>
    </row>
    <row r="179" spans="2:65" s="11" customFormat="1" ht="22.75" customHeight="1">
      <c r="B179" s="131"/>
      <c r="D179" s="132" t="s">
        <v>74</v>
      </c>
      <c r="E179" s="140" t="s">
        <v>542</v>
      </c>
      <c r="F179" s="140" t="s">
        <v>543</v>
      </c>
      <c r="J179" s="141">
        <f>BK179</f>
        <v>268.92600000000004</v>
      </c>
      <c r="L179" s="131"/>
      <c r="M179" s="135"/>
      <c r="P179" s="136">
        <f>SUM(P180:P190)</f>
        <v>6.5980299999999996</v>
      </c>
      <c r="R179" s="136">
        <f>SUM(R180:R190)</f>
        <v>5.213131E-2</v>
      </c>
      <c r="T179" s="137">
        <f>SUM(T180:T190)</f>
        <v>0</v>
      </c>
      <c r="AR179" s="132" t="s">
        <v>86</v>
      </c>
      <c r="AT179" s="138" t="s">
        <v>74</v>
      </c>
      <c r="AU179" s="138" t="s">
        <v>82</v>
      </c>
      <c r="AY179" s="132" t="s">
        <v>153</v>
      </c>
      <c r="BK179" s="139">
        <f>SUM(BK180:BK190)</f>
        <v>268.92600000000004</v>
      </c>
    </row>
    <row r="180" spans="2:65" s="1" customFormat="1" ht="24.25" customHeight="1">
      <c r="B180" s="142"/>
      <c r="C180" s="143" t="s">
        <v>544</v>
      </c>
      <c r="D180" s="143" t="s">
        <v>155</v>
      </c>
      <c r="E180" s="144" t="s">
        <v>545</v>
      </c>
      <c r="F180" s="145" t="s">
        <v>546</v>
      </c>
      <c r="G180" s="146" t="s">
        <v>271</v>
      </c>
      <c r="H180" s="147">
        <v>10</v>
      </c>
      <c r="I180" s="147">
        <v>6.0830000000000002</v>
      </c>
      <c r="J180" s="147">
        <f t="shared" ref="J180:J190" si="20">ROUND(I180*H180,3)</f>
        <v>60.83</v>
      </c>
      <c r="K180" s="148"/>
      <c r="L180" s="27"/>
      <c r="M180" s="149" t="s">
        <v>1</v>
      </c>
      <c r="N180" s="121" t="s">
        <v>41</v>
      </c>
      <c r="O180" s="150">
        <v>0.31015999999999999</v>
      </c>
      <c r="P180" s="150">
        <f t="shared" ref="P180:P190" si="21">O180*H180</f>
        <v>3.1015999999999999</v>
      </c>
      <c r="Q180" s="150">
        <v>0</v>
      </c>
      <c r="R180" s="150">
        <f t="shared" ref="R180:R190" si="22">Q180*H180</f>
        <v>0</v>
      </c>
      <c r="S180" s="150">
        <v>0</v>
      </c>
      <c r="T180" s="151">
        <f t="shared" ref="T180:T190" si="23">S180*H180</f>
        <v>0</v>
      </c>
      <c r="AR180" s="152" t="s">
        <v>222</v>
      </c>
      <c r="AT180" s="152" t="s">
        <v>155</v>
      </c>
      <c r="AU180" s="152" t="s">
        <v>86</v>
      </c>
      <c r="AY180" s="13" t="s">
        <v>153</v>
      </c>
      <c r="BE180" s="153">
        <f t="shared" ref="BE180:BE190" si="24">IF(N180="základná",J180,0)</f>
        <v>0</v>
      </c>
      <c r="BF180" s="153">
        <f t="shared" ref="BF180:BF190" si="25">IF(N180="znížená",J180,0)</f>
        <v>60.83</v>
      </c>
      <c r="BG180" s="153">
        <f t="shared" ref="BG180:BG190" si="26">IF(N180="zákl. prenesená",J180,0)</f>
        <v>0</v>
      </c>
      <c r="BH180" s="153">
        <f t="shared" ref="BH180:BH190" si="27">IF(N180="zníž. prenesená",J180,0)</f>
        <v>0</v>
      </c>
      <c r="BI180" s="153">
        <f t="shared" ref="BI180:BI190" si="28">IF(N180="nulová",J180,0)</f>
        <v>0</v>
      </c>
      <c r="BJ180" s="13" t="s">
        <v>86</v>
      </c>
      <c r="BK180" s="154">
        <f t="shared" ref="BK180:BK190" si="29">ROUND(I180*H180,3)</f>
        <v>60.83</v>
      </c>
      <c r="BL180" s="13" t="s">
        <v>222</v>
      </c>
      <c r="BM180" s="152" t="s">
        <v>547</v>
      </c>
    </row>
    <row r="181" spans="2:65" s="1" customFormat="1" ht="33" customHeight="1">
      <c r="B181" s="142"/>
      <c r="C181" s="155" t="s">
        <v>548</v>
      </c>
      <c r="D181" s="155" t="s">
        <v>274</v>
      </c>
      <c r="E181" s="156" t="s">
        <v>549</v>
      </c>
      <c r="F181" s="157" t="s">
        <v>550</v>
      </c>
      <c r="G181" s="158" t="s">
        <v>271</v>
      </c>
      <c r="H181" s="159">
        <v>10</v>
      </c>
      <c r="I181" s="159">
        <v>1.8240000000000001</v>
      </c>
      <c r="J181" s="159">
        <f t="shared" si="20"/>
        <v>18.239999999999998</v>
      </c>
      <c r="K181" s="160"/>
      <c r="L181" s="161"/>
      <c r="M181" s="162" t="s">
        <v>1</v>
      </c>
      <c r="N181" s="163" t="s">
        <v>41</v>
      </c>
      <c r="O181" s="150">
        <v>0</v>
      </c>
      <c r="P181" s="150">
        <f t="shared" si="21"/>
        <v>0</v>
      </c>
      <c r="Q181" s="150">
        <v>2.7E-4</v>
      </c>
      <c r="R181" s="150">
        <f t="shared" si="22"/>
        <v>2.7000000000000001E-3</v>
      </c>
      <c r="S181" s="150">
        <v>0</v>
      </c>
      <c r="T181" s="151">
        <f t="shared" si="23"/>
        <v>0</v>
      </c>
      <c r="AR181" s="152" t="s">
        <v>292</v>
      </c>
      <c r="AT181" s="152" t="s">
        <v>274</v>
      </c>
      <c r="AU181" s="152" t="s">
        <v>86</v>
      </c>
      <c r="AY181" s="13" t="s">
        <v>153</v>
      </c>
      <c r="BE181" s="153">
        <f t="shared" si="24"/>
        <v>0</v>
      </c>
      <c r="BF181" s="153">
        <f t="shared" si="25"/>
        <v>18.239999999999998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86</v>
      </c>
      <c r="BK181" s="154">
        <f t="shared" si="29"/>
        <v>18.239999999999998</v>
      </c>
      <c r="BL181" s="13" t="s">
        <v>222</v>
      </c>
      <c r="BM181" s="152" t="s">
        <v>551</v>
      </c>
    </row>
    <row r="182" spans="2:65" s="1" customFormat="1" ht="24.25" customHeight="1">
      <c r="B182" s="142"/>
      <c r="C182" s="143" t="s">
        <v>552</v>
      </c>
      <c r="D182" s="143" t="s">
        <v>155</v>
      </c>
      <c r="E182" s="144" t="s">
        <v>553</v>
      </c>
      <c r="F182" s="145" t="s">
        <v>554</v>
      </c>
      <c r="G182" s="146" t="s">
        <v>277</v>
      </c>
      <c r="H182" s="147">
        <v>2</v>
      </c>
      <c r="I182" s="147">
        <v>4.3099999999999996</v>
      </c>
      <c r="J182" s="147">
        <f t="shared" si="20"/>
        <v>8.6199999999999992</v>
      </c>
      <c r="K182" s="148"/>
      <c r="L182" s="27"/>
      <c r="M182" s="149" t="s">
        <v>1</v>
      </c>
      <c r="N182" s="121" t="s">
        <v>41</v>
      </c>
      <c r="O182" s="150">
        <v>0.20627000000000001</v>
      </c>
      <c r="P182" s="150">
        <f t="shared" si="21"/>
        <v>0.41254000000000002</v>
      </c>
      <c r="Q182" s="150">
        <v>4.566E-5</v>
      </c>
      <c r="R182" s="150">
        <f t="shared" si="22"/>
        <v>9.132E-5</v>
      </c>
      <c r="S182" s="150">
        <v>0</v>
      </c>
      <c r="T182" s="151">
        <f t="shared" si="23"/>
        <v>0</v>
      </c>
      <c r="AR182" s="152" t="s">
        <v>222</v>
      </c>
      <c r="AT182" s="152" t="s">
        <v>155</v>
      </c>
      <c r="AU182" s="152" t="s">
        <v>86</v>
      </c>
      <c r="AY182" s="13" t="s">
        <v>153</v>
      </c>
      <c r="BE182" s="153">
        <f t="shared" si="24"/>
        <v>0</v>
      </c>
      <c r="BF182" s="153">
        <f t="shared" si="25"/>
        <v>8.6199999999999992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86</v>
      </c>
      <c r="BK182" s="154">
        <f t="shared" si="29"/>
        <v>8.6199999999999992</v>
      </c>
      <c r="BL182" s="13" t="s">
        <v>222</v>
      </c>
      <c r="BM182" s="152" t="s">
        <v>555</v>
      </c>
    </row>
    <row r="183" spans="2:65" s="1" customFormat="1" ht="16.5" customHeight="1">
      <c r="B183" s="142"/>
      <c r="C183" s="155" t="s">
        <v>556</v>
      </c>
      <c r="D183" s="155" t="s">
        <v>274</v>
      </c>
      <c r="E183" s="156" t="s">
        <v>557</v>
      </c>
      <c r="F183" s="157" t="s">
        <v>558</v>
      </c>
      <c r="G183" s="158" t="s">
        <v>277</v>
      </c>
      <c r="H183" s="159">
        <v>2</v>
      </c>
      <c r="I183" s="159">
        <v>11.509</v>
      </c>
      <c r="J183" s="159">
        <f t="shared" si="20"/>
        <v>23.018000000000001</v>
      </c>
      <c r="K183" s="160"/>
      <c r="L183" s="161"/>
      <c r="M183" s="162" t="s">
        <v>1</v>
      </c>
      <c r="N183" s="163" t="s">
        <v>41</v>
      </c>
      <c r="O183" s="150">
        <v>0</v>
      </c>
      <c r="P183" s="150">
        <f t="shared" si="21"/>
        <v>0</v>
      </c>
      <c r="Q183" s="150">
        <v>1E-4</v>
      </c>
      <c r="R183" s="150">
        <f t="shared" si="22"/>
        <v>2.0000000000000001E-4</v>
      </c>
      <c r="S183" s="150">
        <v>0</v>
      </c>
      <c r="T183" s="151">
        <f t="shared" si="23"/>
        <v>0</v>
      </c>
      <c r="AR183" s="152" t="s">
        <v>292</v>
      </c>
      <c r="AT183" s="152" t="s">
        <v>274</v>
      </c>
      <c r="AU183" s="152" t="s">
        <v>86</v>
      </c>
      <c r="AY183" s="13" t="s">
        <v>153</v>
      </c>
      <c r="BE183" s="153">
        <f t="shared" si="24"/>
        <v>0</v>
      </c>
      <c r="BF183" s="153">
        <f t="shared" si="25"/>
        <v>23.018000000000001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86</v>
      </c>
      <c r="BK183" s="154">
        <f t="shared" si="29"/>
        <v>23.018000000000001</v>
      </c>
      <c r="BL183" s="13" t="s">
        <v>222</v>
      </c>
      <c r="BM183" s="152" t="s">
        <v>559</v>
      </c>
    </row>
    <row r="184" spans="2:65" s="1" customFormat="1" ht="24.25" customHeight="1">
      <c r="B184" s="142"/>
      <c r="C184" s="143" t="s">
        <v>560</v>
      </c>
      <c r="D184" s="143" t="s">
        <v>155</v>
      </c>
      <c r="E184" s="144" t="s">
        <v>561</v>
      </c>
      <c r="F184" s="145" t="s">
        <v>562</v>
      </c>
      <c r="G184" s="146" t="s">
        <v>277</v>
      </c>
      <c r="H184" s="147">
        <v>1</v>
      </c>
      <c r="I184" s="147">
        <v>5.6150000000000002</v>
      </c>
      <c r="J184" s="147">
        <f t="shared" si="20"/>
        <v>5.6150000000000002</v>
      </c>
      <c r="K184" s="148"/>
      <c r="L184" s="27"/>
      <c r="M184" s="149" t="s">
        <v>1</v>
      </c>
      <c r="N184" s="121" t="s">
        <v>41</v>
      </c>
      <c r="O184" s="150">
        <v>0.26961000000000002</v>
      </c>
      <c r="P184" s="150">
        <f t="shared" si="21"/>
        <v>0.26961000000000002</v>
      </c>
      <c r="Q184" s="150">
        <v>5.7840000000000002E-5</v>
      </c>
      <c r="R184" s="150">
        <f t="shared" si="22"/>
        <v>5.7840000000000002E-5</v>
      </c>
      <c r="S184" s="150">
        <v>0</v>
      </c>
      <c r="T184" s="151">
        <f t="shared" si="23"/>
        <v>0</v>
      </c>
      <c r="AR184" s="152" t="s">
        <v>222</v>
      </c>
      <c r="AT184" s="152" t="s">
        <v>155</v>
      </c>
      <c r="AU184" s="152" t="s">
        <v>86</v>
      </c>
      <c r="AY184" s="13" t="s">
        <v>153</v>
      </c>
      <c r="BE184" s="153">
        <f t="shared" si="24"/>
        <v>0</v>
      </c>
      <c r="BF184" s="153">
        <f t="shared" si="25"/>
        <v>5.6150000000000002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86</v>
      </c>
      <c r="BK184" s="154">
        <f t="shared" si="29"/>
        <v>5.6150000000000002</v>
      </c>
      <c r="BL184" s="13" t="s">
        <v>222</v>
      </c>
      <c r="BM184" s="152" t="s">
        <v>563</v>
      </c>
    </row>
    <row r="185" spans="2:65" s="1" customFormat="1" ht="16.5" customHeight="1">
      <c r="B185" s="142"/>
      <c r="C185" s="155" t="s">
        <v>564</v>
      </c>
      <c r="D185" s="155" t="s">
        <v>274</v>
      </c>
      <c r="E185" s="156" t="s">
        <v>565</v>
      </c>
      <c r="F185" s="157" t="s">
        <v>566</v>
      </c>
      <c r="G185" s="158" t="s">
        <v>277</v>
      </c>
      <c r="H185" s="159">
        <v>1</v>
      </c>
      <c r="I185" s="159">
        <v>32.707000000000001</v>
      </c>
      <c r="J185" s="159">
        <f t="shared" si="20"/>
        <v>32.707000000000001</v>
      </c>
      <c r="K185" s="160"/>
      <c r="L185" s="161"/>
      <c r="M185" s="162" t="s">
        <v>1</v>
      </c>
      <c r="N185" s="163" t="s">
        <v>41</v>
      </c>
      <c r="O185" s="150">
        <v>0</v>
      </c>
      <c r="P185" s="150">
        <f t="shared" si="21"/>
        <v>0</v>
      </c>
      <c r="Q185" s="150">
        <v>2.3500000000000001E-3</v>
      </c>
      <c r="R185" s="150">
        <f t="shared" si="22"/>
        <v>2.3500000000000001E-3</v>
      </c>
      <c r="S185" s="150">
        <v>0</v>
      </c>
      <c r="T185" s="151">
        <f t="shared" si="23"/>
        <v>0</v>
      </c>
      <c r="AR185" s="152" t="s">
        <v>292</v>
      </c>
      <c r="AT185" s="152" t="s">
        <v>274</v>
      </c>
      <c r="AU185" s="152" t="s">
        <v>86</v>
      </c>
      <c r="AY185" s="13" t="s">
        <v>153</v>
      </c>
      <c r="BE185" s="153">
        <f t="shared" si="24"/>
        <v>0</v>
      </c>
      <c r="BF185" s="153">
        <f t="shared" si="25"/>
        <v>32.707000000000001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86</v>
      </c>
      <c r="BK185" s="154">
        <f t="shared" si="29"/>
        <v>32.707000000000001</v>
      </c>
      <c r="BL185" s="13" t="s">
        <v>222</v>
      </c>
      <c r="BM185" s="152" t="s">
        <v>567</v>
      </c>
    </row>
    <row r="186" spans="2:65" s="1" customFormat="1" ht="16.5" customHeight="1">
      <c r="B186" s="142"/>
      <c r="C186" s="143" t="s">
        <v>568</v>
      </c>
      <c r="D186" s="143" t="s">
        <v>155</v>
      </c>
      <c r="E186" s="144" t="s">
        <v>569</v>
      </c>
      <c r="F186" s="145" t="s">
        <v>570</v>
      </c>
      <c r="G186" s="146" t="s">
        <v>277</v>
      </c>
      <c r="H186" s="147">
        <v>2</v>
      </c>
      <c r="I186" s="147">
        <v>4.4039999999999999</v>
      </c>
      <c r="J186" s="147">
        <f t="shared" si="20"/>
        <v>8.8079999999999998</v>
      </c>
      <c r="K186" s="148"/>
      <c r="L186" s="27"/>
      <c r="M186" s="149" t="s">
        <v>1</v>
      </c>
      <c r="N186" s="121" t="s">
        <v>41</v>
      </c>
      <c r="O186" s="150">
        <v>0.26144000000000001</v>
      </c>
      <c r="P186" s="150">
        <f t="shared" si="21"/>
        <v>0.52288000000000001</v>
      </c>
      <c r="Q186" s="150">
        <v>0</v>
      </c>
      <c r="R186" s="150">
        <f t="shared" si="22"/>
        <v>0</v>
      </c>
      <c r="S186" s="150">
        <v>0</v>
      </c>
      <c r="T186" s="151">
        <f t="shared" si="23"/>
        <v>0</v>
      </c>
      <c r="AR186" s="152" t="s">
        <v>159</v>
      </c>
      <c r="AT186" s="152" t="s">
        <v>155</v>
      </c>
      <c r="AU186" s="152" t="s">
        <v>86</v>
      </c>
      <c r="AY186" s="13" t="s">
        <v>153</v>
      </c>
      <c r="BE186" s="153">
        <f t="shared" si="24"/>
        <v>0</v>
      </c>
      <c r="BF186" s="153">
        <f t="shared" si="25"/>
        <v>8.8079999999999998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86</v>
      </c>
      <c r="BK186" s="154">
        <f t="shared" si="29"/>
        <v>8.8079999999999998</v>
      </c>
      <c r="BL186" s="13" t="s">
        <v>159</v>
      </c>
      <c r="BM186" s="152" t="s">
        <v>571</v>
      </c>
    </row>
    <row r="187" spans="2:65" s="1" customFormat="1" ht="21.75" customHeight="1">
      <c r="B187" s="142"/>
      <c r="C187" s="155" t="s">
        <v>572</v>
      </c>
      <c r="D187" s="155" t="s">
        <v>274</v>
      </c>
      <c r="E187" s="156" t="s">
        <v>573</v>
      </c>
      <c r="F187" s="157" t="s">
        <v>574</v>
      </c>
      <c r="G187" s="158" t="s">
        <v>277</v>
      </c>
      <c r="H187" s="159">
        <v>2</v>
      </c>
      <c r="I187" s="159">
        <v>27.536000000000001</v>
      </c>
      <c r="J187" s="159">
        <f t="shared" si="20"/>
        <v>55.072000000000003</v>
      </c>
      <c r="K187" s="160"/>
      <c r="L187" s="161"/>
      <c r="M187" s="162" t="s">
        <v>1</v>
      </c>
      <c r="N187" s="163" t="s">
        <v>41</v>
      </c>
      <c r="O187" s="150">
        <v>0</v>
      </c>
      <c r="P187" s="150">
        <f t="shared" si="21"/>
        <v>0</v>
      </c>
      <c r="Q187" s="150">
        <v>2.1319999999999999E-2</v>
      </c>
      <c r="R187" s="150">
        <f t="shared" si="22"/>
        <v>4.2639999999999997E-2</v>
      </c>
      <c r="S187" s="150">
        <v>0</v>
      </c>
      <c r="T187" s="151">
        <f t="shared" si="23"/>
        <v>0</v>
      </c>
      <c r="AR187" s="152" t="s">
        <v>183</v>
      </c>
      <c r="AT187" s="152" t="s">
        <v>274</v>
      </c>
      <c r="AU187" s="152" t="s">
        <v>86</v>
      </c>
      <c r="AY187" s="13" t="s">
        <v>153</v>
      </c>
      <c r="BE187" s="153">
        <f t="shared" si="24"/>
        <v>0</v>
      </c>
      <c r="BF187" s="153">
        <f t="shared" si="25"/>
        <v>55.072000000000003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86</v>
      </c>
      <c r="BK187" s="154">
        <f t="shared" si="29"/>
        <v>55.072000000000003</v>
      </c>
      <c r="BL187" s="13" t="s">
        <v>159</v>
      </c>
      <c r="BM187" s="152" t="s">
        <v>575</v>
      </c>
    </row>
    <row r="188" spans="2:65" s="1" customFormat="1" ht="24.25" customHeight="1">
      <c r="B188" s="142"/>
      <c r="C188" s="143" t="s">
        <v>576</v>
      </c>
      <c r="D188" s="143" t="s">
        <v>155</v>
      </c>
      <c r="E188" s="144" t="s">
        <v>577</v>
      </c>
      <c r="F188" s="145" t="s">
        <v>578</v>
      </c>
      <c r="G188" s="146" t="s">
        <v>271</v>
      </c>
      <c r="H188" s="147">
        <v>10</v>
      </c>
      <c r="I188" s="147">
        <v>4.2640000000000002</v>
      </c>
      <c r="J188" s="147">
        <f t="shared" si="20"/>
        <v>42.64</v>
      </c>
      <c r="K188" s="148"/>
      <c r="L188" s="27"/>
      <c r="M188" s="149" t="s">
        <v>1</v>
      </c>
      <c r="N188" s="121" t="s">
        <v>41</v>
      </c>
      <c r="O188" s="150">
        <v>0.17108999999999999</v>
      </c>
      <c r="P188" s="150">
        <f t="shared" si="21"/>
        <v>1.7108999999999999</v>
      </c>
      <c r="Q188" s="150">
        <v>3.9921500000000002E-4</v>
      </c>
      <c r="R188" s="150">
        <f t="shared" si="22"/>
        <v>3.9921499999999999E-3</v>
      </c>
      <c r="S188" s="150">
        <v>0</v>
      </c>
      <c r="T188" s="151">
        <f t="shared" si="23"/>
        <v>0</v>
      </c>
      <c r="AR188" s="152" t="s">
        <v>222</v>
      </c>
      <c r="AT188" s="152" t="s">
        <v>155</v>
      </c>
      <c r="AU188" s="152" t="s">
        <v>86</v>
      </c>
      <c r="AY188" s="13" t="s">
        <v>153</v>
      </c>
      <c r="BE188" s="153">
        <f t="shared" si="24"/>
        <v>0</v>
      </c>
      <c r="BF188" s="153">
        <f t="shared" si="25"/>
        <v>42.64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86</v>
      </c>
      <c r="BK188" s="154">
        <f t="shared" si="29"/>
        <v>42.64</v>
      </c>
      <c r="BL188" s="13" t="s">
        <v>222</v>
      </c>
      <c r="BM188" s="152" t="s">
        <v>579</v>
      </c>
    </row>
    <row r="189" spans="2:65" s="1" customFormat="1" ht="24.25" customHeight="1">
      <c r="B189" s="142"/>
      <c r="C189" s="143" t="s">
        <v>580</v>
      </c>
      <c r="D189" s="143" t="s">
        <v>155</v>
      </c>
      <c r="E189" s="144" t="s">
        <v>581</v>
      </c>
      <c r="F189" s="145" t="s">
        <v>582</v>
      </c>
      <c r="G189" s="146" t="s">
        <v>271</v>
      </c>
      <c r="H189" s="147">
        <v>10</v>
      </c>
      <c r="I189" s="147">
        <v>1.1850000000000001</v>
      </c>
      <c r="J189" s="147">
        <f t="shared" si="20"/>
        <v>11.85</v>
      </c>
      <c r="K189" s="148"/>
      <c r="L189" s="27"/>
      <c r="M189" s="149" t="s">
        <v>1</v>
      </c>
      <c r="N189" s="121" t="s">
        <v>41</v>
      </c>
      <c r="O189" s="150">
        <v>5.8049999999999997E-2</v>
      </c>
      <c r="P189" s="150">
        <f t="shared" si="21"/>
        <v>0.58050000000000002</v>
      </c>
      <c r="Q189" s="150">
        <v>1.0000000000000001E-5</v>
      </c>
      <c r="R189" s="150">
        <f t="shared" si="22"/>
        <v>1E-4</v>
      </c>
      <c r="S189" s="150">
        <v>0</v>
      </c>
      <c r="T189" s="151">
        <f t="shared" si="23"/>
        <v>0</v>
      </c>
      <c r="AR189" s="152" t="s">
        <v>222</v>
      </c>
      <c r="AT189" s="152" t="s">
        <v>155</v>
      </c>
      <c r="AU189" s="152" t="s">
        <v>86</v>
      </c>
      <c r="AY189" s="13" t="s">
        <v>153</v>
      </c>
      <c r="BE189" s="153">
        <f t="shared" si="24"/>
        <v>0</v>
      </c>
      <c r="BF189" s="153">
        <f t="shared" si="25"/>
        <v>11.85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86</v>
      </c>
      <c r="BK189" s="154">
        <f t="shared" si="29"/>
        <v>11.85</v>
      </c>
      <c r="BL189" s="13" t="s">
        <v>222</v>
      </c>
      <c r="BM189" s="152" t="s">
        <v>583</v>
      </c>
    </row>
    <row r="190" spans="2:65" s="1" customFormat="1" ht="24.25" customHeight="1">
      <c r="B190" s="142"/>
      <c r="C190" s="143" t="s">
        <v>584</v>
      </c>
      <c r="D190" s="143" t="s">
        <v>155</v>
      </c>
      <c r="E190" s="144" t="s">
        <v>585</v>
      </c>
      <c r="F190" s="145" t="s">
        <v>586</v>
      </c>
      <c r="G190" s="146" t="s">
        <v>325</v>
      </c>
      <c r="H190" s="147">
        <v>2.0350000000000001</v>
      </c>
      <c r="I190" s="147">
        <v>0.75</v>
      </c>
      <c r="J190" s="147">
        <f t="shared" si="20"/>
        <v>1.526</v>
      </c>
      <c r="K190" s="148"/>
      <c r="L190" s="27"/>
      <c r="M190" s="164" t="s">
        <v>1</v>
      </c>
      <c r="N190" s="165" t="s">
        <v>41</v>
      </c>
      <c r="O190" s="166">
        <v>0</v>
      </c>
      <c r="P190" s="166">
        <f t="shared" si="21"/>
        <v>0</v>
      </c>
      <c r="Q190" s="166">
        <v>0</v>
      </c>
      <c r="R190" s="166">
        <f t="shared" si="22"/>
        <v>0</v>
      </c>
      <c r="S190" s="166">
        <v>0</v>
      </c>
      <c r="T190" s="167">
        <f t="shared" si="23"/>
        <v>0</v>
      </c>
      <c r="AR190" s="152" t="s">
        <v>222</v>
      </c>
      <c r="AT190" s="152" t="s">
        <v>155</v>
      </c>
      <c r="AU190" s="152" t="s">
        <v>86</v>
      </c>
      <c r="AY190" s="13" t="s">
        <v>153</v>
      </c>
      <c r="BE190" s="153">
        <f t="shared" si="24"/>
        <v>0</v>
      </c>
      <c r="BF190" s="153">
        <f t="shared" si="25"/>
        <v>1.526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86</v>
      </c>
      <c r="BK190" s="154">
        <f t="shared" si="29"/>
        <v>1.526</v>
      </c>
      <c r="BL190" s="13" t="s">
        <v>222</v>
      </c>
      <c r="BM190" s="152" t="s">
        <v>587</v>
      </c>
    </row>
    <row r="191" spans="2:65" s="1" customFormat="1" ht="7" customHeight="1">
      <c r="B191" s="42"/>
      <c r="C191" s="43"/>
      <c r="D191" s="43"/>
      <c r="E191" s="43"/>
      <c r="F191" s="43"/>
      <c r="G191" s="43"/>
      <c r="H191" s="43"/>
      <c r="I191" s="43"/>
      <c r="J191" s="43"/>
      <c r="K191" s="43"/>
      <c r="L191" s="27"/>
    </row>
  </sheetData>
  <autoFilter ref="C133:K190" xr:uid="{00000000-0009-0000-0000-000002000000}"/>
  <mergeCells count="12">
    <mergeCell ref="E126:H126"/>
    <mergeCell ref="L2:V2"/>
    <mergeCell ref="E85:H85"/>
    <mergeCell ref="E87:H87"/>
    <mergeCell ref="E89:H89"/>
    <mergeCell ref="E122:H122"/>
    <mergeCell ref="E124:H12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M181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2:46" ht="11"/>
    <row r="2" spans="2:46" ht="37" customHeight="1">
      <c r="L2" s="196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93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112</v>
      </c>
      <c r="L4" s="16"/>
      <c r="M4" s="95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1" t="str">
        <f>'Rekapitulácia stavby'!K6</f>
        <v>Výstavba farmy dojníc Mikuláš II. etapa</v>
      </c>
      <c r="F7" s="212"/>
      <c r="G7" s="212"/>
      <c r="H7" s="212"/>
      <c r="L7" s="16"/>
    </row>
    <row r="8" spans="2:46" ht="12" customHeight="1">
      <c r="B8" s="16"/>
      <c r="D8" s="22" t="s">
        <v>113</v>
      </c>
      <c r="L8" s="16"/>
    </row>
    <row r="9" spans="2:46" s="1" customFormat="1" ht="16.5" customHeight="1">
      <c r="B9" s="27"/>
      <c r="E9" s="211" t="s">
        <v>114</v>
      </c>
      <c r="F9" s="213"/>
      <c r="G9" s="213"/>
      <c r="H9" s="213"/>
      <c r="L9" s="27"/>
    </row>
    <row r="10" spans="2:46" s="1" customFormat="1" ht="12" customHeight="1">
      <c r="B10" s="27"/>
      <c r="D10" s="22" t="s">
        <v>425</v>
      </c>
      <c r="L10" s="27"/>
    </row>
    <row r="11" spans="2:46" s="1" customFormat="1" ht="16.5" customHeight="1">
      <c r="B11" s="27"/>
      <c r="E11" s="173" t="s">
        <v>588</v>
      </c>
      <c r="F11" s="213"/>
      <c r="G11" s="213"/>
      <c r="H11" s="213"/>
      <c r="L11" s="27"/>
    </row>
    <row r="12" spans="2:46" s="1" customFormat="1" ht="11">
      <c r="B12" s="27"/>
      <c r="L12" s="27"/>
    </row>
    <row r="13" spans="2:46" s="1" customFormat="1" ht="12" customHeight="1">
      <c r="B13" s="27"/>
      <c r="D13" s="22" t="s">
        <v>14</v>
      </c>
      <c r="F13" s="20" t="s">
        <v>1</v>
      </c>
      <c r="I13" s="22" t="s">
        <v>15</v>
      </c>
      <c r="J13" s="20" t="s">
        <v>1</v>
      </c>
      <c r="L13" s="27"/>
    </row>
    <row r="14" spans="2:46" s="1" customFormat="1" ht="12" customHeight="1">
      <c r="B14" s="27"/>
      <c r="D14" s="22" t="s">
        <v>16</v>
      </c>
      <c r="F14" s="20" t="s">
        <v>17</v>
      </c>
      <c r="I14" s="22" t="s">
        <v>18</v>
      </c>
      <c r="J14" s="50" t="str">
        <f>'Rekapitulácia stavby'!AN8</f>
        <v>7. 6. 2021</v>
      </c>
      <c r="L14" s="27"/>
    </row>
    <row r="15" spans="2:46" s="1" customFormat="1" ht="10.75" customHeight="1">
      <c r="B15" s="27"/>
      <c r="L15" s="27"/>
    </row>
    <row r="16" spans="2:46" s="1" customFormat="1" ht="12" customHeight="1">
      <c r="B16" s="27"/>
      <c r="D16" s="22" t="s">
        <v>20</v>
      </c>
      <c r="I16" s="22" t="s">
        <v>21</v>
      </c>
      <c r="J16" s="20" t="s">
        <v>1</v>
      </c>
      <c r="L16" s="27"/>
    </row>
    <row r="17" spans="2:12" s="1" customFormat="1" ht="18" customHeight="1">
      <c r="B17" s="27"/>
      <c r="E17" s="20" t="s">
        <v>22</v>
      </c>
      <c r="I17" s="22" t="s">
        <v>23</v>
      </c>
      <c r="J17" s="20" t="s">
        <v>1</v>
      </c>
      <c r="L17" s="27"/>
    </row>
    <row r="18" spans="2:12" s="1" customFormat="1" ht="7" customHeight="1">
      <c r="B18" s="27"/>
      <c r="L18" s="27"/>
    </row>
    <row r="19" spans="2:12" s="1" customFormat="1" ht="12" customHeight="1">
      <c r="B19" s="27"/>
      <c r="D19" s="22" t="s">
        <v>24</v>
      </c>
      <c r="I19" s="22" t="s">
        <v>21</v>
      </c>
      <c r="J19" s="20" t="str">
        <f>'Rekapitulácia stavby'!AN13</f>
        <v/>
      </c>
      <c r="L19" s="27"/>
    </row>
    <row r="20" spans="2:12" s="1" customFormat="1" ht="18" customHeight="1">
      <c r="B20" s="27"/>
      <c r="E20" s="178" t="str">
        <f>'Rekapitulácia stavby'!E14</f>
        <v xml:space="preserve"> </v>
      </c>
      <c r="F20" s="178"/>
      <c r="G20" s="178"/>
      <c r="H20" s="178"/>
      <c r="I20" s="22" t="s">
        <v>23</v>
      </c>
      <c r="J20" s="20" t="str">
        <f>'Rekapitulácia stavby'!AN14</f>
        <v/>
      </c>
      <c r="L20" s="27"/>
    </row>
    <row r="21" spans="2:12" s="1" customFormat="1" ht="7" customHeight="1">
      <c r="B21" s="27"/>
      <c r="L21" s="27"/>
    </row>
    <row r="22" spans="2:12" s="1" customFormat="1" ht="12" customHeight="1">
      <c r="B22" s="27"/>
      <c r="D22" s="22" t="s">
        <v>26</v>
      </c>
      <c r="I22" s="22" t="s">
        <v>21</v>
      </c>
      <c r="J22" s="20" t="s">
        <v>1</v>
      </c>
      <c r="L22" s="27"/>
    </row>
    <row r="23" spans="2:12" s="1" customFormat="1" ht="18" customHeight="1">
      <c r="B23" s="27"/>
      <c r="E23" s="20" t="s">
        <v>27</v>
      </c>
      <c r="I23" s="22" t="s">
        <v>23</v>
      </c>
      <c r="J23" s="20" t="s">
        <v>1</v>
      </c>
      <c r="L23" s="27"/>
    </row>
    <row r="24" spans="2:12" s="1" customFormat="1" ht="7" customHeight="1">
      <c r="B24" s="27"/>
      <c r="L24" s="27"/>
    </row>
    <row r="25" spans="2:12" s="1" customFormat="1" ht="12" customHeight="1">
      <c r="B25" s="27"/>
      <c r="D25" s="22" t="s">
        <v>30</v>
      </c>
      <c r="I25" s="22" t="s">
        <v>21</v>
      </c>
      <c r="J25" s="20" t="str">
        <f>IF('Rekapitulácia stavby'!AN19="","",'Rekapitulácia stavby'!AN19)</f>
        <v/>
      </c>
      <c r="L25" s="27"/>
    </row>
    <row r="26" spans="2:12" s="1" customFormat="1" ht="18" customHeight="1">
      <c r="B26" s="27"/>
      <c r="E26" s="20" t="str">
        <f>IF('Rekapitulácia stavby'!E20="","",'Rekapitulácia stavby'!E20)</f>
        <v xml:space="preserve"> </v>
      </c>
      <c r="I26" s="22" t="s">
        <v>23</v>
      </c>
      <c r="J26" s="20" t="str">
        <f>IF('Rekapitulácia stavby'!AN20="","",'Rekapitulácia stavby'!AN20)</f>
        <v/>
      </c>
      <c r="L26" s="27"/>
    </row>
    <row r="27" spans="2:12" s="1" customFormat="1" ht="7" customHeight="1">
      <c r="B27" s="27"/>
      <c r="L27" s="27"/>
    </row>
    <row r="28" spans="2:12" s="1" customFormat="1" ht="12" customHeight="1">
      <c r="B28" s="27"/>
      <c r="D28" s="22" t="s">
        <v>31</v>
      </c>
      <c r="L28" s="27"/>
    </row>
    <row r="29" spans="2:12" s="7" customFormat="1" ht="214.5" customHeight="1">
      <c r="B29" s="96"/>
      <c r="E29" s="181" t="s">
        <v>115</v>
      </c>
      <c r="F29" s="181"/>
      <c r="G29" s="181"/>
      <c r="H29" s="181"/>
      <c r="L29" s="96"/>
    </row>
    <row r="30" spans="2:12" s="1" customFormat="1" ht="7" customHeight="1">
      <c r="B30" s="27"/>
      <c r="L30" s="27"/>
    </row>
    <row r="31" spans="2:12" s="1" customFormat="1" ht="7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5" customHeight="1">
      <c r="B32" s="27"/>
      <c r="D32" s="20" t="s">
        <v>116</v>
      </c>
      <c r="J32" s="26">
        <f>J98</f>
        <v>16328.616</v>
      </c>
      <c r="L32" s="27"/>
    </row>
    <row r="33" spans="2:12" s="1" customFormat="1" ht="14.5" customHeight="1">
      <c r="B33" s="27"/>
      <c r="D33" s="25" t="s">
        <v>117</v>
      </c>
      <c r="J33" s="26">
        <f>J104</f>
        <v>0</v>
      </c>
      <c r="L33" s="27"/>
    </row>
    <row r="34" spans="2:12" s="1" customFormat="1" ht="25.5" customHeight="1">
      <c r="B34" s="27"/>
      <c r="D34" s="97" t="s">
        <v>35</v>
      </c>
      <c r="J34" s="64">
        <f>ROUND(J32 + J33, 2)</f>
        <v>16328.62</v>
      </c>
      <c r="L34" s="27"/>
    </row>
    <row r="35" spans="2:12" s="1" customFormat="1" ht="7" customHeight="1">
      <c r="B35" s="27"/>
      <c r="D35" s="51"/>
      <c r="E35" s="51"/>
      <c r="F35" s="51"/>
      <c r="G35" s="51"/>
      <c r="H35" s="51"/>
      <c r="I35" s="51"/>
      <c r="J35" s="51"/>
      <c r="K35" s="51"/>
      <c r="L35" s="27"/>
    </row>
    <row r="36" spans="2:12" s="1" customFormat="1" ht="14.5" customHeight="1">
      <c r="B36" s="27"/>
      <c r="F36" s="30" t="s">
        <v>37</v>
      </c>
      <c r="I36" s="30" t="s">
        <v>36</v>
      </c>
      <c r="J36" s="30" t="s">
        <v>38</v>
      </c>
      <c r="L36" s="27"/>
    </row>
    <row r="37" spans="2:12" s="1" customFormat="1" ht="14.5" customHeight="1">
      <c r="B37" s="27"/>
      <c r="D37" s="53" t="s">
        <v>39</v>
      </c>
      <c r="E37" s="32" t="s">
        <v>40</v>
      </c>
      <c r="F37" s="98">
        <f>ROUND((SUM(BE104:BE105) + SUM(BE127:BE180)),  2)</f>
        <v>0</v>
      </c>
      <c r="G37" s="99"/>
      <c r="H37" s="99"/>
      <c r="I37" s="100">
        <v>0.2</v>
      </c>
      <c r="J37" s="98">
        <f>ROUND(((SUM(BE104:BE105) + SUM(BE127:BE180))*I37),  2)</f>
        <v>0</v>
      </c>
      <c r="L37" s="27"/>
    </row>
    <row r="38" spans="2:12" s="1" customFormat="1" ht="14.5" customHeight="1">
      <c r="B38" s="27"/>
      <c r="E38" s="32" t="s">
        <v>41</v>
      </c>
      <c r="F38" s="84">
        <f>ROUND((SUM(BF104:BF105) + SUM(BF127:BF180)),  2)</f>
        <v>16328.62</v>
      </c>
      <c r="I38" s="101">
        <v>0.2</v>
      </c>
      <c r="J38" s="84">
        <f>ROUND(((SUM(BF104:BF105) + SUM(BF127:BF180))*I38),  2)</f>
        <v>3265.72</v>
      </c>
      <c r="L38" s="27"/>
    </row>
    <row r="39" spans="2:12" s="1" customFormat="1" ht="14.5" hidden="1" customHeight="1">
      <c r="B39" s="27"/>
      <c r="E39" s="22" t="s">
        <v>42</v>
      </c>
      <c r="F39" s="84">
        <f>ROUND((SUM(BG104:BG105) + SUM(BG127:BG180)),  2)</f>
        <v>0</v>
      </c>
      <c r="I39" s="101">
        <v>0.2</v>
      </c>
      <c r="J39" s="84">
        <f>0</f>
        <v>0</v>
      </c>
      <c r="L39" s="27"/>
    </row>
    <row r="40" spans="2:12" s="1" customFormat="1" ht="14.5" hidden="1" customHeight="1">
      <c r="B40" s="27"/>
      <c r="E40" s="22" t="s">
        <v>43</v>
      </c>
      <c r="F40" s="84">
        <f>ROUND((SUM(BH104:BH105) + SUM(BH127:BH180)),  2)</f>
        <v>0</v>
      </c>
      <c r="I40" s="101">
        <v>0.2</v>
      </c>
      <c r="J40" s="84">
        <f>0</f>
        <v>0</v>
      </c>
      <c r="L40" s="27"/>
    </row>
    <row r="41" spans="2:12" s="1" customFormat="1" ht="14.5" hidden="1" customHeight="1">
      <c r="B41" s="27"/>
      <c r="E41" s="32" t="s">
        <v>44</v>
      </c>
      <c r="F41" s="98">
        <f>ROUND((SUM(BI104:BI105) + SUM(BI127:BI180)),  2)</f>
        <v>0</v>
      </c>
      <c r="G41" s="99"/>
      <c r="H41" s="99"/>
      <c r="I41" s="100">
        <v>0</v>
      </c>
      <c r="J41" s="98">
        <f>0</f>
        <v>0</v>
      </c>
      <c r="L41" s="27"/>
    </row>
    <row r="42" spans="2:12" s="1" customFormat="1" ht="7" customHeight="1">
      <c r="B42" s="27"/>
      <c r="L42" s="27"/>
    </row>
    <row r="43" spans="2:12" s="1" customFormat="1" ht="25.5" customHeight="1">
      <c r="B43" s="27"/>
      <c r="C43" s="93"/>
      <c r="D43" s="102" t="s">
        <v>45</v>
      </c>
      <c r="E43" s="55"/>
      <c r="F43" s="55"/>
      <c r="G43" s="103" t="s">
        <v>46</v>
      </c>
      <c r="H43" s="104" t="s">
        <v>47</v>
      </c>
      <c r="I43" s="55"/>
      <c r="J43" s="105">
        <f>SUM(J34:J41)</f>
        <v>19594.34</v>
      </c>
      <c r="K43" s="106"/>
      <c r="L43" s="27"/>
    </row>
    <row r="44" spans="2:12" s="1" customFormat="1" ht="14.5" customHeight="1">
      <c r="B44" s="27"/>
      <c r="L44" s="27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7"/>
      <c r="D61" s="41" t="s">
        <v>50</v>
      </c>
      <c r="E61" s="29"/>
      <c r="F61" s="107" t="s">
        <v>51</v>
      </c>
      <c r="G61" s="41" t="s">
        <v>50</v>
      </c>
      <c r="H61" s="29"/>
      <c r="I61" s="29"/>
      <c r="J61" s="108" t="s">
        <v>51</v>
      </c>
      <c r="K61" s="29"/>
      <c r="L61" s="27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7"/>
      <c r="D76" s="41" t="s">
        <v>50</v>
      </c>
      <c r="E76" s="29"/>
      <c r="F76" s="107" t="s">
        <v>51</v>
      </c>
      <c r="G76" s="41" t="s">
        <v>50</v>
      </c>
      <c r="H76" s="29"/>
      <c r="I76" s="29"/>
      <c r="J76" s="108" t="s">
        <v>51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5" customHeight="1">
      <c r="B82" s="27"/>
      <c r="C82" s="17" t="s">
        <v>118</v>
      </c>
      <c r="L82" s="27"/>
    </row>
    <row r="83" spans="2:12" s="1" customFormat="1" ht="7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1" t="str">
        <f>E7</f>
        <v>Výstavba farmy dojníc Mikuláš II. etapa</v>
      </c>
      <c r="F85" s="212"/>
      <c r="G85" s="212"/>
      <c r="H85" s="212"/>
      <c r="L85" s="27"/>
    </row>
    <row r="86" spans="2:12" ht="12" customHeight="1">
      <c r="B86" s="16"/>
      <c r="C86" s="22" t="s">
        <v>113</v>
      </c>
      <c r="L86" s="16"/>
    </row>
    <row r="87" spans="2:12" s="1" customFormat="1" ht="16.5" customHeight="1">
      <c r="B87" s="27"/>
      <c r="E87" s="211" t="s">
        <v>114</v>
      </c>
      <c r="F87" s="213"/>
      <c r="G87" s="213"/>
      <c r="H87" s="213"/>
      <c r="L87" s="27"/>
    </row>
    <row r="88" spans="2:12" s="1" customFormat="1" ht="12" customHeight="1">
      <c r="B88" s="27"/>
      <c r="C88" s="22" t="s">
        <v>425</v>
      </c>
      <c r="L88" s="27"/>
    </row>
    <row r="89" spans="2:12" s="1" customFormat="1" ht="16.5" customHeight="1">
      <c r="B89" s="27"/>
      <c r="E89" s="173" t="str">
        <f>E11</f>
        <v>2_2 - Elektroinštalácia</v>
      </c>
      <c r="F89" s="213"/>
      <c r="G89" s="213"/>
      <c r="H89" s="213"/>
      <c r="L89" s="27"/>
    </row>
    <row r="90" spans="2:12" s="1" customFormat="1" ht="7" customHeight="1">
      <c r="B90" s="27"/>
      <c r="L90" s="27"/>
    </row>
    <row r="91" spans="2:12" s="1" customFormat="1" ht="12" customHeight="1">
      <c r="B91" s="27"/>
      <c r="C91" s="22" t="s">
        <v>16</v>
      </c>
      <c r="F91" s="20" t="str">
        <f>F14</f>
        <v>Veľká Tabula</v>
      </c>
      <c r="I91" s="22" t="s">
        <v>18</v>
      </c>
      <c r="J91" s="50" t="str">
        <f>IF(J14="","",J14)</f>
        <v>7. 6. 2021</v>
      </c>
      <c r="L91" s="27"/>
    </row>
    <row r="92" spans="2:12" s="1" customFormat="1" ht="7" customHeight="1">
      <c r="B92" s="27"/>
      <c r="L92" s="27"/>
    </row>
    <row r="93" spans="2:12" s="1" customFormat="1" ht="25.75" customHeight="1">
      <c r="B93" s="27"/>
      <c r="C93" s="22" t="s">
        <v>20</v>
      </c>
      <c r="F93" s="20" t="str">
        <f>E17</f>
        <v>AGROCONTRACT Mikuláš a.s., č. 631, Mikuláš</v>
      </c>
      <c r="I93" s="22" t="s">
        <v>26</v>
      </c>
      <c r="J93" s="23" t="str">
        <f>E23</f>
        <v>Ing. arch. Roland Hoferica</v>
      </c>
      <c r="L93" s="27"/>
    </row>
    <row r="94" spans="2:12" s="1" customFormat="1" ht="15.25" customHeight="1">
      <c r="B94" s="27"/>
      <c r="C94" s="22" t="s">
        <v>24</v>
      </c>
      <c r="F94" s="20" t="str">
        <f>IF(E20="","",E20)</f>
        <v xml:space="preserve"> </v>
      </c>
      <c r="I94" s="22" t="s">
        <v>30</v>
      </c>
      <c r="J94" s="23" t="str">
        <f>E26</f>
        <v xml:space="preserve"> </v>
      </c>
      <c r="L94" s="27"/>
    </row>
    <row r="95" spans="2:12" s="1" customFormat="1" ht="10.25" customHeight="1">
      <c r="B95" s="27"/>
      <c r="L95" s="27"/>
    </row>
    <row r="96" spans="2:12" s="1" customFormat="1" ht="29.25" customHeight="1">
      <c r="B96" s="27"/>
      <c r="C96" s="109" t="s">
        <v>119</v>
      </c>
      <c r="D96" s="93"/>
      <c r="E96" s="93"/>
      <c r="F96" s="93"/>
      <c r="G96" s="93"/>
      <c r="H96" s="93"/>
      <c r="I96" s="93"/>
      <c r="J96" s="110" t="s">
        <v>120</v>
      </c>
      <c r="K96" s="93"/>
      <c r="L96" s="27"/>
    </row>
    <row r="97" spans="2:47" s="1" customFormat="1" ht="10.25" customHeight="1">
      <c r="B97" s="27"/>
      <c r="L97" s="27"/>
    </row>
    <row r="98" spans="2:47" s="1" customFormat="1" ht="22.75" customHeight="1">
      <c r="B98" s="27"/>
      <c r="C98" s="111" t="s">
        <v>121</v>
      </c>
      <c r="J98" s="64">
        <f>J127</f>
        <v>16328.616</v>
      </c>
      <c r="L98" s="27"/>
      <c r="AU98" s="13" t="s">
        <v>122</v>
      </c>
    </row>
    <row r="99" spans="2:47" s="8" customFormat="1" ht="25" customHeight="1">
      <c r="B99" s="112"/>
      <c r="D99" s="113" t="s">
        <v>136</v>
      </c>
      <c r="E99" s="114"/>
      <c r="F99" s="114"/>
      <c r="G99" s="114"/>
      <c r="H99" s="114"/>
      <c r="I99" s="114"/>
      <c r="J99" s="115">
        <f>J128</f>
        <v>15613.616</v>
      </c>
      <c r="L99" s="112"/>
    </row>
    <row r="100" spans="2:47" s="9" customFormat="1" ht="20" customHeight="1">
      <c r="B100" s="116"/>
      <c r="D100" s="117" t="s">
        <v>589</v>
      </c>
      <c r="E100" s="118"/>
      <c r="F100" s="118"/>
      <c r="G100" s="118"/>
      <c r="H100" s="118"/>
      <c r="I100" s="118"/>
      <c r="J100" s="119">
        <f>J129</f>
        <v>15613.616</v>
      </c>
      <c r="L100" s="116"/>
    </row>
    <row r="101" spans="2:47" s="8" customFormat="1" ht="25" customHeight="1">
      <c r="B101" s="112"/>
      <c r="D101" s="113" t="s">
        <v>590</v>
      </c>
      <c r="E101" s="114"/>
      <c r="F101" s="114"/>
      <c r="G101" s="114"/>
      <c r="H101" s="114"/>
      <c r="I101" s="114"/>
      <c r="J101" s="115">
        <f>J179</f>
        <v>715</v>
      </c>
      <c r="L101" s="112"/>
    </row>
    <row r="102" spans="2:47" s="1" customFormat="1" ht="21.75" customHeight="1">
      <c r="B102" s="27"/>
      <c r="L102" s="27"/>
    </row>
    <row r="103" spans="2:47" s="1" customFormat="1" ht="7" customHeight="1">
      <c r="B103" s="27"/>
      <c r="L103" s="27"/>
    </row>
    <row r="104" spans="2:47" s="1" customFormat="1" ht="29.25" customHeight="1">
      <c r="B104" s="27"/>
      <c r="C104" s="111" t="s">
        <v>138</v>
      </c>
      <c r="J104" s="120">
        <v>0</v>
      </c>
      <c r="L104" s="27"/>
      <c r="N104" s="121" t="s">
        <v>39</v>
      </c>
    </row>
    <row r="105" spans="2:47" s="1" customFormat="1" ht="18" customHeight="1">
      <c r="B105" s="27"/>
      <c r="L105" s="27"/>
    </row>
    <row r="106" spans="2:47" s="1" customFormat="1" ht="29.25" customHeight="1">
      <c r="B106" s="27"/>
      <c r="C106" s="92" t="s">
        <v>111</v>
      </c>
      <c r="D106" s="93"/>
      <c r="E106" s="93"/>
      <c r="F106" s="93"/>
      <c r="G106" s="93"/>
      <c r="H106" s="93"/>
      <c r="I106" s="93"/>
      <c r="J106" s="94">
        <f>ROUND(J98+J104,2)</f>
        <v>16328.62</v>
      </c>
      <c r="K106" s="93"/>
      <c r="L106" s="27"/>
    </row>
    <row r="107" spans="2:47" s="1" customFormat="1" ht="7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7"/>
    </row>
    <row r="111" spans="2:47" s="1" customFormat="1" ht="7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27"/>
    </row>
    <row r="112" spans="2:47" s="1" customFormat="1" ht="25" customHeight="1">
      <c r="B112" s="27"/>
      <c r="C112" s="17" t="s">
        <v>139</v>
      </c>
      <c r="L112" s="27"/>
    </row>
    <row r="113" spans="2:63" s="1" customFormat="1" ht="7" customHeight="1">
      <c r="B113" s="27"/>
      <c r="L113" s="27"/>
    </row>
    <row r="114" spans="2:63" s="1" customFormat="1" ht="12" customHeight="1">
      <c r="B114" s="27"/>
      <c r="C114" s="22" t="s">
        <v>12</v>
      </c>
      <c r="L114" s="27"/>
    </row>
    <row r="115" spans="2:63" s="1" customFormat="1" ht="16.5" customHeight="1">
      <c r="B115" s="27"/>
      <c r="E115" s="211" t="str">
        <f>E7</f>
        <v>Výstavba farmy dojníc Mikuláš II. etapa</v>
      </c>
      <c r="F115" s="212"/>
      <c r="G115" s="212"/>
      <c r="H115" s="212"/>
      <c r="L115" s="27"/>
    </row>
    <row r="116" spans="2:63" ht="12" customHeight="1">
      <c r="B116" s="16"/>
      <c r="C116" s="22" t="s">
        <v>113</v>
      </c>
      <c r="L116" s="16"/>
    </row>
    <row r="117" spans="2:63" s="1" customFormat="1" ht="16.5" customHeight="1">
      <c r="B117" s="27"/>
      <c r="E117" s="211" t="s">
        <v>114</v>
      </c>
      <c r="F117" s="213"/>
      <c r="G117" s="213"/>
      <c r="H117" s="213"/>
      <c r="L117" s="27"/>
    </row>
    <row r="118" spans="2:63" s="1" customFormat="1" ht="12" customHeight="1">
      <c r="B118" s="27"/>
      <c r="C118" s="22" t="s">
        <v>425</v>
      </c>
      <c r="L118" s="27"/>
    </row>
    <row r="119" spans="2:63" s="1" customFormat="1" ht="16.5" customHeight="1">
      <c r="B119" s="27"/>
      <c r="E119" s="173" t="str">
        <f>E11</f>
        <v>2_2 - Elektroinštalácia</v>
      </c>
      <c r="F119" s="213"/>
      <c r="G119" s="213"/>
      <c r="H119" s="213"/>
      <c r="L119" s="27"/>
    </row>
    <row r="120" spans="2:63" s="1" customFormat="1" ht="7" customHeight="1">
      <c r="B120" s="27"/>
      <c r="L120" s="27"/>
    </row>
    <row r="121" spans="2:63" s="1" customFormat="1" ht="12" customHeight="1">
      <c r="B121" s="27"/>
      <c r="C121" s="22" t="s">
        <v>16</v>
      </c>
      <c r="F121" s="20" t="str">
        <f>F14</f>
        <v>Veľká Tabula</v>
      </c>
      <c r="I121" s="22" t="s">
        <v>18</v>
      </c>
      <c r="J121" s="50" t="str">
        <f>IF(J14="","",J14)</f>
        <v>7. 6. 2021</v>
      </c>
      <c r="L121" s="27"/>
    </row>
    <row r="122" spans="2:63" s="1" customFormat="1" ht="7" customHeight="1">
      <c r="B122" s="27"/>
      <c r="L122" s="27"/>
    </row>
    <row r="123" spans="2:63" s="1" customFormat="1" ht="25.75" customHeight="1">
      <c r="B123" s="27"/>
      <c r="C123" s="22" t="s">
        <v>20</v>
      </c>
      <c r="F123" s="20" t="str">
        <f>E17</f>
        <v>AGROCONTRACT Mikuláš a.s., č. 631, Mikuláš</v>
      </c>
      <c r="I123" s="22" t="s">
        <v>26</v>
      </c>
      <c r="J123" s="23" t="str">
        <f>E23</f>
        <v>Ing. arch. Roland Hoferica</v>
      </c>
      <c r="L123" s="27"/>
    </row>
    <row r="124" spans="2:63" s="1" customFormat="1" ht="15.25" customHeight="1">
      <c r="B124" s="27"/>
      <c r="C124" s="22" t="s">
        <v>24</v>
      </c>
      <c r="F124" s="20" t="str">
        <f>IF(E20="","",E20)</f>
        <v xml:space="preserve"> </v>
      </c>
      <c r="I124" s="22" t="s">
        <v>30</v>
      </c>
      <c r="J124" s="23" t="str">
        <f>E26</f>
        <v xml:space="preserve"> </v>
      </c>
      <c r="L124" s="27"/>
    </row>
    <row r="125" spans="2:63" s="1" customFormat="1" ht="10.25" customHeight="1">
      <c r="B125" s="27"/>
      <c r="L125" s="27"/>
    </row>
    <row r="126" spans="2:63" s="10" customFormat="1" ht="29.25" customHeight="1">
      <c r="B126" s="122"/>
      <c r="C126" s="123" t="s">
        <v>140</v>
      </c>
      <c r="D126" s="124" t="s">
        <v>60</v>
      </c>
      <c r="E126" s="124" t="s">
        <v>56</v>
      </c>
      <c r="F126" s="124" t="s">
        <v>57</v>
      </c>
      <c r="G126" s="124" t="s">
        <v>141</v>
      </c>
      <c r="H126" s="124" t="s">
        <v>142</v>
      </c>
      <c r="I126" s="124" t="s">
        <v>143</v>
      </c>
      <c r="J126" s="125" t="s">
        <v>120</v>
      </c>
      <c r="K126" s="126" t="s">
        <v>144</v>
      </c>
      <c r="L126" s="122"/>
      <c r="M126" s="57" t="s">
        <v>1</v>
      </c>
      <c r="N126" s="58" t="s">
        <v>39</v>
      </c>
      <c r="O126" s="58" t="s">
        <v>145</v>
      </c>
      <c r="P126" s="58" t="s">
        <v>146</v>
      </c>
      <c r="Q126" s="58" t="s">
        <v>147</v>
      </c>
      <c r="R126" s="58" t="s">
        <v>148</v>
      </c>
      <c r="S126" s="58" t="s">
        <v>149</v>
      </c>
      <c r="T126" s="59" t="s">
        <v>150</v>
      </c>
    </row>
    <row r="127" spans="2:63" s="1" customFormat="1" ht="22.75" customHeight="1">
      <c r="B127" s="27"/>
      <c r="C127" s="62" t="s">
        <v>116</v>
      </c>
      <c r="J127" s="127">
        <f>BK127</f>
        <v>16328.616</v>
      </c>
      <c r="L127" s="27"/>
      <c r="M127" s="60"/>
      <c r="N127" s="51"/>
      <c r="O127" s="51"/>
      <c r="P127" s="128">
        <f>P128+P179</f>
        <v>135.46699999999998</v>
      </c>
      <c r="Q127" s="51"/>
      <c r="R127" s="128">
        <f>R128+R179</f>
        <v>0.488311</v>
      </c>
      <c r="S127" s="51"/>
      <c r="T127" s="129">
        <f>T128+T179</f>
        <v>0</v>
      </c>
      <c r="AT127" s="13" t="s">
        <v>74</v>
      </c>
      <c r="AU127" s="13" t="s">
        <v>122</v>
      </c>
      <c r="BK127" s="130">
        <f>BK128+BK179</f>
        <v>16328.616</v>
      </c>
    </row>
    <row r="128" spans="2:63" s="11" customFormat="1" ht="26" customHeight="1">
      <c r="B128" s="131"/>
      <c r="D128" s="132" t="s">
        <v>74</v>
      </c>
      <c r="E128" s="133" t="s">
        <v>274</v>
      </c>
      <c r="F128" s="133" t="s">
        <v>407</v>
      </c>
      <c r="J128" s="134">
        <f>BK128</f>
        <v>15613.616</v>
      </c>
      <c r="L128" s="131"/>
      <c r="M128" s="135"/>
      <c r="P128" s="136">
        <f>P129</f>
        <v>134.40699999999998</v>
      </c>
      <c r="R128" s="136">
        <f>R129</f>
        <v>0.488311</v>
      </c>
      <c r="T128" s="137">
        <f>T129</f>
        <v>0</v>
      </c>
      <c r="AR128" s="132" t="s">
        <v>164</v>
      </c>
      <c r="AT128" s="138" t="s">
        <v>74</v>
      </c>
      <c r="AU128" s="138" t="s">
        <v>75</v>
      </c>
      <c r="AY128" s="132" t="s">
        <v>153</v>
      </c>
      <c r="BK128" s="139">
        <f>BK129</f>
        <v>15613.616</v>
      </c>
    </row>
    <row r="129" spans="2:65" s="11" customFormat="1" ht="22.75" customHeight="1">
      <c r="B129" s="131"/>
      <c r="D129" s="132" t="s">
        <v>74</v>
      </c>
      <c r="E129" s="140" t="s">
        <v>591</v>
      </c>
      <c r="F129" s="140" t="s">
        <v>592</v>
      </c>
      <c r="J129" s="141">
        <f>BK129</f>
        <v>15613.616</v>
      </c>
      <c r="L129" s="131"/>
      <c r="M129" s="135"/>
      <c r="P129" s="136">
        <f>SUM(P130:P178)</f>
        <v>134.40699999999998</v>
      </c>
      <c r="R129" s="136">
        <f>SUM(R130:R178)</f>
        <v>0.488311</v>
      </c>
      <c r="T129" s="137">
        <f>SUM(T130:T178)</f>
        <v>0</v>
      </c>
      <c r="AR129" s="132" t="s">
        <v>164</v>
      </c>
      <c r="AT129" s="138" t="s">
        <v>74</v>
      </c>
      <c r="AU129" s="138" t="s">
        <v>82</v>
      </c>
      <c r="AY129" s="132" t="s">
        <v>153</v>
      </c>
      <c r="BK129" s="139">
        <f>SUM(BK130:BK178)</f>
        <v>15613.616</v>
      </c>
    </row>
    <row r="130" spans="2:65" s="1" customFormat="1" ht="24.25" customHeight="1">
      <c r="B130" s="142"/>
      <c r="C130" s="143" t="s">
        <v>82</v>
      </c>
      <c r="D130" s="143" t="s">
        <v>155</v>
      </c>
      <c r="E130" s="144" t="s">
        <v>593</v>
      </c>
      <c r="F130" s="145" t="s">
        <v>594</v>
      </c>
      <c r="G130" s="146" t="s">
        <v>271</v>
      </c>
      <c r="H130" s="147">
        <v>445.5</v>
      </c>
      <c r="I130" s="147">
        <v>1.4419999999999999</v>
      </c>
      <c r="J130" s="147">
        <f t="shared" ref="J130:J161" si="0">ROUND(I130*H130,3)</f>
        <v>642.41099999999994</v>
      </c>
      <c r="K130" s="148"/>
      <c r="L130" s="27"/>
      <c r="M130" s="149" t="s">
        <v>1</v>
      </c>
      <c r="N130" s="121" t="s">
        <v>41</v>
      </c>
      <c r="O130" s="150">
        <v>8.5000000000000006E-2</v>
      </c>
      <c r="P130" s="150">
        <f t="shared" ref="P130:P161" si="1">O130*H130</f>
        <v>37.8675</v>
      </c>
      <c r="Q130" s="150">
        <v>0</v>
      </c>
      <c r="R130" s="150">
        <f t="shared" ref="R130:R161" si="2">Q130*H130</f>
        <v>0</v>
      </c>
      <c r="S130" s="150">
        <v>0</v>
      </c>
      <c r="T130" s="151">
        <f t="shared" ref="T130:T161" si="3">S130*H130</f>
        <v>0</v>
      </c>
      <c r="AR130" s="152" t="s">
        <v>414</v>
      </c>
      <c r="AT130" s="152" t="s">
        <v>155</v>
      </c>
      <c r="AU130" s="152" t="s">
        <v>86</v>
      </c>
      <c r="AY130" s="13" t="s">
        <v>153</v>
      </c>
      <c r="BE130" s="153">
        <f t="shared" ref="BE130:BE161" si="4">IF(N130="základná",J130,0)</f>
        <v>0</v>
      </c>
      <c r="BF130" s="153">
        <f t="shared" ref="BF130:BF161" si="5">IF(N130="znížená",J130,0)</f>
        <v>642.41099999999994</v>
      </c>
      <c r="BG130" s="153">
        <f t="shared" ref="BG130:BG161" si="6">IF(N130="zákl. prenesená",J130,0)</f>
        <v>0</v>
      </c>
      <c r="BH130" s="153">
        <f t="shared" ref="BH130:BH161" si="7">IF(N130="zníž. prenesená",J130,0)</f>
        <v>0</v>
      </c>
      <c r="BI130" s="153">
        <f t="shared" ref="BI130:BI161" si="8">IF(N130="nulová",J130,0)</f>
        <v>0</v>
      </c>
      <c r="BJ130" s="13" t="s">
        <v>86</v>
      </c>
      <c r="BK130" s="154">
        <f t="shared" ref="BK130:BK161" si="9">ROUND(I130*H130,3)</f>
        <v>642.41099999999994</v>
      </c>
      <c r="BL130" s="13" t="s">
        <v>414</v>
      </c>
      <c r="BM130" s="152" t="s">
        <v>595</v>
      </c>
    </row>
    <row r="131" spans="2:65" s="1" customFormat="1" ht="24.25" customHeight="1">
      <c r="B131" s="142"/>
      <c r="C131" s="155" t="s">
        <v>86</v>
      </c>
      <c r="D131" s="155" t="s">
        <v>274</v>
      </c>
      <c r="E131" s="156" t="s">
        <v>596</v>
      </c>
      <c r="F131" s="157" t="s">
        <v>597</v>
      </c>
      <c r="G131" s="158" t="s">
        <v>271</v>
      </c>
      <c r="H131" s="159">
        <v>445.5</v>
      </c>
      <c r="I131" s="159">
        <v>0.81499999999999995</v>
      </c>
      <c r="J131" s="159">
        <f t="shared" si="0"/>
        <v>363.08300000000003</v>
      </c>
      <c r="K131" s="160"/>
      <c r="L131" s="161"/>
      <c r="M131" s="162" t="s">
        <v>1</v>
      </c>
      <c r="N131" s="163" t="s">
        <v>41</v>
      </c>
      <c r="O131" s="150">
        <v>0</v>
      </c>
      <c r="P131" s="150">
        <f t="shared" si="1"/>
        <v>0</v>
      </c>
      <c r="Q131" s="150">
        <v>1.7000000000000001E-4</v>
      </c>
      <c r="R131" s="150">
        <f t="shared" si="2"/>
        <v>7.5735000000000011E-2</v>
      </c>
      <c r="S131" s="150">
        <v>0</v>
      </c>
      <c r="T131" s="151">
        <f t="shared" si="3"/>
        <v>0</v>
      </c>
      <c r="AR131" s="152" t="s">
        <v>419</v>
      </c>
      <c r="AT131" s="152" t="s">
        <v>274</v>
      </c>
      <c r="AU131" s="152" t="s">
        <v>86</v>
      </c>
      <c r="AY131" s="13" t="s">
        <v>153</v>
      </c>
      <c r="BE131" s="153">
        <f t="shared" si="4"/>
        <v>0</v>
      </c>
      <c r="BF131" s="153">
        <f t="shared" si="5"/>
        <v>363.08300000000003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86</v>
      </c>
      <c r="BK131" s="154">
        <f t="shared" si="9"/>
        <v>363.08300000000003</v>
      </c>
      <c r="BL131" s="13" t="s">
        <v>419</v>
      </c>
      <c r="BM131" s="152" t="s">
        <v>598</v>
      </c>
    </row>
    <row r="132" spans="2:65" s="1" customFormat="1" ht="21.75" customHeight="1">
      <c r="B132" s="142"/>
      <c r="C132" s="143" t="s">
        <v>171</v>
      </c>
      <c r="D132" s="143" t="s">
        <v>155</v>
      </c>
      <c r="E132" s="144" t="s">
        <v>599</v>
      </c>
      <c r="F132" s="145" t="s">
        <v>600</v>
      </c>
      <c r="G132" s="146" t="s">
        <v>277</v>
      </c>
      <c r="H132" s="147">
        <v>7</v>
      </c>
      <c r="I132" s="147">
        <v>1.4590000000000001</v>
      </c>
      <c r="J132" s="147">
        <f t="shared" si="0"/>
        <v>10.212999999999999</v>
      </c>
      <c r="K132" s="148"/>
      <c r="L132" s="27"/>
      <c r="M132" s="149" t="s">
        <v>1</v>
      </c>
      <c r="N132" s="121" t="s">
        <v>41</v>
      </c>
      <c r="O132" s="150">
        <v>8.5999999999999993E-2</v>
      </c>
      <c r="P132" s="150">
        <f t="shared" si="1"/>
        <v>0.60199999999999998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414</v>
      </c>
      <c r="AT132" s="152" t="s">
        <v>155</v>
      </c>
      <c r="AU132" s="152" t="s">
        <v>86</v>
      </c>
      <c r="AY132" s="13" t="s">
        <v>153</v>
      </c>
      <c r="BE132" s="153">
        <f t="shared" si="4"/>
        <v>0</v>
      </c>
      <c r="BF132" s="153">
        <f t="shared" si="5"/>
        <v>10.212999999999999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86</v>
      </c>
      <c r="BK132" s="154">
        <f t="shared" si="9"/>
        <v>10.212999999999999</v>
      </c>
      <c r="BL132" s="13" t="s">
        <v>414</v>
      </c>
      <c r="BM132" s="152" t="s">
        <v>601</v>
      </c>
    </row>
    <row r="133" spans="2:65" s="1" customFormat="1" ht="16.5" customHeight="1">
      <c r="B133" s="142"/>
      <c r="C133" s="155" t="s">
        <v>175</v>
      </c>
      <c r="D133" s="155" t="s">
        <v>274</v>
      </c>
      <c r="E133" s="156" t="s">
        <v>602</v>
      </c>
      <c r="F133" s="157" t="s">
        <v>603</v>
      </c>
      <c r="G133" s="158" t="s">
        <v>277</v>
      </c>
      <c r="H133" s="159">
        <v>7</v>
      </c>
      <c r="I133" s="159">
        <v>2.4049999999999998</v>
      </c>
      <c r="J133" s="159">
        <f t="shared" si="0"/>
        <v>16.835000000000001</v>
      </c>
      <c r="K133" s="160"/>
      <c r="L133" s="161"/>
      <c r="M133" s="162" t="s">
        <v>1</v>
      </c>
      <c r="N133" s="163" t="s">
        <v>41</v>
      </c>
      <c r="O133" s="150">
        <v>0</v>
      </c>
      <c r="P133" s="150">
        <f t="shared" si="1"/>
        <v>0</v>
      </c>
      <c r="Q133" s="150">
        <v>3.0000000000000001E-5</v>
      </c>
      <c r="R133" s="150">
        <f t="shared" si="2"/>
        <v>2.1000000000000001E-4</v>
      </c>
      <c r="S133" s="150">
        <v>0</v>
      </c>
      <c r="T133" s="151">
        <f t="shared" si="3"/>
        <v>0</v>
      </c>
      <c r="AR133" s="152" t="s">
        <v>419</v>
      </c>
      <c r="AT133" s="152" t="s">
        <v>274</v>
      </c>
      <c r="AU133" s="152" t="s">
        <v>86</v>
      </c>
      <c r="AY133" s="13" t="s">
        <v>153</v>
      </c>
      <c r="BE133" s="153">
        <f t="shared" si="4"/>
        <v>0</v>
      </c>
      <c r="BF133" s="153">
        <f t="shared" si="5"/>
        <v>16.835000000000001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86</v>
      </c>
      <c r="BK133" s="154">
        <f t="shared" si="9"/>
        <v>16.835000000000001</v>
      </c>
      <c r="BL133" s="13" t="s">
        <v>419</v>
      </c>
      <c r="BM133" s="152" t="s">
        <v>604</v>
      </c>
    </row>
    <row r="134" spans="2:65" s="1" customFormat="1" ht="16.5" customHeight="1">
      <c r="B134" s="142"/>
      <c r="C134" s="143" t="s">
        <v>419</v>
      </c>
      <c r="D134" s="143" t="s">
        <v>155</v>
      </c>
      <c r="E134" s="144" t="s">
        <v>605</v>
      </c>
      <c r="F134" s="145" t="s">
        <v>606</v>
      </c>
      <c r="G134" s="146" t="s">
        <v>277</v>
      </c>
      <c r="H134" s="147">
        <v>2</v>
      </c>
      <c r="I134" s="147">
        <v>20.149999999999999</v>
      </c>
      <c r="J134" s="147">
        <f t="shared" si="0"/>
        <v>40.299999999999997</v>
      </c>
      <c r="K134" s="148"/>
      <c r="L134" s="27"/>
      <c r="M134" s="149" t="s">
        <v>1</v>
      </c>
      <c r="N134" s="121" t="s">
        <v>41</v>
      </c>
      <c r="O134" s="150">
        <v>0.38900000000000001</v>
      </c>
      <c r="P134" s="150">
        <f t="shared" si="1"/>
        <v>0.77800000000000002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414</v>
      </c>
      <c r="AT134" s="152" t="s">
        <v>155</v>
      </c>
      <c r="AU134" s="152" t="s">
        <v>86</v>
      </c>
      <c r="AY134" s="13" t="s">
        <v>153</v>
      </c>
      <c r="BE134" s="153">
        <f t="shared" si="4"/>
        <v>0</v>
      </c>
      <c r="BF134" s="153">
        <f t="shared" si="5"/>
        <v>40.299999999999997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86</v>
      </c>
      <c r="BK134" s="154">
        <f t="shared" si="9"/>
        <v>40.299999999999997</v>
      </c>
      <c r="BL134" s="13" t="s">
        <v>414</v>
      </c>
      <c r="BM134" s="152" t="s">
        <v>607</v>
      </c>
    </row>
    <row r="135" spans="2:65" s="1" customFormat="1" ht="16.5" customHeight="1">
      <c r="B135" s="142"/>
      <c r="C135" s="155" t="s">
        <v>534</v>
      </c>
      <c r="D135" s="155" t="s">
        <v>274</v>
      </c>
      <c r="E135" s="156" t="s">
        <v>608</v>
      </c>
      <c r="F135" s="157" t="s">
        <v>609</v>
      </c>
      <c r="G135" s="158" t="s">
        <v>277</v>
      </c>
      <c r="H135" s="159">
        <v>2</v>
      </c>
      <c r="I135" s="159">
        <v>50.44</v>
      </c>
      <c r="J135" s="159">
        <f t="shared" si="0"/>
        <v>100.88</v>
      </c>
      <c r="K135" s="160"/>
      <c r="L135" s="161"/>
      <c r="M135" s="162" t="s">
        <v>1</v>
      </c>
      <c r="N135" s="163" t="s">
        <v>41</v>
      </c>
      <c r="O135" s="150">
        <v>0</v>
      </c>
      <c r="P135" s="150">
        <f t="shared" si="1"/>
        <v>0</v>
      </c>
      <c r="Q135" s="150">
        <v>1.2E-4</v>
      </c>
      <c r="R135" s="150">
        <f t="shared" si="2"/>
        <v>2.4000000000000001E-4</v>
      </c>
      <c r="S135" s="150">
        <v>0</v>
      </c>
      <c r="T135" s="151">
        <f t="shared" si="3"/>
        <v>0</v>
      </c>
      <c r="AR135" s="152" t="s">
        <v>419</v>
      </c>
      <c r="AT135" s="152" t="s">
        <v>274</v>
      </c>
      <c r="AU135" s="152" t="s">
        <v>86</v>
      </c>
      <c r="AY135" s="13" t="s">
        <v>153</v>
      </c>
      <c r="BE135" s="153">
        <f t="shared" si="4"/>
        <v>0</v>
      </c>
      <c r="BF135" s="153">
        <f t="shared" si="5"/>
        <v>100.88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86</v>
      </c>
      <c r="BK135" s="154">
        <f t="shared" si="9"/>
        <v>100.88</v>
      </c>
      <c r="BL135" s="13" t="s">
        <v>419</v>
      </c>
      <c r="BM135" s="152" t="s">
        <v>610</v>
      </c>
    </row>
    <row r="136" spans="2:65" s="1" customFormat="1" ht="24.25" customHeight="1">
      <c r="B136" s="142"/>
      <c r="C136" s="143" t="s">
        <v>287</v>
      </c>
      <c r="D136" s="143" t="s">
        <v>155</v>
      </c>
      <c r="E136" s="144" t="s">
        <v>611</v>
      </c>
      <c r="F136" s="145" t="s">
        <v>612</v>
      </c>
      <c r="G136" s="146" t="s">
        <v>277</v>
      </c>
      <c r="H136" s="147">
        <v>2</v>
      </c>
      <c r="I136" s="147">
        <v>6.1070000000000002</v>
      </c>
      <c r="J136" s="147">
        <f t="shared" si="0"/>
        <v>12.214</v>
      </c>
      <c r="K136" s="148"/>
      <c r="L136" s="27"/>
      <c r="M136" s="149" t="s">
        <v>1</v>
      </c>
      <c r="N136" s="121" t="s">
        <v>41</v>
      </c>
      <c r="O136" s="150">
        <v>0.36</v>
      </c>
      <c r="P136" s="150">
        <f t="shared" si="1"/>
        <v>0.72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414</v>
      </c>
      <c r="AT136" s="152" t="s">
        <v>155</v>
      </c>
      <c r="AU136" s="152" t="s">
        <v>86</v>
      </c>
      <c r="AY136" s="13" t="s">
        <v>153</v>
      </c>
      <c r="BE136" s="153">
        <f t="shared" si="4"/>
        <v>0</v>
      </c>
      <c r="BF136" s="153">
        <f t="shared" si="5"/>
        <v>12.214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86</v>
      </c>
      <c r="BK136" s="154">
        <f t="shared" si="9"/>
        <v>12.214</v>
      </c>
      <c r="BL136" s="13" t="s">
        <v>414</v>
      </c>
      <c r="BM136" s="152" t="s">
        <v>613</v>
      </c>
    </row>
    <row r="137" spans="2:65" s="1" customFormat="1" ht="16.5" customHeight="1">
      <c r="B137" s="142"/>
      <c r="C137" s="155" t="s">
        <v>292</v>
      </c>
      <c r="D137" s="155" t="s">
        <v>274</v>
      </c>
      <c r="E137" s="156" t="s">
        <v>614</v>
      </c>
      <c r="F137" s="157" t="s">
        <v>615</v>
      </c>
      <c r="G137" s="158" t="s">
        <v>277</v>
      </c>
      <c r="H137" s="159">
        <v>2</v>
      </c>
      <c r="I137" s="159">
        <v>14.33</v>
      </c>
      <c r="J137" s="159">
        <f t="shared" si="0"/>
        <v>28.66</v>
      </c>
      <c r="K137" s="160"/>
      <c r="L137" s="161"/>
      <c r="M137" s="162" t="s">
        <v>1</v>
      </c>
      <c r="N137" s="163" t="s">
        <v>41</v>
      </c>
      <c r="O137" s="150">
        <v>0</v>
      </c>
      <c r="P137" s="150">
        <f t="shared" si="1"/>
        <v>0</v>
      </c>
      <c r="Q137" s="150">
        <v>1E-4</v>
      </c>
      <c r="R137" s="150">
        <f t="shared" si="2"/>
        <v>2.0000000000000001E-4</v>
      </c>
      <c r="S137" s="150">
        <v>0</v>
      </c>
      <c r="T137" s="151">
        <f t="shared" si="3"/>
        <v>0</v>
      </c>
      <c r="AR137" s="152" t="s">
        <v>616</v>
      </c>
      <c r="AT137" s="152" t="s">
        <v>274</v>
      </c>
      <c r="AU137" s="152" t="s">
        <v>86</v>
      </c>
      <c r="AY137" s="13" t="s">
        <v>153</v>
      </c>
      <c r="BE137" s="153">
        <f t="shared" si="4"/>
        <v>0</v>
      </c>
      <c r="BF137" s="153">
        <f t="shared" si="5"/>
        <v>28.66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86</v>
      </c>
      <c r="BK137" s="154">
        <f t="shared" si="9"/>
        <v>28.66</v>
      </c>
      <c r="BL137" s="13" t="s">
        <v>414</v>
      </c>
      <c r="BM137" s="152" t="s">
        <v>617</v>
      </c>
    </row>
    <row r="138" spans="2:65" s="1" customFormat="1" ht="16.5" customHeight="1">
      <c r="B138" s="142"/>
      <c r="C138" s="155" t="s">
        <v>298</v>
      </c>
      <c r="D138" s="155" t="s">
        <v>274</v>
      </c>
      <c r="E138" s="156" t="s">
        <v>618</v>
      </c>
      <c r="F138" s="157" t="s">
        <v>619</v>
      </c>
      <c r="G138" s="158" t="s">
        <v>277</v>
      </c>
      <c r="H138" s="159">
        <v>2</v>
      </c>
      <c r="I138" s="159">
        <v>1.3</v>
      </c>
      <c r="J138" s="159">
        <f t="shared" si="0"/>
        <v>2.6</v>
      </c>
      <c r="K138" s="160"/>
      <c r="L138" s="161"/>
      <c r="M138" s="162" t="s">
        <v>1</v>
      </c>
      <c r="N138" s="163" t="s">
        <v>41</v>
      </c>
      <c r="O138" s="150">
        <v>0</v>
      </c>
      <c r="P138" s="150">
        <f t="shared" si="1"/>
        <v>0</v>
      </c>
      <c r="Q138" s="150">
        <v>2.0000000000000002E-5</v>
      </c>
      <c r="R138" s="150">
        <f t="shared" si="2"/>
        <v>4.0000000000000003E-5</v>
      </c>
      <c r="S138" s="150">
        <v>0</v>
      </c>
      <c r="T138" s="151">
        <f t="shared" si="3"/>
        <v>0</v>
      </c>
      <c r="AR138" s="152" t="s">
        <v>616</v>
      </c>
      <c r="AT138" s="152" t="s">
        <v>274</v>
      </c>
      <c r="AU138" s="152" t="s">
        <v>86</v>
      </c>
      <c r="AY138" s="13" t="s">
        <v>153</v>
      </c>
      <c r="BE138" s="153">
        <f t="shared" si="4"/>
        <v>0</v>
      </c>
      <c r="BF138" s="153">
        <f t="shared" si="5"/>
        <v>2.6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4">
        <f t="shared" si="9"/>
        <v>2.6</v>
      </c>
      <c r="BL138" s="13" t="s">
        <v>414</v>
      </c>
      <c r="BM138" s="152" t="s">
        <v>620</v>
      </c>
    </row>
    <row r="139" spans="2:65" s="1" customFormat="1" ht="24.25" customHeight="1">
      <c r="B139" s="142"/>
      <c r="C139" s="143" t="s">
        <v>568</v>
      </c>
      <c r="D139" s="143" t="s">
        <v>155</v>
      </c>
      <c r="E139" s="144" t="s">
        <v>621</v>
      </c>
      <c r="F139" s="145" t="s">
        <v>622</v>
      </c>
      <c r="G139" s="146" t="s">
        <v>277</v>
      </c>
      <c r="H139" s="147">
        <v>2</v>
      </c>
      <c r="I139" s="147">
        <v>9.4149999999999991</v>
      </c>
      <c r="J139" s="147">
        <f t="shared" si="0"/>
        <v>18.829999999999998</v>
      </c>
      <c r="K139" s="148"/>
      <c r="L139" s="27"/>
      <c r="M139" s="149" t="s">
        <v>1</v>
      </c>
      <c r="N139" s="121" t="s">
        <v>41</v>
      </c>
      <c r="O139" s="150">
        <v>0.55500000000000005</v>
      </c>
      <c r="P139" s="150">
        <f t="shared" si="1"/>
        <v>1.1100000000000001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414</v>
      </c>
      <c r="AT139" s="152" t="s">
        <v>155</v>
      </c>
      <c r="AU139" s="152" t="s">
        <v>86</v>
      </c>
      <c r="AY139" s="13" t="s">
        <v>153</v>
      </c>
      <c r="BE139" s="153">
        <f t="shared" si="4"/>
        <v>0</v>
      </c>
      <c r="BF139" s="153">
        <f t="shared" si="5"/>
        <v>18.829999999999998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4">
        <f t="shared" si="9"/>
        <v>18.829999999999998</v>
      </c>
      <c r="BL139" s="13" t="s">
        <v>414</v>
      </c>
      <c r="BM139" s="152" t="s">
        <v>623</v>
      </c>
    </row>
    <row r="140" spans="2:65" s="1" customFormat="1" ht="24.25" customHeight="1">
      <c r="B140" s="142"/>
      <c r="C140" s="155" t="s">
        <v>572</v>
      </c>
      <c r="D140" s="155" t="s">
        <v>274</v>
      </c>
      <c r="E140" s="156" t="s">
        <v>624</v>
      </c>
      <c r="F140" s="157" t="s">
        <v>625</v>
      </c>
      <c r="G140" s="158" t="s">
        <v>277</v>
      </c>
      <c r="H140" s="159">
        <v>2</v>
      </c>
      <c r="I140" s="159">
        <v>23.57</v>
      </c>
      <c r="J140" s="159">
        <f t="shared" si="0"/>
        <v>47.14</v>
      </c>
      <c r="K140" s="160"/>
      <c r="L140" s="161"/>
      <c r="M140" s="162" t="s">
        <v>1</v>
      </c>
      <c r="N140" s="163" t="s">
        <v>41</v>
      </c>
      <c r="O140" s="150">
        <v>0</v>
      </c>
      <c r="P140" s="150">
        <f t="shared" si="1"/>
        <v>0</v>
      </c>
      <c r="Q140" s="150">
        <v>7.9000000000000001E-4</v>
      </c>
      <c r="R140" s="150">
        <f t="shared" si="2"/>
        <v>1.58E-3</v>
      </c>
      <c r="S140" s="150">
        <v>0</v>
      </c>
      <c r="T140" s="151">
        <f t="shared" si="3"/>
        <v>0</v>
      </c>
      <c r="AR140" s="152" t="s">
        <v>419</v>
      </c>
      <c r="AT140" s="152" t="s">
        <v>274</v>
      </c>
      <c r="AU140" s="152" t="s">
        <v>86</v>
      </c>
      <c r="AY140" s="13" t="s">
        <v>153</v>
      </c>
      <c r="BE140" s="153">
        <f t="shared" si="4"/>
        <v>0</v>
      </c>
      <c r="BF140" s="153">
        <f t="shared" si="5"/>
        <v>47.14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4">
        <f t="shared" si="9"/>
        <v>47.14</v>
      </c>
      <c r="BL140" s="13" t="s">
        <v>419</v>
      </c>
      <c r="BM140" s="152" t="s">
        <v>626</v>
      </c>
    </row>
    <row r="141" spans="2:65" s="1" customFormat="1" ht="16.5" customHeight="1">
      <c r="B141" s="142"/>
      <c r="C141" s="143" t="s">
        <v>306</v>
      </c>
      <c r="D141" s="143" t="s">
        <v>155</v>
      </c>
      <c r="E141" s="144" t="s">
        <v>627</v>
      </c>
      <c r="F141" s="145" t="s">
        <v>628</v>
      </c>
      <c r="G141" s="146" t="s">
        <v>277</v>
      </c>
      <c r="H141" s="147">
        <v>22</v>
      </c>
      <c r="I141" s="147">
        <v>25.805</v>
      </c>
      <c r="J141" s="147">
        <f t="shared" si="0"/>
        <v>567.71</v>
      </c>
      <c r="K141" s="148"/>
      <c r="L141" s="27"/>
      <c r="M141" s="149" t="s">
        <v>1</v>
      </c>
      <c r="N141" s="121" t="s">
        <v>41</v>
      </c>
      <c r="O141" s="150">
        <v>0.95</v>
      </c>
      <c r="P141" s="150">
        <f t="shared" si="1"/>
        <v>20.9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414</v>
      </c>
      <c r="AT141" s="152" t="s">
        <v>155</v>
      </c>
      <c r="AU141" s="152" t="s">
        <v>86</v>
      </c>
      <c r="AY141" s="13" t="s">
        <v>153</v>
      </c>
      <c r="BE141" s="153">
        <f t="shared" si="4"/>
        <v>0</v>
      </c>
      <c r="BF141" s="153">
        <f t="shared" si="5"/>
        <v>567.71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4">
        <f t="shared" si="9"/>
        <v>567.71</v>
      </c>
      <c r="BL141" s="13" t="s">
        <v>414</v>
      </c>
      <c r="BM141" s="152" t="s">
        <v>629</v>
      </c>
    </row>
    <row r="142" spans="2:65" s="1" customFormat="1" ht="16.5" customHeight="1">
      <c r="B142" s="142"/>
      <c r="C142" s="155" t="s">
        <v>310</v>
      </c>
      <c r="D142" s="155" t="s">
        <v>274</v>
      </c>
      <c r="E142" s="156" t="s">
        <v>630</v>
      </c>
      <c r="F142" s="157" t="s">
        <v>631</v>
      </c>
      <c r="G142" s="158" t="s">
        <v>277</v>
      </c>
      <c r="H142" s="159">
        <v>22</v>
      </c>
      <c r="I142" s="159">
        <v>111.774</v>
      </c>
      <c r="J142" s="159">
        <f t="shared" si="0"/>
        <v>2459.0279999999998</v>
      </c>
      <c r="K142" s="160"/>
      <c r="L142" s="161"/>
      <c r="M142" s="162" t="s">
        <v>1</v>
      </c>
      <c r="N142" s="163" t="s">
        <v>41</v>
      </c>
      <c r="O142" s="150">
        <v>0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616</v>
      </c>
      <c r="AT142" s="152" t="s">
        <v>274</v>
      </c>
      <c r="AU142" s="152" t="s">
        <v>86</v>
      </c>
      <c r="AY142" s="13" t="s">
        <v>153</v>
      </c>
      <c r="BE142" s="153">
        <f t="shared" si="4"/>
        <v>0</v>
      </c>
      <c r="BF142" s="153">
        <f t="shared" si="5"/>
        <v>2459.0279999999998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4">
        <f t="shared" si="9"/>
        <v>2459.0279999999998</v>
      </c>
      <c r="BL142" s="13" t="s">
        <v>414</v>
      </c>
      <c r="BM142" s="152" t="s">
        <v>632</v>
      </c>
    </row>
    <row r="143" spans="2:65" s="1" customFormat="1" ht="24.25" customHeight="1">
      <c r="B143" s="142"/>
      <c r="C143" s="143" t="s">
        <v>556</v>
      </c>
      <c r="D143" s="143" t="s">
        <v>155</v>
      </c>
      <c r="E143" s="144" t="s">
        <v>633</v>
      </c>
      <c r="F143" s="145" t="s">
        <v>634</v>
      </c>
      <c r="G143" s="146" t="s">
        <v>277</v>
      </c>
      <c r="H143" s="147">
        <v>2</v>
      </c>
      <c r="I143" s="147">
        <v>128.11500000000001</v>
      </c>
      <c r="J143" s="147">
        <f t="shared" si="0"/>
        <v>256.23</v>
      </c>
      <c r="K143" s="148"/>
      <c r="L143" s="27"/>
      <c r="M143" s="149" t="s">
        <v>1</v>
      </c>
      <c r="N143" s="121" t="s">
        <v>41</v>
      </c>
      <c r="O143" s="150">
        <v>0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414</v>
      </c>
      <c r="AT143" s="152" t="s">
        <v>155</v>
      </c>
      <c r="AU143" s="152" t="s">
        <v>86</v>
      </c>
      <c r="AY143" s="13" t="s">
        <v>153</v>
      </c>
      <c r="BE143" s="153">
        <f t="shared" si="4"/>
        <v>0</v>
      </c>
      <c r="BF143" s="153">
        <f t="shared" si="5"/>
        <v>256.23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4">
        <f t="shared" si="9"/>
        <v>256.23</v>
      </c>
      <c r="BL143" s="13" t="s">
        <v>414</v>
      </c>
      <c r="BM143" s="152" t="s">
        <v>635</v>
      </c>
    </row>
    <row r="144" spans="2:65" s="1" customFormat="1" ht="24.25" customHeight="1">
      <c r="B144" s="142"/>
      <c r="C144" s="143" t="s">
        <v>473</v>
      </c>
      <c r="D144" s="143" t="s">
        <v>155</v>
      </c>
      <c r="E144" s="144" t="s">
        <v>636</v>
      </c>
      <c r="F144" s="145" t="s">
        <v>637</v>
      </c>
      <c r="G144" s="146" t="s">
        <v>271</v>
      </c>
      <c r="H144" s="147">
        <v>20</v>
      </c>
      <c r="I144" s="147">
        <v>2.5449999999999999</v>
      </c>
      <c r="J144" s="147">
        <f t="shared" si="0"/>
        <v>50.9</v>
      </c>
      <c r="K144" s="148"/>
      <c r="L144" s="27"/>
      <c r="M144" s="149" t="s">
        <v>1</v>
      </c>
      <c r="N144" s="121" t="s">
        <v>41</v>
      </c>
      <c r="O144" s="150">
        <v>0.15</v>
      </c>
      <c r="P144" s="150">
        <f t="shared" si="1"/>
        <v>3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414</v>
      </c>
      <c r="AT144" s="152" t="s">
        <v>155</v>
      </c>
      <c r="AU144" s="152" t="s">
        <v>86</v>
      </c>
      <c r="AY144" s="13" t="s">
        <v>153</v>
      </c>
      <c r="BE144" s="153">
        <f t="shared" si="4"/>
        <v>0</v>
      </c>
      <c r="BF144" s="153">
        <f t="shared" si="5"/>
        <v>50.9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4">
        <f t="shared" si="9"/>
        <v>50.9</v>
      </c>
      <c r="BL144" s="13" t="s">
        <v>414</v>
      </c>
      <c r="BM144" s="152" t="s">
        <v>638</v>
      </c>
    </row>
    <row r="145" spans="2:65" s="1" customFormat="1" ht="16.5" customHeight="1">
      <c r="B145" s="142"/>
      <c r="C145" s="155" t="s">
        <v>544</v>
      </c>
      <c r="D145" s="155" t="s">
        <v>274</v>
      </c>
      <c r="E145" s="156" t="s">
        <v>639</v>
      </c>
      <c r="F145" s="157" t="s">
        <v>640</v>
      </c>
      <c r="G145" s="158" t="s">
        <v>413</v>
      </c>
      <c r="H145" s="159">
        <v>12.5</v>
      </c>
      <c r="I145" s="159">
        <v>1.2629999999999999</v>
      </c>
      <c r="J145" s="159">
        <f t="shared" si="0"/>
        <v>15.788</v>
      </c>
      <c r="K145" s="160"/>
      <c r="L145" s="161"/>
      <c r="M145" s="162" t="s">
        <v>1</v>
      </c>
      <c r="N145" s="163" t="s">
        <v>41</v>
      </c>
      <c r="O145" s="150">
        <v>0</v>
      </c>
      <c r="P145" s="150">
        <f t="shared" si="1"/>
        <v>0</v>
      </c>
      <c r="Q145" s="150">
        <v>1E-3</v>
      </c>
      <c r="R145" s="150">
        <f t="shared" si="2"/>
        <v>1.2500000000000001E-2</v>
      </c>
      <c r="S145" s="150">
        <v>0</v>
      </c>
      <c r="T145" s="151">
        <f t="shared" si="3"/>
        <v>0</v>
      </c>
      <c r="AR145" s="152" t="s">
        <v>419</v>
      </c>
      <c r="AT145" s="152" t="s">
        <v>274</v>
      </c>
      <c r="AU145" s="152" t="s">
        <v>86</v>
      </c>
      <c r="AY145" s="13" t="s">
        <v>153</v>
      </c>
      <c r="BE145" s="153">
        <f t="shared" si="4"/>
        <v>0</v>
      </c>
      <c r="BF145" s="153">
        <f t="shared" si="5"/>
        <v>15.788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4">
        <f t="shared" si="9"/>
        <v>15.788</v>
      </c>
      <c r="BL145" s="13" t="s">
        <v>419</v>
      </c>
      <c r="BM145" s="152" t="s">
        <v>641</v>
      </c>
    </row>
    <row r="146" spans="2:65" s="1" customFormat="1" ht="24.25" customHeight="1">
      <c r="B146" s="142"/>
      <c r="C146" s="143" t="s">
        <v>341</v>
      </c>
      <c r="D146" s="143" t="s">
        <v>155</v>
      </c>
      <c r="E146" s="144" t="s">
        <v>642</v>
      </c>
      <c r="F146" s="145" t="s">
        <v>643</v>
      </c>
      <c r="G146" s="146" t="s">
        <v>271</v>
      </c>
      <c r="H146" s="147">
        <v>198</v>
      </c>
      <c r="I146" s="147">
        <v>2.0019999999999998</v>
      </c>
      <c r="J146" s="147">
        <f t="shared" si="0"/>
        <v>396.39600000000002</v>
      </c>
      <c r="K146" s="148"/>
      <c r="L146" s="27"/>
      <c r="M146" s="149" t="s">
        <v>1</v>
      </c>
      <c r="N146" s="121" t="s">
        <v>41</v>
      </c>
      <c r="O146" s="150">
        <v>0.11799999999999999</v>
      </c>
      <c r="P146" s="150">
        <f t="shared" si="1"/>
        <v>23.363999999999997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414</v>
      </c>
      <c r="AT146" s="152" t="s">
        <v>155</v>
      </c>
      <c r="AU146" s="152" t="s">
        <v>86</v>
      </c>
      <c r="AY146" s="13" t="s">
        <v>153</v>
      </c>
      <c r="BE146" s="153">
        <f t="shared" si="4"/>
        <v>0</v>
      </c>
      <c r="BF146" s="153">
        <f t="shared" si="5"/>
        <v>396.39600000000002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86</v>
      </c>
      <c r="BK146" s="154">
        <f t="shared" si="9"/>
        <v>396.39600000000002</v>
      </c>
      <c r="BL146" s="13" t="s">
        <v>414</v>
      </c>
      <c r="BM146" s="152" t="s">
        <v>644</v>
      </c>
    </row>
    <row r="147" spans="2:65" s="1" customFormat="1" ht="16.5" customHeight="1">
      <c r="B147" s="142"/>
      <c r="C147" s="155" t="s">
        <v>345</v>
      </c>
      <c r="D147" s="155" t="s">
        <v>274</v>
      </c>
      <c r="E147" s="156" t="s">
        <v>645</v>
      </c>
      <c r="F147" s="157" t="s">
        <v>646</v>
      </c>
      <c r="G147" s="158" t="s">
        <v>413</v>
      </c>
      <c r="H147" s="159">
        <v>186.51599999999999</v>
      </c>
      <c r="I147" s="159">
        <v>1.2629999999999999</v>
      </c>
      <c r="J147" s="159">
        <f t="shared" si="0"/>
        <v>235.57</v>
      </c>
      <c r="K147" s="160"/>
      <c r="L147" s="161"/>
      <c r="M147" s="162" t="s">
        <v>1</v>
      </c>
      <c r="N147" s="163" t="s">
        <v>41</v>
      </c>
      <c r="O147" s="150">
        <v>0</v>
      </c>
      <c r="P147" s="150">
        <f t="shared" si="1"/>
        <v>0</v>
      </c>
      <c r="Q147" s="150">
        <v>1E-3</v>
      </c>
      <c r="R147" s="150">
        <f t="shared" si="2"/>
        <v>0.18651599999999999</v>
      </c>
      <c r="S147" s="150">
        <v>0</v>
      </c>
      <c r="T147" s="151">
        <f t="shared" si="3"/>
        <v>0</v>
      </c>
      <c r="AR147" s="152" t="s">
        <v>419</v>
      </c>
      <c r="AT147" s="152" t="s">
        <v>274</v>
      </c>
      <c r="AU147" s="152" t="s">
        <v>86</v>
      </c>
      <c r="AY147" s="13" t="s">
        <v>153</v>
      </c>
      <c r="BE147" s="153">
        <f t="shared" si="4"/>
        <v>0</v>
      </c>
      <c r="BF147" s="153">
        <f t="shared" si="5"/>
        <v>235.57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86</v>
      </c>
      <c r="BK147" s="154">
        <f t="shared" si="9"/>
        <v>235.57</v>
      </c>
      <c r="BL147" s="13" t="s">
        <v>419</v>
      </c>
      <c r="BM147" s="152" t="s">
        <v>647</v>
      </c>
    </row>
    <row r="148" spans="2:65" s="1" customFormat="1" ht="24.25" customHeight="1">
      <c r="B148" s="142"/>
      <c r="C148" s="143" t="s">
        <v>465</v>
      </c>
      <c r="D148" s="143" t="s">
        <v>155</v>
      </c>
      <c r="E148" s="144" t="s">
        <v>648</v>
      </c>
      <c r="F148" s="145" t="s">
        <v>649</v>
      </c>
      <c r="G148" s="146" t="s">
        <v>271</v>
      </c>
      <c r="H148" s="147">
        <v>10</v>
      </c>
      <c r="I148" s="147">
        <v>1.4419999999999999</v>
      </c>
      <c r="J148" s="147">
        <f t="shared" si="0"/>
        <v>14.42</v>
      </c>
      <c r="K148" s="148"/>
      <c r="L148" s="27"/>
      <c r="M148" s="149" t="s">
        <v>1</v>
      </c>
      <c r="N148" s="121" t="s">
        <v>41</v>
      </c>
      <c r="O148" s="150">
        <v>8.5000000000000006E-2</v>
      </c>
      <c r="P148" s="150">
        <f t="shared" si="1"/>
        <v>0.85000000000000009</v>
      </c>
      <c r="Q148" s="150">
        <v>0</v>
      </c>
      <c r="R148" s="150">
        <f t="shared" si="2"/>
        <v>0</v>
      </c>
      <c r="S148" s="150">
        <v>0</v>
      </c>
      <c r="T148" s="151">
        <f t="shared" si="3"/>
        <v>0</v>
      </c>
      <c r="AR148" s="152" t="s">
        <v>414</v>
      </c>
      <c r="AT148" s="152" t="s">
        <v>155</v>
      </c>
      <c r="AU148" s="152" t="s">
        <v>86</v>
      </c>
      <c r="AY148" s="13" t="s">
        <v>153</v>
      </c>
      <c r="BE148" s="153">
        <f t="shared" si="4"/>
        <v>0</v>
      </c>
      <c r="BF148" s="153">
        <f t="shared" si="5"/>
        <v>14.42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86</v>
      </c>
      <c r="BK148" s="154">
        <f t="shared" si="9"/>
        <v>14.42</v>
      </c>
      <c r="BL148" s="13" t="s">
        <v>414</v>
      </c>
      <c r="BM148" s="152" t="s">
        <v>650</v>
      </c>
    </row>
    <row r="149" spans="2:65" s="1" customFormat="1" ht="16.5" customHeight="1">
      <c r="B149" s="142"/>
      <c r="C149" s="155" t="s">
        <v>469</v>
      </c>
      <c r="D149" s="155" t="s">
        <v>274</v>
      </c>
      <c r="E149" s="156" t="s">
        <v>639</v>
      </c>
      <c r="F149" s="157" t="s">
        <v>640</v>
      </c>
      <c r="G149" s="158" t="s">
        <v>413</v>
      </c>
      <c r="H149" s="159">
        <v>6.25</v>
      </c>
      <c r="I149" s="159">
        <v>1.2629999999999999</v>
      </c>
      <c r="J149" s="159">
        <f t="shared" si="0"/>
        <v>7.8940000000000001</v>
      </c>
      <c r="K149" s="160"/>
      <c r="L149" s="161"/>
      <c r="M149" s="162" t="s">
        <v>1</v>
      </c>
      <c r="N149" s="163" t="s">
        <v>41</v>
      </c>
      <c r="O149" s="150">
        <v>0</v>
      </c>
      <c r="P149" s="150">
        <f t="shared" si="1"/>
        <v>0</v>
      </c>
      <c r="Q149" s="150">
        <v>1E-3</v>
      </c>
      <c r="R149" s="150">
        <f t="shared" si="2"/>
        <v>6.2500000000000003E-3</v>
      </c>
      <c r="S149" s="150">
        <v>0</v>
      </c>
      <c r="T149" s="151">
        <f t="shared" si="3"/>
        <v>0</v>
      </c>
      <c r="AR149" s="152" t="s">
        <v>419</v>
      </c>
      <c r="AT149" s="152" t="s">
        <v>274</v>
      </c>
      <c r="AU149" s="152" t="s">
        <v>86</v>
      </c>
      <c r="AY149" s="13" t="s">
        <v>153</v>
      </c>
      <c r="BE149" s="153">
        <f t="shared" si="4"/>
        <v>0</v>
      </c>
      <c r="BF149" s="153">
        <f t="shared" si="5"/>
        <v>7.8940000000000001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86</v>
      </c>
      <c r="BK149" s="154">
        <f t="shared" si="9"/>
        <v>7.8940000000000001</v>
      </c>
      <c r="BL149" s="13" t="s">
        <v>419</v>
      </c>
      <c r="BM149" s="152" t="s">
        <v>651</v>
      </c>
    </row>
    <row r="150" spans="2:65" s="1" customFormat="1" ht="21.75" customHeight="1">
      <c r="B150" s="142"/>
      <c r="C150" s="143" t="s">
        <v>483</v>
      </c>
      <c r="D150" s="143" t="s">
        <v>155</v>
      </c>
      <c r="E150" s="144" t="s">
        <v>652</v>
      </c>
      <c r="F150" s="145" t="s">
        <v>653</v>
      </c>
      <c r="G150" s="146" t="s">
        <v>277</v>
      </c>
      <c r="H150" s="147">
        <v>5</v>
      </c>
      <c r="I150" s="147">
        <v>20.018000000000001</v>
      </c>
      <c r="J150" s="147">
        <f t="shared" si="0"/>
        <v>100.09</v>
      </c>
      <c r="K150" s="148"/>
      <c r="L150" s="27"/>
      <c r="M150" s="149" t="s">
        <v>1</v>
      </c>
      <c r="N150" s="121" t="s">
        <v>41</v>
      </c>
      <c r="O150" s="150">
        <v>1.18</v>
      </c>
      <c r="P150" s="150">
        <f t="shared" si="1"/>
        <v>5.8999999999999995</v>
      </c>
      <c r="Q150" s="150">
        <v>0</v>
      </c>
      <c r="R150" s="150">
        <f t="shared" si="2"/>
        <v>0</v>
      </c>
      <c r="S150" s="150">
        <v>0</v>
      </c>
      <c r="T150" s="151">
        <f t="shared" si="3"/>
        <v>0</v>
      </c>
      <c r="AR150" s="152" t="s">
        <v>414</v>
      </c>
      <c r="AT150" s="152" t="s">
        <v>155</v>
      </c>
      <c r="AU150" s="152" t="s">
        <v>86</v>
      </c>
      <c r="AY150" s="13" t="s">
        <v>153</v>
      </c>
      <c r="BE150" s="153">
        <f t="shared" si="4"/>
        <v>0</v>
      </c>
      <c r="BF150" s="153">
        <f t="shared" si="5"/>
        <v>100.09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86</v>
      </c>
      <c r="BK150" s="154">
        <f t="shared" si="9"/>
        <v>100.09</v>
      </c>
      <c r="BL150" s="13" t="s">
        <v>414</v>
      </c>
      <c r="BM150" s="152" t="s">
        <v>654</v>
      </c>
    </row>
    <row r="151" spans="2:65" s="1" customFormat="1" ht="24.25" customHeight="1">
      <c r="B151" s="142"/>
      <c r="C151" s="155" t="s">
        <v>487</v>
      </c>
      <c r="D151" s="155" t="s">
        <v>274</v>
      </c>
      <c r="E151" s="156" t="s">
        <v>655</v>
      </c>
      <c r="F151" s="157" t="s">
        <v>656</v>
      </c>
      <c r="G151" s="158" t="s">
        <v>277</v>
      </c>
      <c r="H151" s="159">
        <v>5</v>
      </c>
      <c r="I151" s="159">
        <v>5.125</v>
      </c>
      <c r="J151" s="159">
        <f t="shared" si="0"/>
        <v>25.625</v>
      </c>
      <c r="K151" s="160"/>
      <c r="L151" s="161"/>
      <c r="M151" s="162" t="s">
        <v>1</v>
      </c>
      <c r="N151" s="163" t="s">
        <v>41</v>
      </c>
      <c r="O151" s="150">
        <v>0</v>
      </c>
      <c r="P151" s="150">
        <f t="shared" si="1"/>
        <v>0</v>
      </c>
      <c r="Q151" s="150">
        <v>2.7999999999999998E-4</v>
      </c>
      <c r="R151" s="150">
        <f t="shared" si="2"/>
        <v>1.3999999999999998E-3</v>
      </c>
      <c r="S151" s="150">
        <v>0</v>
      </c>
      <c r="T151" s="151">
        <f t="shared" si="3"/>
        <v>0</v>
      </c>
      <c r="AR151" s="152" t="s">
        <v>419</v>
      </c>
      <c r="AT151" s="152" t="s">
        <v>274</v>
      </c>
      <c r="AU151" s="152" t="s">
        <v>86</v>
      </c>
      <c r="AY151" s="13" t="s">
        <v>153</v>
      </c>
      <c r="BE151" s="153">
        <f t="shared" si="4"/>
        <v>0</v>
      </c>
      <c r="BF151" s="153">
        <f t="shared" si="5"/>
        <v>25.625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86</v>
      </c>
      <c r="BK151" s="154">
        <f t="shared" si="9"/>
        <v>25.625</v>
      </c>
      <c r="BL151" s="13" t="s">
        <v>419</v>
      </c>
      <c r="BM151" s="152" t="s">
        <v>657</v>
      </c>
    </row>
    <row r="152" spans="2:65" s="1" customFormat="1" ht="16.5" customHeight="1">
      <c r="B152" s="142"/>
      <c r="C152" s="155" t="s">
        <v>500</v>
      </c>
      <c r="D152" s="155" t="s">
        <v>274</v>
      </c>
      <c r="E152" s="156" t="s">
        <v>658</v>
      </c>
      <c r="F152" s="157" t="s">
        <v>659</v>
      </c>
      <c r="G152" s="158" t="s">
        <v>277</v>
      </c>
      <c r="H152" s="159">
        <v>5</v>
      </c>
      <c r="I152" s="159">
        <v>30.021000000000001</v>
      </c>
      <c r="J152" s="159">
        <f t="shared" si="0"/>
        <v>150.10499999999999</v>
      </c>
      <c r="K152" s="160"/>
      <c r="L152" s="161"/>
      <c r="M152" s="162" t="s">
        <v>1</v>
      </c>
      <c r="N152" s="163" t="s">
        <v>41</v>
      </c>
      <c r="O152" s="150">
        <v>0</v>
      </c>
      <c r="P152" s="150">
        <f t="shared" si="1"/>
        <v>0</v>
      </c>
      <c r="Q152" s="150">
        <v>2.4000000000000001E-4</v>
      </c>
      <c r="R152" s="150">
        <f t="shared" si="2"/>
        <v>1.2000000000000001E-3</v>
      </c>
      <c r="S152" s="150">
        <v>0</v>
      </c>
      <c r="T152" s="151">
        <f t="shared" si="3"/>
        <v>0</v>
      </c>
      <c r="AR152" s="152" t="s">
        <v>419</v>
      </c>
      <c r="AT152" s="152" t="s">
        <v>274</v>
      </c>
      <c r="AU152" s="152" t="s">
        <v>86</v>
      </c>
      <c r="AY152" s="13" t="s">
        <v>153</v>
      </c>
      <c r="BE152" s="153">
        <f t="shared" si="4"/>
        <v>0</v>
      </c>
      <c r="BF152" s="153">
        <f t="shared" si="5"/>
        <v>150.10499999999999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86</v>
      </c>
      <c r="BK152" s="154">
        <f t="shared" si="9"/>
        <v>150.10499999999999</v>
      </c>
      <c r="BL152" s="13" t="s">
        <v>419</v>
      </c>
      <c r="BM152" s="152" t="s">
        <v>660</v>
      </c>
    </row>
    <row r="153" spans="2:65" s="1" customFormat="1" ht="16.5" customHeight="1">
      <c r="B153" s="142"/>
      <c r="C153" s="143" t="s">
        <v>361</v>
      </c>
      <c r="D153" s="143" t="s">
        <v>155</v>
      </c>
      <c r="E153" s="144" t="s">
        <v>661</v>
      </c>
      <c r="F153" s="145" t="s">
        <v>662</v>
      </c>
      <c r="G153" s="146" t="s">
        <v>277</v>
      </c>
      <c r="H153" s="147">
        <v>5</v>
      </c>
      <c r="I153" s="147">
        <v>0.88200000000000001</v>
      </c>
      <c r="J153" s="147">
        <f t="shared" si="0"/>
        <v>4.41</v>
      </c>
      <c r="K153" s="148"/>
      <c r="L153" s="27"/>
      <c r="M153" s="149" t="s">
        <v>1</v>
      </c>
      <c r="N153" s="121" t="s">
        <v>41</v>
      </c>
      <c r="O153" s="150">
        <v>5.1999999999999998E-2</v>
      </c>
      <c r="P153" s="150">
        <f t="shared" si="1"/>
        <v>0.26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414</v>
      </c>
      <c r="AT153" s="152" t="s">
        <v>155</v>
      </c>
      <c r="AU153" s="152" t="s">
        <v>86</v>
      </c>
      <c r="AY153" s="13" t="s">
        <v>153</v>
      </c>
      <c r="BE153" s="153">
        <f t="shared" si="4"/>
        <v>0</v>
      </c>
      <c r="BF153" s="153">
        <f t="shared" si="5"/>
        <v>4.41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86</v>
      </c>
      <c r="BK153" s="154">
        <f t="shared" si="9"/>
        <v>4.41</v>
      </c>
      <c r="BL153" s="13" t="s">
        <v>414</v>
      </c>
      <c r="BM153" s="152" t="s">
        <v>663</v>
      </c>
    </row>
    <row r="154" spans="2:65" s="1" customFormat="1" ht="16.5" customHeight="1">
      <c r="B154" s="142"/>
      <c r="C154" s="155" t="s">
        <v>365</v>
      </c>
      <c r="D154" s="155" t="s">
        <v>274</v>
      </c>
      <c r="E154" s="156" t="s">
        <v>664</v>
      </c>
      <c r="F154" s="157" t="s">
        <v>665</v>
      </c>
      <c r="G154" s="158" t="s">
        <v>277</v>
      </c>
      <c r="H154" s="159">
        <v>5</v>
      </c>
      <c r="I154" s="159">
        <v>0.80200000000000005</v>
      </c>
      <c r="J154" s="159">
        <f t="shared" si="0"/>
        <v>4.01</v>
      </c>
      <c r="K154" s="160"/>
      <c r="L154" s="161"/>
      <c r="M154" s="162" t="s">
        <v>1</v>
      </c>
      <c r="N154" s="163" t="s">
        <v>41</v>
      </c>
      <c r="O154" s="150">
        <v>0</v>
      </c>
      <c r="P154" s="150">
        <f t="shared" si="1"/>
        <v>0</v>
      </c>
      <c r="Q154" s="150">
        <v>3.0000000000000001E-5</v>
      </c>
      <c r="R154" s="150">
        <f t="shared" si="2"/>
        <v>1.5000000000000001E-4</v>
      </c>
      <c r="S154" s="150">
        <v>0</v>
      </c>
      <c r="T154" s="151">
        <f t="shared" si="3"/>
        <v>0</v>
      </c>
      <c r="AR154" s="152" t="s">
        <v>419</v>
      </c>
      <c r="AT154" s="152" t="s">
        <v>274</v>
      </c>
      <c r="AU154" s="152" t="s">
        <v>86</v>
      </c>
      <c r="AY154" s="13" t="s">
        <v>153</v>
      </c>
      <c r="BE154" s="153">
        <f t="shared" si="4"/>
        <v>0</v>
      </c>
      <c r="BF154" s="153">
        <f t="shared" si="5"/>
        <v>4.01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86</v>
      </c>
      <c r="BK154" s="154">
        <f t="shared" si="9"/>
        <v>4.01</v>
      </c>
      <c r="BL154" s="13" t="s">
        <v>419</v>
      </c>
      <c r="BM154" s="152" t="s">
        <v>666</v>
      </c>
    </row>
    <row r="155" spans="2:65" s="1" customFormat="1" ht="24.25" customHeight="1">
      <c r="B155" s="142"/>
      <c r="C155" s="143" t="s">
        <v>548</v>
      </c>
      <c r="D155" s="143" t="s">
        <v>155</v>
      </c>
      <c r="E155" s="144" t="s">
        <v>667</v>
      </c>
      <c r="F155" s="145" t="s">
        <v>668</v>
      </c>
      <c r="G155" s="146" t="s">
        <v>277</v>
      </c>
      <c r="H155" s="147">
        <v>5</v>
      </c>
      <c r="I155" s="147">
        <v>7.0910000000000002</v>
      </c>
      <c r="J155" s="147">
        <f t="shared" si="0"/>
        <v>35.454999999999998</v>
      </c>
      <c r="K155" s="148"/>
      <c r="L155" s="27"/>
      <c r="M155" s="149" t="s">
        <v>1</v>
      </c>
      <c r="N155" s="121" t="s">
        <v>41</v>
      </c>
      <c r="O155" s="150">
        <v>0.41799999999999998</v>
      </c>
      <c r="P155" s="150">
        <f t="shared" si="1"/>
        <v>2.09</v>
      </c>
      <c r="Q155" s="150">
        <v>0</v>
      </c>
      <c r="R155" s="150">
        <f t="shared" si="2"/>
        <v>0</v>
      </c>
      <c r="S155" s="150">
        <v>0</v>
      </c>
      <c r="T155" s="151">
        <f t="shared" si="3"/>
        <v>0</v>
      </c>
      <c r="AR155" s="152" t="s">
        <v>414</v>
      </c>
      <c r="AT155" s="152" t="s">
        <v>155</v>
      </c>
      <c r="AU155" s="152" t="s">
        <v>86</v>
      </c>
      <c r="AY155" s="13" t="s">
        <v>153</v>
      </c>
      <c r="BE155" s="153">
        <f t="shared" si="4"/>
        <v>0</v>
      </c>
      <c r="BF155" s="153">
        <f t="shared" si="5"/>
        <v>35.454999999999998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86</v>
      </c>
      <c r="BK155" s="154">
        <f t="shared" si="9"/>
        <v>35.454999999999998</v>
      </c>
      <c r="BL155" s="13" t="s">
        <v>414</v>
      </c>
      <c r="BM155" s="152" t="s">
        <v>669</v>
      </c>
    </row>
    <row r="156" spans="2:65" s="1" customFormat="1" ht="24.25" customHeight="1">
      <c r="B156" s="142"/>
      <c r="C156" s="155" t="s">
        <v>560</v>
      </c>
      <c r="D156" s="155" t="s">
        <v>274</v>
      </c>
      <c r="E156" s="156" t="s">
        <v>670</v>
      </c>
      <c r="F156" s="157" t="s">
        <v>671</v>
      </c>
      <c r="G156" s="158" t="s">
        <v>277</v>
      </c>
      <c r="H156" s="159">
        <v>5</v>
      </c>
      <c r="I156" s="159">
        <v>6.8979999999999997</v>
      </c>
      <c r="J156" s="159">
        <f t="shared" si="0"/>
        <v>34.49</v>
      </c>
      <c r="K156" s="160"/>
      <c r="L156" s="161"/>
      <c r="M156" s="162" t="s">
        <v>1</v>
      </c>
      <c r="N156" s="163" t="s">
        <v>41</v>
      </c>
      <c r="O156" s="150">
        <v>0</v>
      </c>
      <c r="P156" s="150">
        <f t="shared" si="1"/>
        <v>0</v>
      </c>
      <c r="Q156" s="150">
        <v>3.1199999999999999E-3</v>
      </c>
      <c r="R156" s="150">
        <f t="shared" si="2"/>
        <v>1.5599999999999999E-2</v>
      </c>
      <c r="S156" s="150">
        <v>0</v>
      </c>
      <c r="T156" s="151">
        <f t="shared" si="3"/>
        <v>0</v>
      </c>
      <c r="AR156" s="152" t="s">
        <v>419</v>
      </c>
      <c r="AT156" s="152" t="s">
        <v>274</v>
      </c>
      <c r="AU156" s="152" t="s">
        <v>86</v>
      </c>
      <c r="AY156" s="13" t="s">
        <v>153</v>
      </c>
      <c r="BE156" s="153">
        <f t="shared" si="4"/>
        <v>0</v>
      </c>
      <c r="BF156" s="153">
        <f t="shared" si="5"/>
        <v>34.49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3" t="s">
        <v>86</v>
      </c>
      <c r="BK156" s="154">
        <f t="shared" si="9"/>
        <v>34.49</v>
      </c>
      <c r="BL156" s="13" t="s">
        <v>419</v>
      </c>
      <c r="BM156" s="152" t="s">
        <v>672</v>
      </c>
    </row>
    <row r="157" spans="2:65" s="1" customFormat="1" ht="24.25" customHeight="1">
      <c r="B157" s="142"/>
      <c r="C157" s="143" t="s">
        <v>673</v>
      </c>
      <c r="D157" s="143" t="s">
        <v>155</v>
      </c>
      <c r="E157" s="144" t="s">
        <v>674</v>
      </c>
      <c r="F157" s="145" t="s">
        <v>675</v>
      </c>
      <c r="G157" s="146" t="s">
        <v>271</v>
      </c>
      <c r="H157" s="147">
        <v>25</v>
      </c>
      <c r="I157" s="147">
        <v>0.66200000000000003</v>
      </c>
      <c r="J157" s="147">
        <f t="shared" si="0"/>
        <v>16.55</v>
      </c>
      <c r="K157" s="148"/>
      <c r="L157" s="27"/>
      <c r="M157" s="149" t="s">
        <v>1</v>
      </c>
      <c r="N157" s="121" t="s">
        <v>41</v>
      </c>
      <c r="O157" s="150">
        <v>3.9E-2</v>
      </c>
      <c r="P157" s="150">
        <f t="shared" si="1"/>
        <v>0.97499999999999998</v>
      </c>
      <c r="Q157" s="150">
        <v>0</v>
      </c>
      <c r="R157" s="150">
        <f t="shared" si="2"/>
        <v>0</v>
      </c>
      <c r="S157" s="150">
        <v>0</v>
      </c>
      <c r="T157" s="151">
        <f t="shared" si="3"/>
        <v>0</v>
      </c>
      <c r="AR157" s="152" t="s">
        <v>414</v>
      </c>
      <c r="AT157" s="152" t="s">
        <v>155</v>
      </c>
      <c r="AU157" s="152" t="s">
        <v>86</v>
      </c>
      <c r="AY157" s="13" t="s">
        <v>153</v>
      </c>
      <c r="BE157" s="153">
        <f t="shared" si="4"/>
        <v>0</v>
      </c>
      <c r="BF157" s="153">
        <f t="shared" si="5"/>
        <v>16.55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3" t="s">
        <v>86</v>
      </c>
      <c r="BK157" s="154">
        <f t="shared" si="9"/>
        <v>16.55</v>
      </c>
      <c r="BL157" s="13" t="s">
        <v>414</v>
      </c>
      <c r="BM157" s="152" t="s">
        <v>676</v>
      </c>
    </row>
    <row r="158" spans="2:65" s="1" customFormat="1" ht="16.5" customHeight="1">
      <c r="B158" s="142"/>
      <c r="C158" s="155" t="s">
        <v>677</v>
      </c>
      <c r="D158" s="155" t="s">
        <v>274</v>
      </c>
      <c r="E158" s="156" t="s">
        <v>678</v>
      </c>
      <c r="F158" s="157" t="s">
        <v>679</v>
      </c>
      <c r="G158" s="158" t="s">
        <v>271</v>
      </c>
      <c r="H158" s="159">
        <v>25</v>
      </c>
      <c r="I158" s="159">
        <v>1.0069999999999999</v>
      </c>
      <c r="J158" s="159">
        <f t="shared" si="0"/>
        <v>25.175000000000001</v>
      </c>
      <c r="K158" s="160"/>
      <c r="L158" s="161"/>
      <c r="M158" s="162" t="s">
        <v>1</v>
      </c>
      <c r="N158" s="163" t="s">
        <v>41</v>
      </c>
      <c r="O158" s="150">
        <v>0</v>
      </c>
      <c r="P158" s="150">
        <f t="shared" si="1"/>
        <v>0</v>
      </c>
      <c r="Q158" s="150">
        <v>8.0000000000000007E-5</v>
      </c>
      <c r="R158" s="150">
        <f t="shared" si="2"/>
        <v>2E-3</v>
      </c>
      <c r="S158" s="150">
        <v>0</v>
      </c>
      <c r="T158" s="151">
        <f t="shared" si="3"/>
        <v>0</v>
      </c>
      <c r="AR158" s="152" t="s">
        <v>419</v>
      </c>
      <c r="AT158" s="152" t="s">
        <v>274</v>
      </c>
      <c r="AU158" s="152" t="s">
        <v>86</v>
      </c>
      <c r="AY158" s="13" t="s">
        <v>153</v>
      </c>
      <c r="BE158" s="153">
        <f t="shared" si="4"/>
        <v>0</v>
      </c>
      <c r="BF158" s="153">
        <f t="shared" si="5"/>
        <v>25.175000000000001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3" t="s">
        <v>86</v>
      </c>
      <c r="BK158" s="154">
        <f t="shared" si="9"/>
        <v>25.175000000000001</v>
      </c>
      <c r="BL158" s="13" t="s">
        <v>419</v>
      </c>
      <c r="BM158" s="152" t="s">
        <v>680</v>
      </c>
    </row>
    <row r="159" spans="2:65" s="1" customFormat="1" ht="24.25" customHeight="1">
      <c r="B159" s="142"/>
      <c r="C159" s="143" t="s">
        <v>681</v>
      </c>
      <c r="D159" s="143" t="s">
        <v>155</v>
      </c>
      <c r="E159" s="144" t="s">
        <v>682</v>
      </c>
      <c r="F159" s="145" t="s">
        <v>683</v>
      </c>
      <c r="G159" s="146" t="s">
        <v>271</v>
      </c>
      <c r="H159" s="147">
        <v>150</v>
      </c>
      <c r="I159" s="147">
        <v>2.2050000000000001</v>
      </c>
      <c r="J159" s="147">
        <f t="shared" si="0"/>
        <v>330.75</v>
      </c>
      <c r="K159" s="148"/>
      <c r="L159" s="27"/>
      <c r="M159" s="149" t="s">
        <v>1</v>
      </c>
      <c r="N159" s="121" t="s">
        <v>41</v>
      </c>
      <c r="O159" s="150">
        <v>0.13</v>
      </c>
      <c r="P159" s="150">
        <f t="shared" si="1"/>
        <v>19.5</v>
      </c>
      <c r="Q159" s="150">
        <v>0</v>
      </c>
      <c r="R159" s="150">
        <f t="shared" si="2"/>
        <v>0</v>
      </c>
      <c r="S159" s="150">
        <v>0</v>
      </c>
      <c r="T159" s="151">
        <f t="shared" si="3"/>
        <v>0</v>
      </c>
      <c r="AR159" s="152" t="s">
        <v>414</v>
      </c>
      <c r="AT159" s="152" t="s">
        <v>155</v>
      </c>
      <c r="AU159" s="152" t="s">
        <v>86</v>
      </c>
      <c r="AY159" s="13" t="s">
        <v>153</v>
      </c>
      <c r="BE159" s="153">
        <f t="shared" si="4"/>
        <v>0</v>
      </c>
      <c r="BF159" s="153">
        <f t="shared" si="5"/>
        <v>330.75</v>
      </c>
      <c r="BG159" s="153">
        <f t="shared" si="6"/>
        <v>0</v>
      </c>
      <c r="BH159" s="153">
        <f t="shared" si="7"/>
        <v>0</v>
      </c>
      <c r="BI159" s="153">
        <f t="shared" si="8"/>
        <v>0</v>
      </c>
      <c r="BJ159" s="13" t="s">
        <v>86</v>
      </c>
      <c r="BK159" s="154">
        <f t="shared" si="9"/>
        <v>330.75</v>
      </c>
      <c r="BL159" s="13" t="s">
        <v>414</v>
      </c>
      <c r="BM159" s="152" t="s">
        <v>684</v>
      </c>
    </row>
    <row r="160" spans="2:65" s="1" customFormat="1" ht="16.5" customHeight="1">
      <c r="B160" s="142"/>
      <c r="C160" s="155" t="s">
        <v>685</v>
      </c>
      <c r="D160" s="155" t="s">
        <v>274</v>
      </c>
      <c r="E160" s="156" t="s">
        <v>686</v>
      </c>
      <c r="F160" s="157" t="s">
        <v>687</v>
      </c>
      <c r="G160" s="158" t="s">
        <v>413</v>
      </c>
      <c r="H160" s="159">
        <v>20.25</v>
      </c>
      <c r="I160" s="159">
        <v>6.0629999999999997</v>
      </c>
      <c r="J160" s="159">
        <f t="shared" si="0"/>
        <v>122.776</v>
      </c>
      <c r="K160" s="160"/>
      <c r="L160" s="161"/>
      <c r="M160" s="162" t="s">
        <v>1</v>
      </c>
      <c r="N160" s="163" t="s">
        <v>41</v>
      </c>
      <c r="O160" s="150">
        <v>0</v>
      </c>
      <c r="P160" s="150">
        <f t="shared" si="1"/>
        <v>0</v>
      </c>
      <c r="Q160" s="150">
        <v>1E-3</v>
      </c>
      <c r="R160" s="150">
        <f t="shared" si="2"/>
        <v>2.0250000000000001E-2</v>
      </c>
      <c r="S160" s="150">
        <v>0</v>
      </c>
      <c r="T160" s="151">
        <f t="shared" si="3"/>
        <v>0</v>
      </c>
      <c r="AR160" s="152" t="s">
        <v>419</v>
      </c>
      <c r="AT160" s="152" t="s">
        <v>274</v>
      </c>
      <c r="AU160" s="152" t="s">
        <v>86</v>
      </c>
      <c r="AY160" s="13" t="s">
        <v>153</v>
      </c>
      <c r="BE160" s="153">
        <f t="shared" si="4"/>
        <v>0</v>
      </c>
      <c r="BF160" s="153">
        <f t="shared" si="5"/>
        <v>122.776</v>
      </c>
      <c r="BG160" s="153">
        <f t="shared" si="6"/>
        <v>0</v>
      </c>
      <c r="BH160" s="153">
        <f t="shared" si="7"/>
        <v>0</v>
      </c>
      <c r="BI160" s="153">
        <f t="shared" si="8"/>
        <v>0</v>
      </c>
      <c r="BJ160" s="13" t="s">
        <v>86</v>
      </c>
      <c r="BK160" s="154">
        <f t="shared" si="9"/>
        <v>122.776</v>
      </c>
      <c r="BL160" s="13" t="s">
        <v>419</v>
      </c>
      <c r="BM160" s="152" t="s">
        <v>688</v>
      </c>
    </row>
    <row r="161" spans="2:65" s="1" customFormat="1" ht="16.5" customHeight="1">
      <c r="B161" s="142"/>
      <c r="C161" s="143" t="s">
        <v>564</v>
      </c>
      <c r="D161" s="143" t="s">
        <v>155</v>
      </c>
      <c r="E161" s="144" t="s">
        <v>689</v>
      </c>
      <c r="F161" s="145" t="s">
        <v>690</v>
      </c>
      <c r="G161" s="146" t="s">
        <v>277</v>
      </c>
      <c r="H161" s="147">
        <v>5</v>
      </c>
      <c r="I161" s="147">
        <v>2.8330000000000002</v>
      </c>
      <c r="J161" s="147">
        <f t="shared" si="0"/>
        <v>14.164999999999999</v>
      </c>
      <c r="K161" s="148"/>
      <c r="L161" s="27"/>
      <c r="M161" s="149" t="s">
        <v>1</v>
      </c>
      <c r="N161" s="121" t="s">
        <v>41</v>
      </c>
      <c r="O161" s="150">
        <v>0.16700000000000001</v>
      </c>
      <c r="P161" s="150">
        <f t="shared" si="1"/>
        <v>0.83500000000000008</v>
      </c>
      <c r="Q161" s="150">
        <v>0</v>
      </c>
      <c r="R161" s="150">
        <f t="shared" si="2"/>
        <v>0</v>
      </c>
      <c r="S161" s="150">
        <v>0</v>
      </c>
      <c r="T161" s="151">
        <f t="shared" si="3"/>
        <v>0</v>
      </c>
      <c r="AR161" s="152" t="s">
        <v>414</v>
      </c>
      <c r="AT161" s="152" t="s">
        <v>155</v>
      </c>
      <c r="AU161" s="152" t="s">
        <v>86</v>
      </c>
      <c r="AY161" s="13" t="s">
        <v>153</v>
      </c>
      <c r="BE161" s="153">
        <f t="shared" si="4"/>
        <v>0</v>
      </c>
      <c r="BF161" s="153">
        <f t="shared" si="5"/>
        <v>14.164999999999999</v>
      </c>
      <c r="BG161" s="153">
        <f t="shared" si="6"/>
        <v>0</v>
      </c>
      <c r="BH161" s="153">
        <f t="shared" si="7"/>
        <v>0</v>
      </c>
      <c r="BI161" s="153">
        <f t="shared" si="8"/>
        <v>0</v>
      </c>
      <c r="BJ161" s="13" t="s">
        <v>86</v>
      </c>
      <c r="BK161" s="154">
        <f t="shared" si="9"/>
        <v>14.164999999999999</v>
      </c>
      <c r="BL161" s="13" t="s">
        <v>414</v>
      </c>
      <c r="BM161" s="152" t="s">
        <v>691</v>
      </c>
    </row>
    <row r="162" spans="2:65" s="1" customFormat="1" ht="16.5" customHeight="1">
      <c r="B162" s="142"/>
      <c r="C162" s="155" t="s">
        <v>552</v>
      </c>
      <c r="D162" s="155" t="s">
        <v>274</v>
      </c>
      <c r="E162" s="156" t="s">
        <v>692</v>
      </c>
      <c r="F162" s="157" t="s">
        <v>693</v>
      </c>
      <c r="G162" s="158" t="s">
        <v>277</v>
      </c>
      <c r="H162" s="159">
        <v>5</v>
      </c>
      <c r="I162" s="159">
        <v>3.2109999999999999</v>
      </c>
      <c r="J162" s="159">
        <f t="shared" ref="J162:J193" si="10">ROUND(I162*H162,3)</f>
        <v>16.055</v>
      </c>
      <c r="K162" s="160"/>
      <c r="L162" s="161"/>
      <c r="M162" s="162" t="s">
        <v>1</v>
      </c>
      <c r="N162" s="163" t="s">
        <v>41</v>
      </c>
      <c r="O162" s="150">
        <v>0</v>
      </c>
      <c r="P162" s="150">
        <f t="shared" ref="P162:P193" si="11">O162*H162</f>
        <v>0</v>
      </c>
      <c r="Q162" s="150">
        <v>1.7000000000000001E-4</v>
      </c>
      <c r="R162" s="150">
        <f t="shared" ref="R162:R193" si="12">Q162*H162</f>
        <v>8.5000000000000006E-4</v>
      </c>
      <c r="S162" s="150">
        <v>0</v>
      </c>
      <c r="T162" s="151">
        <f t="shared" ref="T162:T193" si="13">S162*H162</f>
        <v>0</v>
      </c>
      <c r="AR162" s="152" t="s">
        <v>419</v>
      </c>
      <c r="AT162" s="152" t="s">
        <v>274</v>
      </c>
      <c r="AU162" s="152" t="s">
        <v>86</v>
      </c>
      <c r="AY162" s="13" t="s">
        <v>153</v>
      </c>
      <c r="BE162" s="153">
        <f t="shared" ref="BE162:BE178" si="14">IF(N162="základná",J162,0)</f>
        <v>0</v>
      </c>
      <c r="BF162" s="153">
        <f t="shared" ref="BF162:BF178" si="15">IF(N162="znížená",J162,0)</f>
        <v>16.055</v>
      </c>
      <c r="BG162" s="153">
        <f t="shared" ref="BG162:BG178" si="16">IF(N162="zákl. prenesená",J162,0)</f>
        <v>0</v>
      </c>
      <c r="BH162" s="153">
        <f t="shared" ref="BH162:BH178" si="17">IF(N162="zníž. prenesená",J162,0)</f>
        <v>0</v>
      </c>
      <c r="BI162" s="153">
        <f t="shared" ref="BI162:BI178" si="18">IF(N162="nulová",J162,0)</f>
        <v>0</v>
      </c>
      <c r="BJ162" s="13" t="s">
        <v>86</v>
      </c>
      <c r="BK162" s="154">
        <f t="shared" ref="BK162:BK178" si="19">ROUND(I162*H162,3)</f>
        <v>16.055</v>
      </c>
      <c r="BL162" s="13" t="s">
        <v>419</v>
      </c>
      <c r="BM162" s="152" t="s">
        <v>694</v>
      </c>
    </row>
    <row r="163" spans="2:65" s="1" customFormat="1" ht="21.75" customHeight="1">
      <c r="B163" s="142"/>
      <c r="C163" s="143" t="s">
        <v>695</v>
      </c>
      <c r="D163" s="143" t="s">
        <v>155</v>
      </c>
      <c r="E163" s="144" t="s">
        <v>696</v>
      </c>
      <c r="F163" s="145" t="s">
        <v>697</v>
      </c>
      <c r="G163" s="146" t="s">
        <v>271</v>
      </c>
      <c r="H163" s="147">
        <v>205</v>
      </c>
      <c r="I163" s="147">
        <v>0.40699999999999997</v>
      </c>
      <c r="J163" s="147">
        <f t="shared" si="10"/>
        <v>83.435000000000002</v>
      </c>
      <c r="K163" s="148"/>
      <c r="L163" s="27"/>
      <c r="M163" s="149" t="s">
        <v>1</v>
      </c>
      <c r="N163" s="121" t="s">
        <v>41</v>
      </c>
      <c r="O163" s="150">
        <v>2.4E-2</v>
      </c>
      <c r="P163" s="150">
        <f t="shared" si="11"/>
        <v>4.92</v>
      </c>
      <c r="Q163" s="150">
        <v>0</v>
      </c>
      <c r="R163" s="150">
        <f t="shared" si="12"/>
        <v>0</v>
      </c>
      <c r="S163" s="150">
        <v>0</v>
      </c>
      <c r="T163" s="151">
        <f t="shared" si="13"/>
        <v>0</v>
      </c>
      <c r="AR163" s="152" t="s">
        <v>414</v>
      </c>
      <c r="AT163" s="152" t="s">
        <v>155</v>
      </c>
      <c r="AU163" s="152" t="s">
        <v>86</v>
      </c>
      <c r="AY163" s="13" t="s">
        <v>153</v>
      </c>
      <c r="BE163" s="153">
        <f t="shared" si="14"/>
        <v>0</v>
      </c>
      <c r="BF163" s="153">
        <f t="shared" si="15"/>
        <v>83.435000000000002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86</v>
      </c>
      <c r="BK163" s="154">
        <f t="shared" si="19"/>
        <v>83.435000000000002</v>
      </c>
      <c r="BL163" s="13" t="s">
        <v>414</v>
      </c>
      <c r="BM163" s="152" t="s">
        <v>698</v>
      </c>
    </row>
    <row r="164" spans="2:65" s="1" customFormat="1" ht="16.5" customHeight="1">
      <c r="B164" s="142"/>
      <c r="C164" s="155" t="s">
        <v>699</v>
      </c>
      <c r="D164" s="155" t="s">
        <v>274</v>
      </c>
      <c r="E164" s="156" t="s">
        <v>700</v>
      </c>
      <c r="F164" s="157" t="s">
        <v>701</v>
      </c>
      <c r="G164" s="158" t="s">
        <v>271</v>
      </c>
      <c r="H164" s="159">
        <v>205</v>
      </c>
      <c r="I164" s="159">
        <v>0.81200000000000006</v>
      </c>
      <c r="J164" s="159">
        <f t="shared" si="10"/>
        <v>166.46</v>
      </c>
      <c r="K164" s="160"/>
      <c r="L164" s="161"/>
      <c r="M164" s="162" t="s">
        <v>1</v>
      </c>
      <c r="N164" s="163" t="s">
        <v>41</v>
      </c>
      <c r="O164" s="150">
        <v>0</v>
      </c>
      <c r="P164" s="150">
        <f t="shared" si="11"/>
        <v>0</v>
      </c>
      <c r="Q164" s="150">
        <v>1.3999999999999999E-4</v>
      </c>
      <c r="R164" s="150">
        <f t="shared" si="12"/>
        <v>2.8699999999999996E-2</v>
      </c>
      <c r="S164" s="150">
        <v>0</v>
      </c>
      <c r="T164" s="151">
        <f t="shared" si="13"/>
        <v>0</v>
      </c>
      <c r="AR164" s="152" t="s">
        <v>419</v>
      </c>
      <c r="AT164" s="152" t="s">
        <v>274</v>
      </c>
      <c r="AU164" s="152" t="s">
        <v>86</v>
      </c>
      <c r="AY164" s="13" t="s">
        <v>153</v>
      </c>
      <c r="BE164" s="153">
        <f t="shared" si="14"/>
        <v>0</v>
      </c>
      <c r="BF164" s="153">
        <f t="shared" si="15"/>
        <v>166.46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86</v>
      </c>
      <c r="BK164" s="154">
        <f t="shared" si="19"/>
        <v>166.46</v>
      </c>
      <c r="BL164" s="13" t="s">
        <v>419</v>
      </c>
      <c r="BM164" s="152" t="s">
        <v>702</v>
      </c>
    </row>
    <row r="165" spans="2:65" s="1" customFormat="1" ht="21.75" customHeight="1">
      <c r="B165" s="142"/>
      <c r="C165" s="143" t="s">
        <v>703</v>
      </c>
      <c r="D165" s="143" t="s">
        <v>155</v>
      </c>
      <c r="E165" s="144" t="s">
        <v>704</v>
      </c>
      <c r="F165" s="145" t="s">
        <v>705</v>
      </c>
      <c r="G165" s="146" t="s">
        <v>271</v>
      </c>
      <c r="H165" s="147">
        <v>105</v>
      </c>
      <c r="I165" s="147">
        <v>0.45800000000000002</v>
      </c>
      <c r="J165" s="147">
        <f t="shared" si="10"/>
        <v>48.09</v>
      </c>
      <c r="K165" s="148"/>
      <c r="L165" s="27"/>
      <c r="M165" s="149" t="s">
        <v>1</v>
      </c>
      <c r="N165" s="121" t="s">
        <v>41</v>
      </c>
      <c r="O165" s="150">
        <v>2.7E-2</v>
      </c>
      <c r="P165" s="150">
        <f t="shared" si="11"/>
        <v>2.835</v>
      </c>
      <c r="Q165" s="150">
        <v>0</v>
      </c>
      <c r="R165" s="150">
        <f t="shared" si="12"/>
        <v>0</v>
      </c>
      <c r="S165" s="150">
        <v>0</v>
      </c>
      <c r="T165" s="151">
        <f t="shared" si="13"/>
        <v>0</v>
      </c>
      <c r="AR165" s="152" t="s">
        <v>414</v>
      </c>
      <c r="AT165" s="152" t="s">
        <v>155</v>
      </c>
      <c r="AU165" s="152" t="s">
        <v>86</v>
      </c>
      <c r="AY165" s="13" t="s">
        <v>153</v>
      </c>
      <c r="BE165" s="153">
        <f t="shared" si="14"/>
        <v>0</v>
      </c>
      <c r="BF165" s="153">
        <f t="shared" si="15"/>
        <v>48.09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86</v>
      </c>
      <c r="BK165" s="154">
        <f t="shared" si="19"/>
        <v>48.09</v>
      </c>
      <c r="BL165" s="13" t="s">
        <v>414</v>
      </c>
      <c r="BM165" s="152" t="s">
        <v>706</v>
      </c>
    </row>
    <row r="166" spans="2:65" s="1" customFormat="1" ht="16.5" customHeight="1">
      <c r="B166" s="142"/>
      <c r="C166" s="155" t="s">
        <v>707</v>
      </c>
      <c r="D166" s="155" t="s">
        <v>274</v>
      </c>
      <c r="E166" s="156" t="s">
        <v>708</v>
      </c>
      <c r="F166" s="157" t="s">
        <v>709</v>
      </c>
      <c r="G166" s="158" t="s">
        <v>271</v>
      </c>
      <c r="H166" s="159">
        <v>105</v>
      </c>
      <c r="I166" s="159">
        <v>1.417</v>
      </c>
      <c r="J166" s="159">
        <f t="shared" si="10"/>
        <v>148.785</v>
      </c>
      <c r="K166" s="160"/>
      <c r="L166" s="161"/>
      <c r="M166" s="162" t="s">
        <v>1</v>
      </c>
      <c r="N166" s="163" t="s">
        <v>41</v>
      </c>
      <c r="O166" s="150">
        <v>0</v>
      </c>
      <c r="P166" s="150">
        <f t="shared" si="11"/>
        <v>0</v>
      </c>
      <c r="Q166" s="150">
        <v>1.9000000000000001E-4</v>
      </c>
      <c r="R166" s="150">
        <f t="shared" si="12"/>
        <v>1.9950000000000002E-2</v>
      </c>
      <c r="S166" s="150">
        <v>0</v>
      </c>
      <c r="T166" s="151">
        <f t="shared" si="13"/>
        <v>0</v>
      </c>
      <c r="AR166" s="152" t="s">
        <v>419</v>
      </c>
      <c r="AT166" s="152" t="s">
        <v>274</v>
      </c>
      <c r="AU166" s="152" t="s">
        <v>86</v>
      </c>
      <c r="AY166" s="13" t="s">
        <v>153</v>
      </c>
      <c r="BE166" s="153">
        <f t="shared" si="14"/>
        <v>0</v>
      </c>
      <c r="BF166" s="153">
        <f t="shared" si="15"/>
        <v>148.785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86</v>
      </c>
      <c r="BK166" s="154">
        <f t="shared" si="19"/>
        <v>148.785</v>
      </c>
      <c r="BL166" s="13" t="s">
        <v>419</v>
      </c>
      <c r="BM166" s="152" t="s">
        <v>710</v>
      </c>
    </row>
    <row r="167" spans="2:65" s="1" customFormat="1" ht="21.75" customHeight="1">
      <c r="B167" s="142"/>
      <c r="C167" s="143" t="s">
        <v>711</v>
      </c>
      <c r="D167" s="143" t="s">
        <v>155</v>
      </c>
      <c r="E167" s="144" t="s">
        <v>712</v>
      </c>
      <c r="F167" s="145" t="s">
        <v>713</v>
      </c>
      <c r="G167" s="146" t="s">
        <v>271</v>
      </c>
      <c r="H167" s="147">
        <v>35.5</v>
      </c>
      <c r="I167" s="147">
        <v>0.52600000000000002</v>
      </c>
      <c r="J167" s="147">
        <f t="shared" si="10"/>
        <v>18.672999999999998</v>
      </c>
      <c r="K167" s="148"/>
      <c r="L167" s="27"/>
      <c r="M167" s="149" t="s">
        <v>1</v>
      </c>
      <c r="N167" s="121" t="s">
        <v>41</v>
      </c>
      <c r="O167" s="150">
        <v>3.1E-2</v>
      </c>
      <c r="P167" s="150">
        <f t="shared" si="11"/>
        <v>1.1005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414</v>
      </c>
      <c r="AT167" s="152" t="s">
        <v>155</v>
      </c>
      <c r="AU167" s="152" t="s">
        <v>86</v>
      </c>
      <c r="AY167" s="13" t="s">
        <v>153</v>
      </c>
      <c r="BE167" s="153">
        <f t="shared" si="14"/>
        <v>0</v>
      </c>
      <c r="BF167" s="153">
        <f t="shared" si="15"/>
        <v>18.672999999999998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86</v>
      </c>
      <c r="BK167" s="154">
        <f t="shared" si="19"/>
        <v>18.672999999999998</v>
      </c>
      <c r="BL167" s="13" t="s">
        <v>414</v>
      </c>
      <c r="BM167" s="152" t="s">
        <v>714</v>
      </c>
    </row>
    <row r="168" spans="2:65" s="1" customFormat="1" ht="16.5" customHeight="1">
      <c r="B168" s="142"/>
      <c r="C168" s="155" t="s">
        <v>715</v>
      </c>
      <c r="D168" s="155" t="s">
        <v>274</v>
      </c>
      <c r="E168" s="156" t="s">
        <v>716</v>
      </c>
      <c r="F168" s="157" t="s">
        <v>717</v>
      </c>
      <c r="G168" s="158" t="s">
        <v>271</v>
      </c>
      <c r="H168" s="159">
        <v>35.5</v>
      </c>
      <c r="I168" s="159">
        <v>2.125</v>
      </c>
      <c r="J168" s="159">
        <f t="shared" si="10"/>
        <v>75.438000000000002</v>
      </c>
      <c r="K168" s="160"/>
      <c r="L168" s="161"/>
      <c r="M168" s="162" t="s">
        <v>1</v>
      </c>
      <c r="N168" s="163" t="s">
        <v>41</v>
      </c>
      <c r="O168" s="150">
        <v>0</v>
      </c>
      <c r="P168" s="150">
        <f t="shared" si="11"/>
        <v>0</v>
      </c>
      <c r="Q168" s="150">
        <v>2.7999999999999998E-4</v>
      </c>
      <c r="R168" s="150">
        <f t="shared" si="12"/>
        <v>9.9399999999999992E-3</v>
      </c>
      <c r="S168" s="150">
        <v>0</v>
      </c>
      <c r="T168" s="151">
        <f t="shared" si="13"/>
        <v>0</v>
      </c>
      <c r="AR168" s="152" t="s">
        <v>419</v>
      </c>
      <c r="AT168" s="152" t="s">
        <v>274</v>
      </c>
      <c r="AU168" s="152" t="s">
        <v>86</v>
      </c>
      <c r="AY168" s="13" t="s">
        <v>153</v>
      </c>
      <c r="BE168" s="153">
        <f t="shared" si="14"/>
        <v>0</v>
      </c>
      <c r="BF168" s="153">
        <f t="shared" si="15"/>
        <v>75.438000000000002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86</v>
      </c>
      <c r="BK168" s="154">
        <f t="shared" si="19"/>
        <v>75.438000000000002</v>
      </c>
      <c r="BL168" s="13" t="s">
        <v>419</v>
      </c>
      <c r="BM168" s="152" t="s">
        <v>718</v>
      </c>
    </row>
    <row r="169" spans="2:65" s="1" customFormat="1" ht="21.75" customHeight="1">
      <c r="B169" s="142"/>
      <c r="C169" s="143" t="s">
        <v>719</v>
      </c>
      <c r="D169" s="143" t="s">
        <v>155</v>
      </c>
      <c r="E169" s="144" t="s">
        <v>720</v>
      </c>
      <c r="F169" s="145" t="s">
        <v>721</v>
      </c>
      <c r="G169" s="146" t="s">
        <v>271</v>
      </c>
      <c r="H169" s="147">
        <v>100</v>
      </c>
      <c r="I169" s="147">
        <v>1.1539999999999999</v>
      </c>
      <c r="J169" s="147">
        <f t="shared" si="10"/>
        <v>115.4</v>
      </c>
      <c r="K169" s="148"/>
      <c r="L169" s="27"/>
      <c r="M169" s="149" t="s">
        <v>1</v>
      </c>
      <c r="N169" s="121" t="s">
        <v>41</v>
      </c>
      <c r="O169" s="150">
        <v>6.8000000000000005E-2</v>
      </c>
      <c r="P169" s="150">
        <f t="shared" si="11"/>
        <v>6.8000000000000007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414</v>
      </c>
      <c r="AT169" s="152" t="s">
        <v>155</v>
      </c>
      <c r="AU169" s="152" t="s">
        <v>86</v>
      </c>
      <c r="AY169" s="13" t="s">
        <v>153</v>
      </c>
      <c r="BE169" s="153">
        <f t="shared" si="14"/>
        <v>0</v>
      </c>
      <c r="BF169" s="153">
        <f t="shared" si="15"/>
        <v>115.4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86</v>
      </c>
      <c r="BK169" s="154">
        <f t="shared" si="19"/>
        <v>115.4</v>
      </c>
      <c r="BL169" s="13" t="s">
        <v>414</v>
      </c>
      <c r="BM169" s="152" t="s">
        <v>722</v>
      </c>
    </row>
    <row r="170" spans="2:65" s="1" customFormat="1" ht="16.5" customHeight="1">
      <c r="B170" s="142"/>
      <c r="C170" s="155" t="s">
        <v>723</v>
      </c>
      <c r="D170" s="155" t="s">
        <v>274</v>
      </c>
      <c r="E170" s="156" t="s">
        <v>724</v>
      </c>
      <c r="F170" s="157" t="s">
        <v>725</v>
      </c>
      <c r="G170" s="158" t="s">
        <v>271</v>
      </c>
      <c r="H170" s="159">
        <v>100</v>
      </c>
      <c r="I170" s="159">
        <v>13.092000000000001</v>
      </c>
      <c r="J170" s="159">
        <f t="shared" si="10"/>
        <v>1309.2</v>
      </c>
      <c r="K170" s="160"/>
      <c r="L170" s="161"/>
      <c r="M170" s="162" t="s">
        <v>1</v>
      </c>
      <c r="N170" s="163" t="s">
        <v>41</v>
      </c>
      <c r="O170" s="150">
        <v>0</v>
      </c>
      <c r="P170" s="150">
        <f t="shared" si="11"/>
        <v>0</v>
      </c>
      <c r="Q170" s="150">
        <v>1.0499999999999999E-3</v>
      </c>
      <c r="R170" s="150">
        <f t="shared" si="12"/>
        <v>0.105</v>
      </c>
      <c r="S170" s="150">
        <v>0</v>
      </c>
      <c r="T170" s="151">
        <f t="shared" si="13"/>
        <v>0</v>
      </c>
      <c r="AR170" s="152" t="s">
        <v>419</v>
      </c>
      <c r="AT170" s="152" t="s">
        <v>274</v>
      </c>
      <c r="AU170" s="152" t="s">
        <v>86</v>
      </c>
      <c r="AY170" s="13" t="s">
        <v>153</v>
      </c>
      <c r="BE170" s="153">
        <f t="shared" si="14"/>
        <v>0</v>
      </c>
      <c r="BF170" s="153">
        <f t="shared" si="15"/>
        <v>1309.2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86</v>
      </c>
      <c r="BK170" s="154">
        <f t="shared" si="19"/>
        <v>1309.2</v>
      </c>
      <c r="BL170" s="13" t="s">
        <v>419</v>
      </c>
      <c r="BM170" s="152" t="s">
        <v>726</v>
      </c>
    </row>
    <row r="171" spans="2:65" s="1" customFormat="1" ht="16.5" customHeight="1">
      <c r="B171" s="142"/>
      <c r="C171" s="143" t="s">
        <v>727</v>
      </c>
      <c r="D171" s="143" t="s">
        <v>155</v>
      </c>
      <c r="E171" s="144" t="s">
        <v>728</v>
      </c>
      <c r="F171" s="145" t="s">
        <v>729</v>
      </c>
      <c r="G171" s="146" t="s">
        <v>277</v>
      </c>
      <c r="H171" s="147">
        <v>1</v>
      </c>
      <c r="I171" s="147">
        <v>1625</v>
      </c>
      <c r="J171" s="147">
        <f t="shared" si="10"/>
        <v>1625</v>
      </c>
      <c r="K171" s="148"/>
      <c r="L171" s="27"/>
      <c r="M171" s="149" t="s">
        <v>1</v>
      </c>
      <c r="N171" s="121" t="s">
        <v>41</v>
      </c>
      <c r="O171" s="150">
        <v>0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414</v>
      </c>
      <c r="AT171" s="152" t="s">
        <v>155</v>
      </c>
      <c r="AU171" s="152" t="s">
        <v>86</v>
      </c>
      <c r="AY171" s="13" t="s">
        <v>153</v>
      </c>
      <c r="BE171" s="153">
        <f t="shared" si="14"/>
        <v>0</v>
      </c>
      <c r="BF171" s="153">
        <f t="shared" si="15"/>
        <v>1625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86</v>
      </c>
      <c r="BK171" s="154">
        <f t="shared" si="19"/>
        <v>1625</v>
      </c>
      <c r="BL171" s="13" t="s">
        <v>414</v>
      </c>
      <c r="BM171" s="152" t="s">
        <v>730</v>
      </c>
    </row>
    <row r="172" spans="2:65" s="1" customFormat="1" ht="16.5" customHeight="1">
      <c r="B172" s="142"/>
      <c r="C172" s="143" t="s">
        <v>731</v>
      </c>
      <c r="D172" s="143" t="s">
        <v>155</v>
      </c>
      <c r="E172" s="144" t="s">
        <v>732</v>
      </c>
      <c r="F172" s="145" t="s">
        <v>733</v>
      </c>
      <c r="G172" s="146" t="s">
        <v>277</v>
      </c>
      <c r="H172" s="147">
        <v>1</v>
      </c>
      <c r="I172" s="147">
        <v>1105</v>
      </c>
      <c r="J172" s="147">
        <f t="shared" si="10"/>
        <v>1105</v>
      </c>
      <c r="K172" s="148"/>
      <c r="L172" s="27"/>
      <c r="M172" s="149" t="s">
        <v>1</v>
      </c>
      <c r="N172" s="121" t="s">
        <v>41</v>
      </c>
      <c r="O172" s="150">
        <v>0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414</v>
      </c>
      <c r="AT172" s="152" t="s">
        <v>155</v>
      </c>
      <c r="AU172" s="152" t="s">
        <v>86</v>
      </c>
      <c r="AY172" s="13" t="s">
        <v>153</v>
      </c>
      <c r="BE172" s="153">
        <f t="shared" si="14"/>
        <v>0</v>
      </c>
      <c r="BF172" s="153">
        <f t="shared" si="15"/>
        <v>1105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86</v>
      </c>
      <c r="BK172" s="154">
        <f t="shared" si="19"/>
        <v>1105</v>
      </c>
      <c r="BL172" s="13" t="s">
        <v>414</v>
      </c>
      <c r="BM172" s="152" t="s">
        <v>734</v>
      </c>
    </row>
    <row r="173" spans="2:65" s="1" customFormat="1" ht="16.5" customHeight="1">
      <c r="B173" s="142"/>
      <c r="C173" s="143" t="s">
        <v>538</v>
      </c>
      <c r="D173" s="143" t="s">
        <v>155</v>
      </c>
      <c r="E173" s="144" t="s">
        <v>735</v>
      </c>
      <c r="F173" s="145" t="s">
        <v>736</v>
      </c>
      <c r="G173" s="146" t="s">
        <v>277</v>
      </c>
      <c r="H173" s="147">
        <v>2</v>
      </c>
      <c r="I173" s="147">
        <v>1105</v>
      </c>
      <c r="J173" s="147">
        <f t="shared" si="10"/>
        <v>2210</v>
      </c>
      <c r="K173" s="148"/>
      <c r="L173" s="27"/>
      <c r="M173" s="149" t="s">
        <v>1</v>
      </c>
      <c r="N173" s="121" t="s">
        <v>41</v>
      </c>
      <c r="O173" s="150">
        <v>0</v>
      </c>
      <c r="P173" s="150">
        <f t="shared" si="11"/>
        <v>0</v>
      </c>
      <c r="Q173" s="150">
        <v>0</v>
      </c>
      <c r="R173" s="150">
        <f t="shared" si="12"/>
        <v>0</v>
      </c>
      <c r="S173" s="150">
        <v>0</v>
      </c>
      <c r="T173" s="151">
        <f t="shared" si="13"/>
        <v>0</v>
      </c>
      <c r="AR173" s="152" t="s">
        <v>414</v>
      </c>
      <c r="AT173" s="152" t="s">
        <v>155</v>
      </c>
      <c r="AU173" s="152" t="s">
        <v>86</v>
      </c>
      <c r="AY173" s="13" t="s">
        <v>153</v>
      </c>
      <c r="BE173" s="153">
        <f t="shared" si="14"/>
        <v>0</v>
      </c>
      <c r="BF173" s="153">
        <f t="shared" si="15"/>
        <v>2210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86</v>
      </c>
      <c r="BK173" s="154">
        <f t="shared" si="19"/>
        <v>2210</v>
      </c>
      <c r="BL173" s="13" t="s">
        <v>414</v>
      </c>
      <c r="BM173" s="152" t="s">
        <v>737</v>
      </c>
    </row>
    <row r="174" spans="2:65" s="1" customFormat="1" ht="16.5" customHeight="1">
      <c r="B174" s="142"/>
      <c r="C174" s="143" t="s">
        <v>738</v>
      </c>
      <c r="D174" s="143" t="s">
        <v>155</v>
      </c>
      <c r="E174" s="144" t="s">
        <v>739</v>
      </c>
      <c r="F174" s="145" t="s">
        <v>740</v>
      </c>
      <c r="G174" s="146" t="s">
        <v>277</v>
      </c>
      <c r="H174" s="147">
        <v>3</v>
      </c>
      <c r="I174" s="147">
        <v>20.149999999999999</v>
      </c>
      <c r="J174" s="147">
        <f t="shared" si="10"/>
        <v>60.45</v>
      </c>
      <c r="K174" s="148"/>
      <c r="L174" s="27"/>
      <c r="M174" s="149" t="s">
        <v>1</v>
      </c>
      <c r="N174" s="121" t="s">
        <v>41</v>
      </c>
      <c r="O174" s="150">
        <v>0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414</v>
      </c>
      <c r="AT174" s="152" t="s">
        <v>155</v>
      </c>
      <c r="AU174" s="152" t="s">
        <v>86</v>
      </c>
      <c r="AY174" s="13" t="s">
        <v>153</v>
      </c>
      <c r="BE174" s="153">
        <f t="shared" si="14"/>
        <v>0</v>
      </c>
      <c r="BF174" s="153">
        <f t="shared" si="15"/>
        <v>60.45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86</v>
      </c>
      <c r="BK174" s="154">
        <f t="shared" si="19"/>
        <v>60.45</v>
      </c>
      <c r="BL174" s="13" t="s">
        <v>414</v>
      </c>
      <c r="BM174" s="152" t="s">
        <v>741</v>
      </c>
    </row>
    <row r="175" spans="2:65" s="1" customFormat="1" ht="33" customHeight="1">
      <c r="B175" s="142"/>
      <c r="C175" s="143" t="s">
        <v>742</v>
      </c>
      <c r="D175" s="143" t="s">
        <v>155</v>
      </c>
      <c r="E175" s="144" t="s">
        <v>743</v>
      </c>
      <c r="F175" s="145" t="s">
        <v>744</v>
      </c>
      <c r="G175" s="146" t="s">
        <v>325</v>
      </c>
      <c r="H175" s="147">
        <v>155.43700000000001</v>
      </c>
      <c r="I175" s="147">
        <v>0.45</v>
      </c>
      <c r="J175" s="147">
        <f t="shared" si="10"/>
        <v>69.947000000000003</v>
      </c>
      <c r="K175" s="148"/>
      <c r="L175" s="27"/>
      <c r="M175" s="149" t="s">
        <v>1</v>
      </c>
      <c r="N175" s="121" t="s">
        <v>41</v>
      </c>
      <c r="O175" s="150">
        <v>0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414</v>
      </c>
      <c r="AT175" s="152" t="s">
        <v>155</v>
      </c>
      <c r="AU175" s="152" t="s">
        <v>86</v>
      </c>
      <c r="AY175" s="13" t="s">
        <v>153</v>
      </c>
      <c r="BE175" s="153">
        <f t="shared" si="14"/>
        <v>0</v>
      </c>
      <c r="BF175" s="153">
        <f t="shared" si="15"/>
        <v>69.947000000000003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86</v>
      </c>
      <c r="BK175" s="154">
        <f t="shared" si="19"/>
        <v>69.947000000000003</v>
      </c>
      <c r="BL175" s="13" t="s">
        <v>414</v>
      </c>
      <c r="BM175" s="152" t="s">
        <v>745</v>
      </c>
    </row>
    <row r="176" spans="2:65" s="1" customFormat="1" ht="16.5" customHeight="1">
      <c r="B176" s="142"/>
      <c r="C176" s="143" t="s">
        <v>746</v>
      </c>
      <c r="D176" s="143" t="s">
        <v>155</v>
      </c>
      <c r="E176" s="144" t="s">
        <v>747</v>
      </c>
      <c r="F176" s="145" t="s">
        <v>748</v>
      </c>
      <c r="G176" s="146" t="s">
        <v>277</v>
      </c>
      <c r="H176" s="147">
        <v>1</v>
      </c>
      <c r="I176" s="147">
        <v>32.5</v>
      </c>
      <c r="J176" s="147">
        <f t="shared" si="10"/>
        <v>32.5</v>
      </c>
      <c r="K176" s="148"/>
      <c r="L176" s="27"/>
      <c r="M176" s="149" t="s">
        <v>1</v>
      </c>
      <c r="N176" s="121" t="s">
        <v>41</v>
      </c>
      <c r="O176" s="150">
        <v>0</v>
      </c>
      <c r="P176" s="150">
        <f t="shared" si="11"/>
        <v>0</v>
      </c>
      <c r="Q176" s="150">
        <v>0</v>
      </c>
      <c r="R176" s="150">
        <f t="shared" si="12"/>
        <v>0</v>
      </c>
      <c r="S176" s="150">
        <v>0</v>
      </c>
      <c r="T176" s="151">
        <f t="shared" si="13"/>
        <v>0</v>
      </c>
      <c r="AR176" s="152" t="s">
        <v>414</v>
      </c>
      <c r="AT176" s="152" t="s">
        <v>155</v>
      </c>
      <c r="AU176" s="152" t="s">
        <v>86</v>
      </c>
      <c r="AY176" s="13" t="s">
        <v>153</v>
      </c>
      <c r="BE176" s="153">
        <f t="shared" si="14"/>
        <v>0</v>
      </c>
      <c r="BF176" s="153">
        <f t="shared" si="15"/>
        <v>32.5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86</v>
      </c>
      <c r="BK176" s="154">
        <f t="shared" si="19"/>
        <v>32.5</v>
      </c>
      <c r="BL176" s="13" t="s">
        <v>414</v>
      </c>
      <c r="BM176" s="152" t="s">
        <v>749</v>
      </c>
    </row>
    <row r="177" spans="2:65" s="1" customFormat="1" ht="16.5" customHeight="1">
      <c r="B177" s="142"/>
      <c r="C177" s="143" t="s">
        <v>750</v>
      </c>
      <c r="D177" s="143" t="s">
        <v>155</v>
      </c>
      <c r="E177" s="144" t="s">
        <v>751</v>
      </c>
      <c r="F177" s="145" t="s">
        <v>751</v>
      </c>
      <c r="G177" s="146" t="s">
        <v>325</v>
      </c>
      <c r="H177" s="147">
        <v>10</v>
      </c>
      <c r="I177" s="147">
        <v>89.686999999999998</v>
      </c>
      <c r="J177" s="147">
        <f t="shared" si="10"/>
        <v>896.87</v>
      </c>
      <c r="K177" s="148"/>
      <c r="L177" s="27"/>
      <c r="M177" s="149" t="s">
        <v>1</v>
      </c>
      <c r="N177" s="121" t="s">
        <v>41</v>
      </c>
      <c r="O177" s="150">
        <v>0</v>
      </c>
      <c r="P177" s="150">
        <f t="shared" si="11"/>
        <v>0</v>
      </c>
      <c r="Q177" s="150">
        <v>0</v>
      </c>
      <c r="R177" s="150">
        <f t="shared" si="12"/>
        <v>0</v>
      </c>
      <c r="S177" s="150">
        <v>0</v>
      </c>
      <c r="T177" s="151">
        <f t="shared" si="13"/>
        <v>0</v>
      </c>
      <c r="AR177" s="152" t="s">
        <v>414</v>
      </c>
      <c r="AT177" s="152" t="s">
        <v>155</v>
      </c>
      <c r="AU177" s="152" t="s">
        <v>86</v>
      </c>
      <c r="AY177" s="13" t="s">
        <v>153</v>
      </c>
      <c r="BE177" s="153">
        <f t="shared" si="14"/>
        <v>0</v>
      </c>
      <c r="BF177" s="153">
        <f t="shared" si="15"/>
        <v>896.87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86</v>
      </c>
      <c r="BK177" s="154">
        <f t="shared" si="19"/>
        <v>896.87</v>
      </c>
      <c r="BL177" s="13" t="s">
        <v>414</v>
      </c>
      <c r="BM177" s="152" t="s">
        <v>752</v>
      </c>
    </row>
    <row r="178" spans="2:65" s="1" customFormat="1" ht="16.5" customHeight="1">
      <c r="B178" s="142"/>
      <c r="C178" s="155" t="s">
        <v>753</v>
      </c>
      <c r="D178" s="155" t="s">
        <v>274</v>
      </c>
      <c r="E178" s="156" t="s">
        <v>754</v>
      </c>
      <c r="F178" s="157" t="s">
        <v>754</v>
      </c>
      <c r="G178" s="158" t="s">
        <v>325</v>
      </c>
      <c r="H178" s="159">
        <v>15</v>
      </c>
      <c r="I178" s="159">
        <v>98.774000000000001</v>
      </c>
      <c r="J178" s="159">
        <f t="shared" si="10"/>
        <v>1481.61</v>
      </c>
      <c r="K178" s="160"/>
      <c r="L178" s="161"/>
      <c r="M178" s="162" t="s">
        <v>1</v>
      </c>
      <c r="N178" s="163" t="s">
        <v>41</v>
      </c>
      <c r="O178" s="150">
        <v>0</v>
      </c>
      <c r="P178" s="150">
        <f t="shared" si="11"/>
        <v>0</v>
      </c>
      <c r="Q178" s="150">
        <v>0</v>
      </c>
      <c r="R178" s="150">
        <f t="shared" si="12"/>
        <v>0</v>
      </c>
      <c r="S178" s="150">
        <v>0</v>
      </c>
      <c r="T178" s="151">
        <f t="shared" si="13"/>
        <v>0</v>
      </c>
      <c r="AR178" s="152" t="s">
        <v>616</v>
      </c>
      <c r="AT178" s="152" t="s">
        <v>274</v>
      </c>
      <c r="AU178" s="152" t="s">
        <v>86</v>
      </c>
      <c r="AY178" s="13" t="s">
        <v>153</v>
      </c>
      <c r="BE178" s="153">
        <f t="shared" si="14"/>
        <v>0</v>
      </c>
      <c r="BF178" s="153">
        <f t="shared" si="15"/>
        <v>1481.61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86</v>
      </c>
      <c r="BK178" s="154">
        <f t="shared" si="19"/>
        <v>1481.61</v>
      </c>
      <c r="BL178" s="13" t="s">
        <v>414</v>
      </c>
      <c r="BM178" s="152" t="s">
        <v>755</v>
      </c>
    </row>
    <row r="179" spans="2:65" s="11" customFormat="1" ht="26" customHeight="1">
      <c r="B179" s="131"/>
      <c r="D179" s="132" t="s">
        <v>74</v>
      </c>
      <c r="E179" s="133" t="s">
        <v>756</v>
      </c>
      <c r="F179" s="133" t="s">
        <v>757</v>
      </c>
      <c r="J179" s="134">
        <f>BK179</f>
        <v>715</v>
      </c>
      <c r="L179" s="131"/>
      <c r="M179" s="135"/>
      <c r="P179" s="136">
        <f>P180</f>
        <v>1.06</v>
      </c>
      <c r="R179" s="136">
        <f>R180</f>
        <v>0</v>
      </c>
      <c r="T179" s="137">
        <f>T180</f>
        <v>0</v>
      </c>
      <c r="AR179" s="132" t="s">
        <v>159</v>
      </c>
      <c r="AT179" s="138" t="s">
        <v>74</v>
      </c>
      <c r="AU179" s="138" t="s">
        <v>75</v>
      </c>
      <c r="AY179" s="132" t="s">
        <v>153</v>
      </c>
      <c r="BK179" s="139">
        <f>BK180</f>
        <v>715</v>
      </c>
    </row>
    <row r="180" spans="2:65" s="1" customFormat="1" ht="37.75" customHeight="1">
      <c r="B180" s="142"/>
      <c r="C180" s="143" t="s">
        <v>758</v>
      </c>
      <c r="D180" s="143" t="s">
        <v>155</v>
      </c>
      <c r="E180" s="144" t="s">
        <v>759</v>
      </c>
      <c r="F180" s="145" t="s">
        <v>760</v>
      </c>
      <c r="G180" s="146" t="s">
        <v>515</v>
      </c>
      <c r="H180" s="147">
        <v>1</v>
      </c>
      <c r="I180" s="147">
        <v>715</v>
      </c>
      <c r="J180" s="147">
        <f>ROUND(I180*H180,3)</f>
        <v>715</v>
      </c>
      <c r="K180" s="148"/>
      <c r="L180" s="27"/>
      <c r="M180" s="164" t="s">
        <v>1</v>
      </c>
      <c r="N180" s="165" t="s">
        <v>41</v>
      </c>
      <c r="O180" s="166">
        <v>1.06</v>
      </c>
      <c r="P180" s="166">
        <f>O180*H180</f>
        <v>1.06</v>
      </c>
      <c r="Q180" s="166">
        <v>0</v>
      </c>
      <c r="R180" s="166">
        <f>Q180*H180</f>
        <v>0</v>
      </c>
      <c r="S180" s="166">
        <v>0</v>
      </c>
      <c r="T180" s="167">
        <f>S180*H180</f>
        <v>0</v>
      </c>
      <c r="AR180" s="152" t="s">
        <v>761</v>
      </c>
      <c r="AT180" s="152" t="s">
        <v>155</v>
      </c>
      <c r="AU180" s="152" t="s">
        <v>82</v>
      </c>
      <c r="AY180" s="13" t="s">
        <v>153</v>
      </c>
      <c r="BE180" s="153">
        <f>IF(N180="základná",J180,0)</f>
        <v>0</v>
      </c>
      <c r="BF180" s="153">
        <f>IF(N180="znížená",J180,0)</f>
        <v>715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3" t="s">
        <v>86</v>
      </c>
      <c r="BK180" s="154">
        <f>ROUND(I180*H180,3)</f>
        <v>715</v>
      </c>
      <c r="BL180" s="13" t="s">
        <v>761</v>
      </c>
      <c r="BM180" s="152" t="s">
        <v>762</v>
      </c>
    </row>
    <row r="181" spans="2:65" s="1" customFormat="1" ht="7" customHeight="1">
      <c r="B181" s="42"/>
      <c r="C181" s="43"/>
      <c r="D181" s="43"/>
      <c r="E181" s="43"/>
      <c r="F181" s="43"/>
      <c r="G181" s="43"/>
      <c r="H181" s="43"/>
      <c r="I181" s="43"/>
      <c r="J181" s="43"/>
      <c r="K181" s="43"/>
      <c r="L181" s="27"/>
    </row>
  </sheetData>
  <autoFilter ref="C126:K180" xr:uid="{00000000-0009-0000-0000-000003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M211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2:46" ht="11"/>
    <row r="2" spans="2:46" ht="37" customHeight="1">
      <c r="L2" s="196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96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112</v>
      </c>
      <c r="L4" s="16"/>
      <c r="M4" s="95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1" t="str">
        <f>'Rekapitulácia stavby'!K6</f>
        <v>Výstavba farmy dojníc Mikuláš II. etapa</v>
      </c>
      <c r="F7" s="212"/>
      <c r="G7" s="212"/>
      <c r="H7" s="212"/>
      <c r="L7" s="16"/>
    </row>
    <row r="8" spans="2:46" s="1" customFormat="1" ht="12" customHeight="1">
      <c r="B8" s="27"/>
      <c r="D8" s="22" t="s">
        <v>113</v>
      </c>
      <c r="L8" s="27"/>
    </row>
    <row r="9" spans="2:46" s="1" customFormat="1" ht="16.5" customHeight="1">
      <c r="B9" s="27"/>
      <c r="E9" s="173" t="s">
        <v>763</v>
      </c>
      <c r="F9" s="213"/>
      <c r="G9" s="213"/>
      <c r="H9" s="213"/>
      <c r="L9" s="27"/>
    </row>
    <row r="10" spans="2:46" s="1" customFormat="1" ht="11">
      <c r="B10" s="27"/>
      <c r="L10" s="27"/>
    </row>
    <row r="11" spans="2:46" s="1" customFormat="1" ht="12" customHeight="1">
      <c r="B11" s="27"/>
      <c r="D11" s="22" t="s">
        <v>14</v>
      </c>
      <c r="F11" s="20" t="s">
        <v>1</v>
      </c>
      <c r="I11" s="22" t="s">
        <v>15</v>
      </c>
      <c r="J11" s="20" t="s">
        <v>1</v>
      </c>
      <c r="L11" s="27"/>
    </row>
    <row r="12" spans="2:46" s="1" customFormat="1" ht="12" customHeight="1">
      <c r="B12" s="27"/>
      <c r="D12" s="22" t="s">
        <v>16</v>
      </c>
      <c r="F12" s="20" t="s">
        <v>17</v>
      </c>
      <c r="I12" s="22" t="s">
        <v>18</v>
      </c>
      <c r="J12" s="50" t="str">
        <f>'Rekapitulácia stavby'!AN8</f>
        <v>7. 6. 2021</v>
      </c>
      <c r="L12" s="27"/>
    </row>
    <row r="13" spans="2:46" s="1" customFormat="1" ht="10.75" customHeight="1">
      <c r="B13" s="27"/>
      <c r="L13" s="27"/>
    </row>
    <row r="14" spans="2:46" s="1" customFormat="1" ht="12" customHeight="1">
      <c r="B14" s="27"/>
      <c r="D14" s="22" t="s">
        <v>20</v>
      </c>
      <c r="I14" s="22" t="s">
        <v>21</v>
      </c>
      <c r="J14" s="20" t="s">
        <v>1</v>
      </c>
      <c r="L14" s="27"/>
    </row>
    <row r="15" spans="2:46" s="1" customFormat="1" ht="18" customHeight="1">
      <c r="B15" s="27"/>
      <c r="E15" s="20" t="s">
        <v>22</v>
      </c>
      <c r="I15" s="22" t="s">
        <v>23</v>
      </c>
      <c r="J15" s="20" t="s">
        <v>1</v>
      </c>
      <c r="L15" s="27"/>
    </row>
    <row r="16" spans="2:46" s="1" customFormat="1" ht="7" customHeight="1">
      <c r="B16" s="27"/>
      <c r="L16" s="27"/>
    </row>
    <row r="17" spans="2:12" s="1" customFormat="1" ht="12" customHeight="1">
      <c r="B17" s="27"/>
      <c r="D17" s="22" t="s">
        <v>24</v>
      </c>
      <c r="I17" s="22" t="s">
        <v>21</v>
      </c>
      <c r="J17" s="20" t="str">
        <f>'Rekapitulácia stavby'!AN13</f>
        <v/>
      </c>
      <c r="L17" s="27"/>
    </row>
    <row r="18" spans="2:12" s="1" customFormat="1" ht="18" customHeight="1">
      <c r="B18" s="27"/>
      <c r="E18" s="178" t="str">
        <f>'Rekapitulácia stavby'!E14</f>
        <v xml:space="preserve"> </v>
      </c>
      <c r="F18" s="178"/>
      <c r="G18" s="178"/>
      <c r="H18" s="178"/>
      <c r="I18" s="22" t="s">
        <v>23</v>
      </c>
      <c r="J18" s="20" t="str">
        <f>'Rekapitulácia stavby'!AN14</f>
        <v/>
      </c>
      <c r="L18" s="27"/>
    </row>
    <row r="19" spans="2:12" s="1" customFormat="1" ht="7" customHeight="1">
      <c r="B19" s="27"/>
      <c r="L19" s="27"/>
    </row>
    <row r="20" spans="2:12" s="1" customFormat="1" ht="12" customHeight="1">
      <c r="B20" s="27"/>
      <c r="D20" s="22" t="s">
        <v>26</v>
      </c>
      <c r="I20" s="22" t="s">
        <v>21</v>
      </c>
      <c r="J20" s="20" t="s">
        <v>1</v>
      </c>
      <c r="L20" s="27"/>
    </row>
    <row r="21" spans="2:12" s="1" customFormat="1" ht="18" customHeight="1">
      <c r="B21" s="27"/>
      <c r="E21" s="20" t="s">
        <v>27</v>
      </c>
      <c r="I21" s="22" t="s">
        <v>23</v>
      </c>
      <c r="J21" s="20" t="s">
        <v>1</v>
      </c>
      <c r="L21" s="27"/>
    </row>
    <row r="22" spans="2:12" s="1" customFormat="1" ht="7" customHeight="1">
      <c r="B22" s="27"/>
      <c r="L22" s="27"/>
    </row>
    <row r="23" spans="2:12" s="1" customFormat="1" ht="12" customHeight="1">
      <c r="B23" s="27"/>
      <c r="D23" s="22" t="s">
        <v>30</v>
      </c>
      <c r="I23" s="22" t="s">
        <v>21</v>
      </c>
      <c r="J23" s="20" t="str">
        <f>IF('Rekapitulácia stavby'!AN19="","",'Rekapitulácia stavby'!AN19)</f>
        <v/>
      </c>
      <c r="L23" s="27"/>
    </row>
    <row r="24" spans="2:12" s="1" customFormat="1" ht="18" customHeight="1">
      <c r="B24" s="27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7"/>
    </row>
    <row r="25" spans="2:12" s="1" customFormat="1" ht="7" customHeight="1">
      <c r="B25" s="27"/>
      <c r="L25" s="27"/>
    </row>
    <row r="26" spans="2:12" s="1" customFormat="1" ht="12" customHeight="1">
      <c r="B26" s="27"/>
      <c r="D26" s="22" t="s">
        <v>31</v>
      </c>
      <c r="L26" s="27"/>
    </row>
    <row r="27" spans="2:12" s="7" customFormat="1" ht="214.5" customHeight="1">
      <c r="B27" s="96"/>
      <c r="E27" s="181" t="s">
        <v>115</v>
      </c>
      <c r="F27" s="181"/>
      <c r="G27" s="181"/>
      <c r="H27" s="181"/>
      <c r="L27" s="96"/>
    </row>
    <row r="28" spans="2:12" s="1" customFormat="1" ht="7" customHeight="1">
      <c r="B28" s="27"/>
      <c r="L28" s="27"/>
    </row>
    <row r="29" spans="2:12" s="1" customFormat="1" ht="7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14.5" customHeight="1">
      <c r="B30" s="27"/>
      <c r="D30" s="20" t="s">
        <v>116</v>
      </c>
      <c r="J30" s="26">
        <f>J96</f>
        <v>690344.35300000012</v>
      </c>
      <c r="L30" s="27"/>
    </row>
    <row r="31" spans="2:12" s="1" customFormat="1" ht="14.5" customHeight="1">
      <c r="B31" s="27"/>
      <c r="D31" s="25" t="s">
        <v>117</v>
      </c>
      <c r="J31" s="26">
        <f>J114</f>
        <v>0</v>
      </c>
      <c r="L31" s="27"/>
    </row>
    <row r="32" spans="2:12" s="1" customFormat="1" ht="25.5" customHeight="1">
      <c r="B32" s="27"/>
      <c r="D32" s="97" t="s">
        <v>35</v>
      </c>
      <c r="J32" s="64">
        <f>ROUND(J30 + J31, 2)</f>
        <v>690344.35</v>
      </c>
      <c r="L32" s="27"/>
    </row>
    <row r="33" spans="2:12" s="1" customFormat="1" ht="7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5" customHeight="1">
      <c r="B34" s="27"/>
      <c r="F34" s="30" t="s">
        <v>37</v>
      </c>
      <c r="I34" s="30" t="s">
        <v>36</v>
      </c>
      <c r="J34" s="30" t="s">
        <v>38</v>
      </c>
      <c r="L34" s="27"/>
    </row>
    <row r="35" spans="2:12" s="1" customFormat="1" ht="14.5" customHeight="1">
      <c r="B35" s="27"/>
      <c r="D35" s="53" t="s">
        <v>39</v>
      </c>
      <c r="E35" s="32" t="s">
        <v>40</v>
      </c>
      <c r="F35" s="98">
        <f>ROUND((SUM(BE114:BE115) + SUM(BE135:BE210)),  2)</f>
        <v>0</v>
      </c>
      <c r="G35" s="99"/>
      <c r="H35" s="99"/>
      <c r="I35" s="100">
        <v>0.2</v>
      </c>
      <c r="J35" s="98">
        <f>ROUND(((SUM(BE114:BE115) + SUM(BE135:BE210))*I35),  2)</f>
        <v>0</v>
      </c>
      <c r="L35" s="27"/>
    </row>
    <row r="36" spans="2:12" s="1" customFormat="1" ht="14.5" customHeight="1">
      <c r="B36" s="27"/>
      <c r="E36" s="32" t="s">
        <v>41</v>
      </c>
      <c r="F36" s="84">
        <f>ROUND((SUM(BF114:BF115) + SUM(BF135:BF210)),  2)</f>
        <v>690344.35</v>
      </c>
      <c r="I36" s="101">
        <v>0.2</v>
      </c>
      <c r="J36" s="84">
        <f>ROUND(((SUM(BF114:BF115) + SUM(BF135:BF210))*I36),  2)</f>
        <v>138068.87</v>
      </c>
      <c r="L36" s="27"/>
    </row>
    <row r="37" spans="2:12" s="1" customFormat="1" ht="14.5" hidden="1" customHeight="1">
      <c r="B37" s="27"/>
      <c r="E37" s="22" t="s">
        <v>42</v>
      </c>
      <c r="F37" s="84">
        <f>ROUND((SUM(BG114:BG115) + SUM(BG135:BG210)),  2)</f>
        <v>0</v>
      </c>
      <c r="I37" s="101">
        <v>0.2</v>
      </c>
      <c r="J37" s="84">
        <f>0</f>
        <v>0</v>
      </c>
      <c r="L37" s="27"/>
    </row>
    <row r="38" spans="2:12" s="1" customFormat="1" ht="14.5" hidden="1" customHeight="1">
      <c r="B38" s="27"/>
      <c r="E38" s="22" t="s">
        <v>43</v>
      </c>
      <c r="F38" s="84">
        <f>ROUND((SUM(BH114:BH115) + SUM(BH135:BH210)),  2)</f>
        <v>0</v>
      </c>
      <c r="I38" s="101">
        <v>0.2</v>
      </c>
      <c r="J38" s="84">
        <f>0</f>
        <v>0</v>
      </c>
      <c r="L38" s="27"/>
    </row>
    <row r="39" spans="2:12" s="1" customFormat="1" ht="14.5" hidden="1" customHeight="1">
      <c r="B39" s="27"/>
      <c r="E39" s="32" t="s">
        <v>44</v>
      </c>
      <c r="F39" s="98">
        <f>ROUND((SUM(BI114:BI115) + SUM(BI135:BI210)),  2)</f>
        <v>0</v>
      </c>
      <c r="G39" s="99"/>
      <c r="H39" s="99"/>
      <c r="I39" s="100">
        <v>0</v>
      </c>
      <c r="J39" s="98">
        <f>0</f>
        <v>0</v>
      </c>
      <c r="L39" s="27"/>
    </row>
    <row r="40" spans="2:12" s="1" customFormat="1" ht="7" customHeight="1">
      <c r="B40" s="27"/>
      <c r="L40" s="27"/>
    </row>
    <row r="41" spans="2:12" s="1" customFormat="1" ht="25.5" customHeight="1">
      <c r="B41" s="27"/>
      <c r="C41" s="93"/>
      <c r="D41" s="102" t="s">
        <v>45</v>
      </c>
      <c r="E41" s="55"/>
      <c r="F41" s="55"/>
      <c r="G41" s="103" t="s">
        <v>46</v>
      </c>
      <c r="H41" s="104" t="s">
        <v>47</v>
      </c>
      <c r="I41" s="55"/>
      <c r="J41" s="105">
        <f>SUM(J32:J39)</f>
        <v>828413.22</v>
      </c>
      <c r="K41" s="106"/>
      <c r="L41" s="27"/>
    </row>
    <row r="42" spans="2:12" s="1" customFormat="1" ht="14.5" customHeight="1">
      <c r="B42" s="27"/>
      <c r="L42" s="27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7"/>
      <c r="D61" s="41" t="s">
        <v>50</v>
      </c>
      <c r="E61" s="29"/>
      <c r="F61" s="107" t="s">
        <v>51</v>
      </c>
      <c r="G61" s="41" t="s">
        <v>50</v>
      </c>
      <c r="H61" s="29"/>
      <c r="I61" s="29"/>
      <c r="J61" s="108" t="s">
        <v>51</v>
      </c>
      <c r="K61" s="29"/>
      <c r="L61" s="27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7"/>
      <c r="D76" s="41" t="s">
        <v>50</v>
      </c>
      <c r="E76" s="29"/>
      <c r="F76" s="107" t="s">
        <v>51</v>
      </c>
      <c r="G76" s="41" t="s">
        <v>50</v>
      </c>
      <c r="H76" s="29"/>
      <c r="I76" s="29"/>
      <c r="J76" s="108" t="s">
        <v>51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5" customHeight="1">
      <c r="B82" s="27"/>
      <c r="C82" s="17" t="s">
        <v>118</v>
      </c>
      <c r="L82" s="27"/>
    </row>
    <row r="83" spans="2:47" s="1" customFormat="1" ht="7" customHeight="1">
      <c r="B83" s="27"/>
      <c r="L83" s="27"/>
    </row>
    <row r="84" spans="2:47" s="1" customFormat="1" ht="12" customHeight="1">
      <c r="B84" s="27"/>
      <c r="C84" s="22" t="s">
        <v>12</v>
      </c>
      <c r="L84" s="27"/>
    </row>
    <row r="85" spans="2:47" s="1" customFormat="1" ht="16.5" customHeight="1">
      <c r="B85" s="27"/>
      <c r="E85" s="211" t="str">
        <f>E7</f>
        <v>Výstavba farmy dojníc Mikuláš II. etapa</v>
      </c>
      <c r="F85" s="212"/>
      <c r="G85" s="212"/>
      <c r="H85" s="212"/>
      <c r="L85" s="27"/>
    </row>
    <row r="86" spans="2:47" s="1" customFormat="1" ht="12" customHeight="1">
      <c r="B86" s="27"/>
      <c r="C86" s="22" t="s">
        <v>113</v>
      </c>
      <c r="L86" s="27"/>
    </row>
    <row r="87" spans="2:47" s="1" customFormat="1" ht="16.5" customHeight="1">
      <c r="B87" s="27"/>
      <c r="E87" s="173" t="str">
        <f>E9</f>
        <v>SO 04 - SO 04 - Ustajnenie pre mliečne teľatá</v>
      </c>
      <c r="F87" s="213"/>
      <c r="G87" s="213"/>
      <c r="H87" s="213"/>
      <c r="L87" s="27"/>
    </row>
    <row r="88" spans="2:47" s="1" customFormat="1" ht="7" customHeight="1">
      <c r="B88" s="27"/>
      <c r="L88" s="27"/>
    </row>
    <row r="89" spans="2:47" s="1" customFormat="1" ht="12" customHeight="1">
      <c r="B89" s="27"/>
      <c r="C89" s="22" t="s">
        <v>16</v>
      </c>
      <c r="F89" s="20" t="str">
        <f>F12</f>
        <v>Veľká Tabula</v>
      </c>
      <c r="I89" s="22" t="s">
        <v>18</v>
      </c>
      <c r="J89" s="50" t="str">
        <f>IF(J12="","",J12)</f>
        <v>7. 6. 2021</v>
      </c>
      <c r="L89" s="27"/>
    </row>
    <row r="90" spans="2:47" s="1" customFormat="1" ht="7" customHeight="1">
      <c r="B90" s="27"/>
      <c r="L90" s="27"/>
    </row>
    <row r="91" spans="2:47" s="1" customFormat="1" ht="25.75" customHeight="1">
      <c r="B91" s="27"/>
      <c r="C91" s="22" t="s">
        <v>20</v>
      </c>
      <c r="F91" s="20" t="str">
        <f>E15</f>
        <v>AGROCONTRACT Mikuláš a.s., č. 631, Mikuláš</v>
      </c>
      <c r="I91" s="22" t="s">
        <v>26</v>
      </c>
      <c r="J91" s="23" t="str">
        <f>E21</f>
        <v>Ing. arch. Roland Hoferica</v>
      </c>
      <c r="L91" s="27"/>
    </row>
    <row r="92" spans="2:47" s="1" customFormat="1" ht="15.25" customHeight="1">
      <c r="B92" s="27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 xml:space="preserve"> </v>
      </c>
      <c r="L92" s="27"/>
    </row>
    <row r="93" spans="2:47" s="1" customFormat="1" ht="10.25" customHeight="1">
      <c r="B93" s="27"/>
      <c r="L93" s="27"/>
    </row>
    <row r="94" spans="2:47" s="1" customFormat="1" ht="29.25" customHeight="1">
      <c r="B94" s="27"/>
      <c r="C94" s="109" t="s">
        <v>119</v>
      </c>
      <c r="D94" s="93"/>
      <c r="E94" s="93"/>
      <c r="F94" s="93"/>
      <c r="G94" s="93"/>
      <c r="H94" s="93"/>
      <c r="I94" s="93"/>
      <c r="J94" s="110" t="s">
        <v>120</v>
      </c>
      <c r="K94" s="93"/>
      <c r="L94" s="27"/>
    </row>
    <row r="95" spans="2:47" s="1" customFormat="1" ht="10.25" customHeight="1">
      <c r="B95" s="27"/>
      <c r="L95" s="27"/>
    </row>
    <row r="96" spans="2:47" s="1" customFormat="1" ht="22.75" customHeight="1">
      <c r="B96" s="27"/>
      <c r="C96" s="111" t="s">
        <v>121</v>
      </c>
      <c r="J96" s="64">
        <f>J135</f>
        <v>690344.35300000012</v>
      </c>
      <c r="L96" s="27"/>
      <c r="AU96" s="13" t="s">
        <v>122</v>
      </c>
    </row>
    <row r="97" spans="2:12" s="8" customFormat="1" ht="25" customHeight="1">
      <c r="B97" s="112"/>
      <c r="D97" s="113" t="s">
        <v>123</v>
      </c>
      <c r="E97" s="114"/>
      <c r="F97" s="114"/>
      <c r="G97" s="114"/>
      <c r="H97" s="114"/>
      <c r="I97" s="114"/>
      <c r="J97" s="115">
        <f>J136</f>
        <v>218638.13300000003</v>
      </c>
      <c r="L97" s="112"/>
    </row>
    <row r="98" spans="2:12" s="9" customFormat="1" ht="20" customHeight="1">
      <c r="B98" s="116"/>
      <c r="D98" s="117" t="s">
        <v>124</v>
      </c>
      <c r="E98" s="118"/>
      <c r="F98" s="118"/>
      <c r="G98" s="118"/>
      <c r="H98" s="118"/>
      <c r="I98" s="118"/>
      <c r="J98" s="119">
        <f>J137</f>
        <v>13230</v>
      </c>
      <c r="L98" s="116"/>
    </row>
    <row r="99" spans="2:12" s="9" customFormat="1" ht="20" customHeight="1">
      <c r="B99" s="116"/>
      <c r="D99" s="117" t="s">
        <v>125</v>
      </c>
      <c r="E99" s="118"/>
      <c r="F99" s="118"/>
      <c r="G99" s="118"/>
      <c r="H99" s="118"/>
      <c r="I99" s="118"/>
      <c r="J99" s="119">
        <f>J146</f>
        <v>106122.28700000001</v>
      </c>
      <c r="L99" s="116"/>
    </row>
    <row r="100" spans="2:12" s="9" customFormat="1" ht="20" customHeight="1">
      <c r="B100" s="116"/>
      <c r="D100" s="117" t="s">
        <v>126</v>
      </c>
      <c r="E100" s="118"/>
      <c r="F100" s="118"/>
      <c r="G100" s="118"/>
      <c r="H100" s="118"/>
      <c r="I100" s="118"/>
      <c r="J100" s="119">
        <f>J157</f>
        <v>22974.014999999999</v>
      </c>
      <c r="L100" s="116"/>
    </row>
    <row r="101" spans="2:12" s="9" customFormat="1" ht="20" customHeight="1">
      <c r="B101" s="116"/>
      <c r="D101" s="117" t="s">
        <v>127</v>
      </c>
      <c r="E101" s="118"/>
      <c r="F101" s="118"/>
      <c r="G101" s="118"/>
      <c r="H101" s="118"/>
      <c r="I101" s="118"/>
      <c r="J101" s="119">
        <f>J163</f>
        <v>12600.938</v>
      </c>
      <c r="L101" s="116"/>
    </row>
    <row r="102" spans="2:12" s="9" customFormat="1" ht="20" customHeight="1">
      <c r="B102" s="116"/>
      <c r="D102" s="117" t="s">
        <v>128</v>
      </c>
      <c r="E102" s="118"/>
      <c r="F102" s="118"/>
      <c r="G102" s="118"/>
      <c r="H102" s="118"/>
      <c r="I102" s="118"/>
      <c r="J102" s="119">
        <f>J168</f>
        <v>47201.991000000002</v>
      </c>
      <c r="L102" s="116"/>
    </row>
    <row r="103" spans="2:12" s="9" customFormat="1" ht="20" customHeight="1">
      <c r="B103" s="116"/>
      <c r="D103" s="117" t="s">
        <v>129</v>
      </c>
      <c r="E103" s="118"/>
      <c r="F103" s="118"/>
      <c r="G103" s="118"/>
      <c r="H103" s="118"/>
      <c r="I103" s="118"/>
      <c r="J103" s="119">
        <f>J175</f>
        <v>16508.901999999998</v>
      </c>
      <c r="L103" s="116"/>
    </row>
    <row r="104" spans="2:12" s="8" customFormat="1" ht="25" customHeight="1">
      <c r="B104" s="112"/>
      <c r="D104" s="113" t="s">
        <v>130</v>
      </c>
      <c r="E104" s="114"/>
      <c r="F104" s="114"/>
      <c r="G104" s="114"/>
      <c r="H104" s="114"/>
      <c r="I104" s="114"/>
      <c r="J104" s="115">
        <f>J177</f>
        <v>266238.95200000005</v>
      </c>
      <c r="L104" s="112"/>
    </row>
    <row r="105" spans="2:12" s="9" customFormat="1" ht="20" customHeight="1">
      <c r="B105" s="116"/>
      <c r="D105" s="117" t="s">
        <v>131</v>
      </c>
      <c r="E105" s="118"/>
      <c r="F105" s="118"/>
      <c r="G105" s="118"/>
      <c r="H105" s="118"/>
      <c r="I105" s="118"/>
      <c r="J105" s="119">
        <f>J178</f>
        <v>14537.715</v>
      </c>
      <c r="L105" s="116"/>
    </row>
    <row r="106" spans="2:12" s="9" customFormat="1" ht="20" customHeight="1">
      <c r="B106" s="116"/>
      <c r="D106" s="117" t="s">
        <v>132</v>
      </c>
      <c r="E106" s="118"/>
      <c r="F106" s="118"/>
      <c r="G106" s="118"/>
      <c r="H106" s="118"/>
      <c r="I106" s="118"/>
      <c r="J106" s="119">
        <f>J184</f>
        <v>4107.866</v>
      </c>
      <c r="L106" s="116"/>
    </row>
    <row r="107" spans="2:12" s="9" customFormat="1" ht="20" customHeight="1">
      <c r="B107" s="116"/>
      <c r="D107" s="117" t="s">
        <v>133</v>
      </c>
      <c r="E107" s="118"/>
      <c r="F107" s="118"/>
      <c r="G107" s="118"/>
      <c r="H107" s="118"/>
      <c r="I107" s="118"/>
      <c r="J107" s="119">
        <f>J190</f>
        <v>42838.623999999996</v>
      </c>
      <c r="L107" s="116"/>
    </row>
    <row r="108" spans="2:12" s="9" customFormat="1" ht="20" customHeight="1">
      <c r="B108" s="116"/>
      <c r="D108" s="117" t="s">
        <v>134</v>
      </c>
      <c r="E108" s="118"/>
      <c r="F108" s="118"/>
      <c r="G108" s="118"/>
      <c r="H108" s="118"/>
      <c r="I108" s="118"/>
      <c r="J108" s="119">
        <f>J193</f>
        <v>196953.72700000004</v>
      </c>
      <c r="L108" s="116"/>
    </row>
    <row r="109" spans="2:12" s="9" customFormat="1" ht="20" customHeight="1">
      <c r="B109" s="116"/>
      <c r="D109" s="117" t="s">
        <v>135</v>
      </c>
      <c r="E109" s="118"/>
      <c r="F109" s="118"/>
      <c r="G109" s="118"/>
      <c r="H109" s="118"/>
      <c r="I109" s="118"/>
      <c r="J109" s="119">
        <f>J203</f>
        <v>7801.02</v>
      </c>
      <c r="L109" s="116"/>
    </row>
    <row r="110" spans="2:12" s="8" customFormat="1" ht="25" customHeight="1">
      <c r="B110" s="112"/>
      <c r="D110" s="113" t="s">
        <v>136</v>
      </c>
      <c r="E110" s="114"/>
      <c r="F110" s="114"/>
      <c r="G110" s="114"/>
      <c r="H110" s="114"/>
      <c r="I110" s="114"/>
      <c r="J110" s="115">
        <f>J206</f>
        <v>205467.26799999998</v>
      </c>
      <c r="L110" s="112"/>
    </row>
    <row r="111" spans="2:12" s="9" customFormat="1" ht="20" customHeight="1">
      <c r="B111" s="116"/>
      <c r="D111" s="117" t="s">
        <v>137</v>
      </c>
      <c r="E111" s="118"/>
      <c r="F111" s="118"/>
      <c r="G111" s="118"/>
      <c r="H111" s="118"/>
      <c r="I111" s="118"/>
      <c r="J111" s="119">
        <f>J207</f>
        <v>205467.26799999998</v>
      </c>
      <c r="L111" s="116"/>
    </row>
    <row r="112" spans="2:12" s="1" customFormat="1" ht="21.75" customHeight="1">
      <c r="B112" s="27"/>
      <c r="L112" s="27"/>
    </row>
    <row r="113" spans="2:14" s="1" customFormat="1" ht="7" customHeight="1">
      <c r="B113" s="27"/>
      <c r="L113" s="27"/>
    </row>
    <row r="114" spans="2:14" s="1" customFormat="1" ht="29.25" customHeight="1">
      <c r="B114" s="27"/>
      <c r="C114" s="111" t="s">
        <v>138</v>
      </c>
      <c r="J114" s="120">
        <v>0</v>
      </c>
      <c r="L114" s="27"/>
      <c r="N114" s="121" t="s">
        <v>39</v>
      </c>
    </row>
    <row r="115" spans="2:14" s="1" customFormat="1" ht="18" customHeight="1">
      <c r="B115" s="27"/>
      <c r="L115" s="27"/>
    </row>
    <row r="116" spans="2:14" s="1" customFormat="1" ht="29.25" customHeight="1">
      <c r="B116" s="27"/>
      <c r="C116" s="92" t="s">
        <v>111</v>
      </c>
      <c r="D116" s="93"/>
      <c r="E116" s="93"/>
      <c r="F116" s="93"/>
      <c r="G116" s="93"/>
      <c r="H116" s="93"/>
      <c r="I116" s="93"/>
      <c r="J116" s="94">
        <f>ROUND(J96+J114,2)</f>
        <v>690344.35</v>
      </c>
      <c r="K116" s="93"/>
      <c r="L116" s="27"/>
    </row>
    <row r="117" spans="2:14" s="1" customFormat="1" ht="7" customHeight="1"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27"/>
    </row>
    <row r="121" spans="2:14" s="1" customFormat="1" ht="7" customHeight="1"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27"/>
    </row>
    <row r="122" spans="2:14" s="1" customFormat="1" ht="25" customHeight="1">
      <c r="B122" s="27"/>
      <c r="C122" s="17" t="s">
        <v>139</v>
      </c>
      <c r="L122" s="27"/>
    </row>
    <row r="123" spans="2:14" s="1" customFormat="1" ht="7" customHeight="1">
      <c r="B123" s="27"/>
      <c r="L123" s="27"/>
    </row>
    <row r="124" spans="2:14" s="1" customFormat="1" ht="12" customHeight="1">
      <c r="B124" s="27"/>
      <c r="C124" s="22" t="s">
        <v>12</v>
      </c>
      <c r="L124" s="27"/>
    </row>
    <row r="125" spans="2:14" s="1" customFormat="1" ht="16.5" customHeight="1">
      <c r="B125" s="27"/>
      <c r="E125" s="211" t="str">
        <f>E7</f>
        <v>Výstavba farmy dojníc Mikuláš II. etapa</v>
      </c>
      <c r="F125" s="212"/>
      <c r="G125" s="212"/>
      <c r="H125" s="212"/>
      <c r="L125" s="27"/>
    </row>
    <row r="126" spans="2:14" s="1" customFormat="1" ht="12" customHeight="1">
      <c r="B126" s="27"/>
      <c r="C126" s="22" t="s">
        <v>113</v>
      </c>
      <c r="L126" s="27"/>
    </row>
    <row r="127" spans="2:14" s="1" customFormat="1" ht="16.5" customHeight="1">
      <c r="B127" s="27"/>
      <c r="E127" s="173" t="str">
        <f>E9</f>
        <v>SO 04 - SO 04 - Ustajnenie pre mliečne teľatá</v>
      </c>
      <c r="F127" s="213"/>
      <c r="G127" s="213"/>
      <c r="H127" s="213"/>
      <c r="L127" s="27"/>
    </row>
    <row r="128" spans="2:14" s="1" customFormat="1" ht="7" customHeight="1">
      <c r="B128" s="27"/>
      <c r="L128" s="27"/>
    </row>
    <row r="129" spans="2:65" s="1" customFormat="1" ht="12" customHeight="1">
      <c r="B129" s="27"/>
      <c r="C129" s="22" t="s">
        <v>16</v>
      </c>
      <c r="F129" s="20" t="str">
        <f>F12</f>
        <v>Veľká Tabula</v>
      </c>
      <c r="I129" s="22" t="s">
        <v>18</v>
      </c>
      <c r="J129" s="50" t="str">
        <f>IF(J12="","",J12)</f>
        <v>7. 6. 2021</v>
      </c>
      <c r="L129" s="27"/>
    </row>
    <row r="130" spans="2:65" s="1" customFormat="1" ht="7" customHeight="1">
      <c r="B130" s="27"/>
      <c r="L130" s="27"/>
    </row>
    <row r="131" spans="2:65" s="1" customFormat="1" ht="25.75" customHeight="1">
      <c r="B131" s="27"/>
      <c r="C131" s="22" t="s">
        <v>20</v>
      </c>
      <c r="F131" s="20" t="str">
        <f>E15</f>
        <v>AGROCONTRACT Mikuláš a.s., č. 631, Mikuláš</v>
      </c>
      <c r="I131" s="22" t="s">
        <v>26</v>
      </c>
      <c r="J131" s="23" t="str">
        <f>E21</f>
        <v>Ing. arch. Roland Hoferica</v>
      </c>
      <c r="L131" s="27"/>
    </row>
    <row r="132" spans="2:65" s="1" customFormat="1" ht="15.25" customHeight="1">
      <c r="B132" s="27"/>
      <c r="C132" s="22" t="s">
        <v>24</v>
      </c>
      <c r="F132" s="20" t="str">
        <f>IF(E18="","",E18)</f>
        <v xml:space="preserve"> </v>
      </c>
      <c r="I132" s="22" t="s">
        <v>30</v>
      </c>
      <c r="J132" s="23" t="str">
        <f>E24</f>
        <v xml:space="preserve"> </v>
      </c>
      <c r="L132" s="27"/>
    </row>
    <row r="133" spans="2:65" s="1" customFormat="1" ht="10.25" customHeight="1">
      <c r="B133" s="27"/>
      <c r="L133" s="27"/>
    </row>
    <row r="134" spans="2:65" s="10" customFormat="1" ht="29.25" customHeight="1">
      <c r="B134" s="122"/>
      <c r="C134" s="123" t="s">
        <v>140</v>
      </c>
      <c r="D134" s="124" t="s">
        <v>60</v>
      </c>
      <c r="E134" s="124" t="s">
        <v>56</v>
      </c>
      <c r="F134" s="124" t="s">
        <v>57</v>
      </c>
      <c r="G134" s="124" t="s">
        <v>141</v>
      </c>
      <c r="H134" s="124" t="s">
        <v>142</v>
      </c>
      <c r="I134" s="124" t="s">
        <v>143</v>
      </c>
      <c r="J134" s="125" t="s">
        <v>120</v>
      </c>
      <c r="K134" s="126" t="s">
        <v>144</v>
      </c>
      <c r="L134" s="122"/>
      <c r="M134" s="57" t="s">
        <v>1</v>
      </c>
      <c r="N134" s="58" t="s">
        <v>39</v>
      </c>
      <c r="O134" s="58" t="s">
        <v>145</v>
      </c>
      <c r="P134" s="58" t="s">
        <v>146</v>
      </c>
      <c r="Q134" s="58" t="s">
        <v>147</v>
      </c>
      <c r="R134" s="58" t="s">
        <v>148</v>
      </c>
      <c r="S134" s="58" t="s">
        <v>149</v>
      </c>
      <c r="T134" s="59" t="s">
        <v>150</v>
      </c>
    </row>
    <row r="135" spans="2:65" s="1" customFormat="1" ht="22.75" customHeight="1">
      <c r="B135" s="27"/>
      <c r="C135" s="62" t="s">
        <v>116</v>
      </c>
      <c r="J135" s="127">
        <f>BK135</f>
        <v>690344.35300000012</v>
      </c>
      <c r="L135" s="27"/>
      <c r="M135" s="60"/>
      <c r="N135" s="51"/>
      <c r="O135" s="51"/>
      <c r="P135" s="128">
        <f>P136+P177+P206</f>
        <v>16247.529428400001</v>
      </c>
      <c r="Q135" s="51"/>
      <c r="R135" s="128">
        <f>R136+R177+R206</f>
        <v>1927.001849196185</v>
      </c>
      <c r="S135" s="51"/>
      <c r="T135" s="129">
        <f>T136+T177+T206</f>
        <v>0</v>
      </c>
      <c r="AT135" s="13" t="s">
        <v>74</v>
      </c>
      <c r="AU135" s="13" t="s">
        <v>122</v>
      </c>
      <c r="BK135" s="130">
        <f>BK136+BK177+BK206</f>
        <v>690344.35300000012</v>
      </c>
    </row>
    <row r="136" spans="2:65" s="11" customFormat="1" ht="26" customHeight="1">
      <c r="B136" s="131"/>
      <c r="D136" s="132" t="s">
        <v>74</v>
      </c>
      <c r="E136" s="133" t="s">
        <v>151</v>
      </c>
      <c r="F136" s="133" t="s">
        <v>152</v>
      </c>
      <c r="J136" s="134">
        <f>BK136</f>
        <v>218638.13300000003</v>
      </c>
      <c r="L136" s="131"/>
      <c r="M136" s="135"/>
      <c r="P136" s="136">
        <f>P137+P146+P157+P163+P168+P175</f>
        <v>3959.5339080500003</v>
      </c>
      <c r="R136" s="136">
        <f>R137+R146+R157+R163+R168+R175</f>
        <v>1804.6464940163851</v>
      </c>
      <c r="T136" s="137">
        <f>T137+T146+T157+T163+T168+T175</f>
        <v>0</v>
      </c>
      <c r="AR136" s="132" t="s">
        <v>82</v>
      </c>
      <c r="AT136" s="138" t="s">
        <v>74</v>
      </c>
      <c r="AU136" s="138" t="s">
        <v>75</v>
      </c>
      <c r="AY136" s="132" t="s">
        <v>153</v>
      </c>
      <c r="BK136" s="139">
        <f>BK137+BK146+BK157+BK163+BK168+BK175</f>
        <v>218638.13300000003</v>
      </c>
    </row>
    <row r="137" spans="2:65" s="11" customFormat="1" ht="22.75" customHeight="1">
      <c r="B137" s="131"/>
      <c r="D137" s="132" t="s">
        <v>74</v>
      </c>
      <c r="E137" s="140" t="s">
        <v>82</v>
      </c>
      <c r="F137" s="140" t="s">
        <v>154</v>
      </c>
      <c r="J137" s="141">
        <f>BK137</f>
        <v>13230</v>
      </c>
      <c r="L137" s="131"/>
      <c r="M137" s="135"/>
      <c r="P137" s="136">
        <f>SUM(P138:P145)</f>
        <v>796.46561550000013</v>
      </c>
      <c r="R137" s="136">
        <f>SUM(R138:R145)</f>
        <v>0</v>
      </c>
      <c r="T137" s="137">
        <f>SUM(T138:T145)</f>
        <v>0</v>
      </c>
      <c r="AR137" s="132" t="s">
        <v>82</v>
      </c>
      <c r="AT137" s="138" t="s">
        <v>74</v>
      </c>
      <c r="AU137" s="138" t="s">
        <v>82</v>
      </c>
      <c r="AY137" s="132" t="s">
        <v>153</v>
      </c>
      <c r="BK137" s="139">
        <f>SUM(BK138:BK145)</f>
        <v>13230</v>
      </c>
    </row>
    <row r="138" spans="2:65" s="1" customFormat="1" ht="33" customHeight="1">
      <c r="B138" s="142"/>
      <c r="C138" s="143" t="s">
        <v>82</v>
      </c>
      <c r="D138" s="143" t="s">
        <v>155</v>
      </c>
      <c r="E138" s="144" t="s">
        <v>156</v>
      </c>
      <c r="F138" s="145" t="s">
        <v>157</v>
      </c>
      <c r="G138" s="146" t="s">
        <v>158</v>
      </c>
      <c r="H138" s="147">
        <v>256.79899999999998</v>
      </c>
      <c r="I138" s="147">
        <v>1.0840000000000001</v>
      </c>
      <c r="J138" s="147">
        <f t="shared" ref="J138:J145" si="0">ROUND(I138*H138,3)</f>
        <v>278.37</v>
      </c>
      <c r="K138" s="148"/>
      <c r="L138" s="27"/>
      <c r="M138" s="149" t="s">
        <v>1</v>
      </c>
      <c r="N138" s="121" t="s">
        <v>41</v>
      </c>
      <c r="O138" s="150">
        <v>1.2E-2</v>
      </c>
      <c r="P138" s="150">
        <f t="shared" ref="P138:P145" si="1">O138*H138</f>
        <v>3.081588</v>
      </c>
      <c r="Q138" s="150">
        <v>0</v>
      </c>
      <c r="R138" s="150">
        <f t="shared" ref="R138:R145" si="2">Q138*H138</f>
        <v>0</v>
      </c>
      <c r="S138" s="150">
        <v>0</v>
      </c>
      <c r="T138" s="151">
        <f t="shared" ref="T138:T145" si="3">S138*H138</f>
        <v>0</v>
      </c>
      <c r="AR138" s="152" t="s">
        <v>159</v>
      </c>
      <c r="AT138" s="152" t="s">
        <v>155</v>
      </c>
      <c r="AU138" s="152" t="s">
        <v>86</v>
      </c>
      <c r="AY138" s="13" t="s">
        <v>153</v>
      </c>
      <c r="BE138" s="153">
        <f t="shared" ref="BE138:BE145" si="4">IF(N138="základná",J138,0)</f>
        <v>0</v>
      </c>
      <c r="BF138" s="153">
        <f t="shared" ref="BF138:BF145" si="5">IF(N138="znížená",J138,0)</f>
        <v>278.37</v>
      </c>
      <c r="BG138" s="153">
        <f t="shared" ref="BG138:BG145" si="6">IF(N138="zákl. prenesená",J138,0)</f>
        <v>0</v>
      </c>
      <c r="BH138" s="153">
        <f t="shared" ref="BH138:BH145" si="7">IF(N138="zníž. prenesená",J138,0)</f>
        <v>0</v>
      </c>
      <c r="BI138" s="153">
        <f t="shared" ref="BI138:BI145" si="8">IF(N138="nulová",J138,0)</f>
        <v>0</v>
      </c>
      <c r="BJ138" s="13" t="s">
        <v>86</v>
      </c>
      <c r="BK138" s="154">
        <f t="shared" ref="BK138:BK145" si="9">ROUND(I138*H138,3)</f>
        <v>278.37</v>
      </c>
      <c r="BL138" s="13" t="s">
        <v>159</v>
      </c>
      <c r="BM138" s="152" t="s">
        <v>160</v>
      </c>
    </row>
    <row r="139" spans="2:65" s="1" customFormat="1" ht="24.25" customHeight="1">
      <c r="B139" s="142"/>
      <c r="C139" s="143" t="s">
        <v>86</v>
      </c>
      <c r="D139" s="143" t="s">
        <v>155</v>
      </c>
      <c r="E139" s="144" t="s">
        <v>161</v>
      </c>
      <c r="F139" s="145" t="s">
        <v>162</v>
      </c>
      <c r="G139" s="146" t="s">
        <v>158</v>
      </c>
      <c r="H139" s="147">
        <v>344.8</v>
      </c>
      <c r="I139" s="147">
        <v>11.494999999999999</v>
      </c>
      <c r="J139" s="147">
        <f t="shared" si="0"/>
        <v>3963.4760000000001</v>
      </c>
      <c r="K139" s="148"/>
      <c r="L139" s="27"/>
      <c r="M139" s="149" t="s">
        <v>1</v>
      </c>
      <c r="N139" s="121" t="s">
        <v>41</v>
      </c>
      <c r="O139" s="150">
        <v>0.81100000000000005</v>
      </c>
      <c r="P139" s="150">
        <f t="shared" si="1"/>
        <v>279.63280000000003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159</v>
      </c>
      <c r="AT139" s="152" t="s">
        <v>155</v>
      </c>
      <c r="AU139" s="152" t="s">
        <v>86</v>
      </c>
      <c r="AY139" s="13" t="s">
        <v>153</v>
      </c>
      <c r="BE139" s="153">
        <f t="shared" si="4"/>
        <v>0</v>
      </c>
      <c r="BF139" s="153">
        <f t="shared" si="5"/>
        <v>3963.4760000000001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4">
        <f t="shared" si="9"/>
        <v>3963.4760000000001</v>
      </c>
      <c r="BL139" s="13" t="s">
        <v>159</v>
      </c>
      <c r="BM139" s="152" t="s">
        <v>163</v>
      </c>
    </row>
    <row r="140" spans="2:65" s="1" customFormat="1" ht="37.75" customHeight="1">
      <c r="B140" s="142"/>
      <c r="C140" s="143" t="s">
        <v>164</v>
      </c>
      <c r="D140" s="143" t="s">
        <v>155</v>
      </c>
      <c r="E140" s="144" t="s">
        <v>165</v>
      </c>
      <c r="F140" s="145" t="s">
        <v>166</v>
      </c>
      <c r="G140" s="146" t="s">
        <v>158</v>
      </c>
      <c r="H140" s="147">
        <v>344.8</v>
      </c>
      <c r="I140" s="147">
        <v>1.1339999999999999</v>
      </c>
      <c r="J140" s="147">
        <f t="shared" si="0"/>
        <v>391.00299999999999</v>
      </c>
      <c r="K140" s="148"/>
      <c r="L140" s="27"/>
      <c r="M140" s="149" t="s">
        <v>1</v>
      </c>
      <c r="N140" s="121" t="s">
        <v>41</v>
      </c>
      <c r="O140" s="150">
        <v>0.08</v>
      </c>
      <c r="P140" s="150">
        <f t="shared" si="1"/>
        <v>27.584000000000003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159</v>
      </c>
      <c r="AT140" s="152" t="s">
        <v>155</v>
      </c>
      <c r="AU140" s="152" t="s">
        <v>86</v>
      </c>
      <c r="AY140" s="13" t="s">
        <v>153</v>
      </c>
      <c r="BE140" s="153">
        <f t="shared" si="4"/>
        <v>0</v>
      </c>
      <c r="BF140" s="153">
        <f t="shared" si="5"/>
        <v>391.00299999999999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4">
        <f t="shared" si="9"/>
        <v>391.00299999999999</v>
      </c>
      <c r="BL140" s="13" t="s">
        <v>159</v>
      </c>
      <c r="BM140" s="152" t="s">
        <v>167</v>
      </c>
    </row>
    <row r="141" spans="2:65" s="1" customFormat="1" ht="24.25" customHeight="1">
      <c r="B141" s="142"/>
      <c r="C141" s="143" t="s">
        <v>159</v>
      </c>
      <c r="D141" s="143" t="s">
        <v>155</v>
      </c>
      <c r="E141" s="144" t="s">
        <v>168</v>
      </c>
      <c r="F141" s="145" t="s">
        <v>169</v>
      </c>
      <c r="G141" s="146" t="s">
        <v>158</v>
      </c>
      <c r="H141" s="147">
        <v>601.59900000000005</v>
      </c>
      <c r="I141" s="147">
        <v>1.8029999999999999</v>
      </c>
      <c r="J141" s="147">
        <f t="shared" si="0"/>
        <v>1084.683</v>
      </c>
      <c r="K141" s="148"/>
      <c r="L141" s="27"/>
      <c r="M141" s="149" t="s">
        <v>1</v>
      </c>
      <c r="N141" s="121" t="s">
        <v>41</v>
      </c>
      <c r="O141" s="150">
        <v>6.9000000000000006E-2</v>
      </c>
      <c r="P141" s="150">
        <f t="shared" si="1"/>
        <v>41.510331000000008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159</v>
      </c>
      <c r="AT141" s="152" t="s">
        <v>155</v>
      </c>
      <c r="AU141" s="152" t="s">
        <v>86</v>
      </c>
      <c r="AY141" s="13" t="s">
        <v>153</v>
      </c>
      <c r="BE141" s="153">
        <f t="shared" si="4"/>
        <v>0</v>
      </c>
      <c r="BF141" s="153">
        <f t="shared" si="5"/>
        <v>1084.683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4">
        <f t="shared" si="9"/>
        <v>1084.683</v>
      </c>
      <c r="BL141" s="13" t="s">
        <v>159</v>
      </c>
      <c r="BM141" s="152" t="s">
        <v>170</v>
      </c>
    </row>
    <row r="142" spans="2:65" s="1" customFormat="1" ht="33" customHeight="1">
      <c r="B142" s="142"/>
      <c r="C142" s="143" t="s">
        <v>171</v>
      </c>
      <c r="D142" s="143" t="s">
        <v>155</v>
      </c>
      <c r="E142" s="144" t="s">
        <v>172</v>
      </c>
      <c r="F142" s="145" t="s">
        <v>173</v>
      </c>
      <c r="G142" s="146" t="s">
        <v>158</v>
      </c>
      <c r="H142" s="147">
        <v>451.19900000000001</v>
      </c>
      <c r="I142" s="147">
        <v>3.79</v>
      </c>
      <c r="J142" s="147">
        <f t="shared" si="0"/>
        <v>1710.0440000000001</v>
      </c>
      <c r="K142" s="148"/>
      <c r="L142" s="27"/>
      <c r="M142" s="149" t="s">
        <v>1</v>
      </c>
      <c r="N142" s="121" t="s">
        <v>41</v>
      </c>
      <c r="O142" s="150">
        <v>5.5500000000000001E-2</v>
      </c>
      <c r="P142" s="150">
        <f t="shared" si="1"/>
        <v>25.041544500000001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159</v>
      </c>
      <c r="AT142" s="152" t="s">
        <v>155</v>
      </c>
      <c r="AU142" s="152" t="s">
        <v>86</v>
      </c>
      <c r="AY142" s="13" t="s">
        <v>153</v>
      </c>
      <c r="BE142" s="153">
        <f t="shared" si="4"/>
        <v>0</v>
      </c>
      <c r="BF142" s="153">
        <f t="shared" si="5"/>
        <v>1710.0440000000001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4">
        <f t="shared" si="9"/>
        <v>1710.0440000000001</v>
      </c>
      <c r="BL142" s="13" t="s">
        <v>159</v>
      </c>
      <c r="BM142" s="152" t="s">
        <v>174</v>
      </c>
    </row>
    <row r="143" spans="2:65" s="1" customFormat="1" ht="24.25" customHeight="1">
      <c r="B143" s="142"/>
      <c r="C143" s="143" t="s">
        <v>175</v>
      </c>
      <c r="D143" s="143" t="s">
        <v>155</v>
      </c>
      <c r="E143" s="144" t="s">
        <v>176</v>
      </c>
      <c r="F143" s="145" t="s">
        <v>177</v>
      </c>
      <c r="G143" s="146" t="s">
        <v>158</v>
      </c>
      <c r="H143" s="147">
        <v>601.59900000000005</v>
      </c>
      <c r="I143" s="147">
        <v>7.931</v>
      </c>
      <c r="J143" s="147">
        <f t="shared" si="0"/>
        <v>4771.2820000000002</v>
      </c>
      <c r="K143" s="148"/>
      <c r="L143" s="27"/>
      <c r="M143" s="149" t="s">
        <v>1</v>
      </c>
      <c r="N143" s="121" t="s">
        <v>41</v>
      </c>
      <c r="O143" s="150">
        <v>0.61699999999999999</v>
      </c>
      <c r="P143" s="150">
        <f t="shared" si="1"/>
        <v>371.18658300000004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159</v>
      </c>
      <c r="AT143" s="152" t="s">
        <v>155</v>
      </c>
      <c r="AU143" s="152" t="s">
        <v>86</v>
      </c>
      <c r="AY143" s="13" t="s">
        <v>153</v>
      </c>
      <c r="BE143" s="153">
        <f t="shared" si="4"/>
        <v>0</v>
      </c>
      <c r="BF143" s="153">
        <f t="shared" si="5"/>
        <v>4771.2820000000002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4">
        <f t="shared" si="9"/>
        <v>4771.2820000000002</v>
      </c>
      <c r="BL143" s="13" t="s">
        <v>159</v>
      </c>
      <c r="BM143" s="152" t="s">
        <v>178</v>
      </c>
    </row>
    <row r="144" spans="2:65" s="1" customFormat="1" ht="49" customHeight="1">
      <c r="B144" s="142"/>
      <c r="C144" s="143" t="s">
        <v>179</v>
      </c>
      <c r="D144" s="143" t="s">
        <v>155</v>
      </c>
      <c r="E144" s="144" t="s">
        <v>180</v>
      </c>
      <c r="F144" s="145" t="s">
        <v>181</v>
      </c>
      <c r="G144" s="146" t="s">
        <v>158</v>
      </c>
      <c r="H144" s="147">
        <v>451.19900000000001</v>
      </c>
      <c r="I144" s="147">
        <v>1.0589999999999999</v>
      </c>
      <c r="J144" s="147">
        <f t="shared" si="0"/>
        <v>477.82</v>
      </c>
      <c r="K144" s="148"/>
      <c r="L144" s="27"/>
      <c r="M144" s="149" t="s">
        <v>1</v>
      </c>
      <c r="N144" s="121" t="s">
        <v>41</v>
      </c>
      <c r="O144" s="150">
        <v>3.1E-2</v>
      </c>
      <c r="P144" s="150">
        <f t="shared" si="1"/>
        <v>13.987169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159</v>
      </c>
      <c r="AT144" s="152" t="s">
        <v>155</v>
      </c>
      <c r="AU144" s="152" t="s">
        <v>86</v>
      </c>
      <c r="AY144" s="13" t="s">
        <v>153</v>
      </c>
      <c r="BE144" s="153">
        <f t="shared" si="4"/>
        <v>0</v>
      </c>
      <c r="BF144" s="153">
        <f t="shared" si="5"/>
        <v>477.82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4">
        <f t="shared" si="9"/>
        <v>477.82</v>
      </c>
      <c r="BL144" s="13" t="s">
        <v>159</v>
      </c>
      <c r="BM144" s="152" t="s">
        <v>182</v>
      </c>
    </row>
    <row r="145" spans="2:65" s="1" customFormat="1" ht="33" customHeight="1">
      <c r="B145" s="142"/>
      <c r="C145" s="143" t="s">
        <v>183</v>
      </c>
      <c r="D145" s="143" t="s">
        <v>155</v>
      </c>
      <c r="E145" s="144" t="s">
        <v>184</v>
      </c>
      <c r="F145" s="145" t="s">
        <v>185</v>
      </c>
      <c r="G145" s="146" t="s">
        <v>158</v>
      </c>
      <c r="H145" s="147">
        <v>150.4</v>
      </c>
      <c r="I145" s="147">
        <v>3.6789999999999998</v>
      </c>
      <c r="J145" s="147">
        <f t="shared" si="0"/>
        <v>553.322</v>
      </c>
      <c r="K145" s="148"/>
      <c r="L145" s="27"/>
      <c r="M145" s="149" t="s">
        <v>1</v>
      </c>
      <c r="N145" s="121" t="s">
        <v>41</v>
      </c>
      <c r="O145" s="150">
        <v>0.22900000000000001</v>
      </c>
      <c r="P145" s="150">
        <f t="shared" si="1"/>
        <v>34.441600000000001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159</v>
      </c>
      <c r="AT145" s="152" t="s">
        <v>155</v>
      </c>
      <c r="AU145" s="152" t="s">
        <v>86</v>
      </c>
      <c r="AY145" s="13" t="s">
        <v>153</v>
      </c>
      <c r="BE145" s="153">
        <f t="shared" si="4"/>
        <v>0</v>
      </c>
      <c r="BF145" s="153">
        <f t="shared" si="5"/>
        <v>553.322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4">
        <f t="shared" si="9"/>
        <v>553.322</v>
      </c>
      <c r="BL145" s="13" t="s">
        <v>159</v>
      </c>
      <c r="BM145" s="152" t="s">
        <v>186</v>
      </c>
    </row>
    <row r="146" spans="2:65" s="11" customFormat="1" ht="22.75" customHeight="1">
      <c r="B146" s="131"/>
      <c r="D146" s="132" t="s">
        <v>74</v>
      </c>
      <c r="E146" s="140" t="s">
        <v>86</v>
      </c>
      <c r="F146" s="140" t="s">
        <v>187</v>
      </c>
      <c r="J146" s="141">
        <f>BK146</f>
        <v>106122.28700000001</v>
      </c>
      <c r="L146" s="131"/>
      <c r="M146" s="135"/>
      <c r="P146" s="136">
        <f>SUM(P147:P156)</f>
        <v>1417.81397599</v>
      </c>
      <c r="R146" s="136">
        <f>SUM(R147:R156)</f>
        <v>1537.0238713491649</v>
      </c>
      <c r="T146" s="137">
        <f>SUM(T147:T156)</f>
        <v>0</v>
      </c>
      <c r="AR146" s="132" t="s">
        <v>82</v>
      </c>
      <c r="AT146" s="138" t="s">
        <v>74</v>
      </c>
      <c r="AU146" s="138" t="s">
        <v>82</v>
      </c>
      <c r="AY146" s="132" t="s">
        <v>153</v>
      </c>
      <c r="BK146" s="139">
        <f>SUM(BK147:BK156)</f>
        <v>106122.28700000001</v>
      </c>
    </row>
    <row r="147" spans="2:65" s="1" customFormat="1" ht="24.25" customHeight="1">
      <c r="B147" s="142"/>
      <c r="C147" s="143" t="s">
        <v>188</v>
      </c>
      <c r="D147" s="143" t="s">
        <v>155</v>
      </c>
      <c r="E147" s="144" t="s">
        <v>189</v>
      </c>
      <c r="F147" s="145" t="s">
        <v>190</v>
      </c>
      <c r="G147" s="146" t="s">
        <v>158</v>
      </c>
      <c r="H147" s="147">
        <v>157.673</v>
      </c>
      <c r="I147" s="147">
        <v>63.554000000000002</v>
      </c>
      <c r="J147" s="147">
        <f t="shared" ref="J147:J156" si="10">ROUND(I147*H147,3)</f>
        <v>10020.75</v>
      </c>
      <c r="K147" s="148"/>
      <c r="L147" s="27"/>
      <c r="M147" s="149" t="s">
        <v>1</v>
      </c>
      <c r="N147" s="121" t="s">
        <v>41</v>
      </c>
      <c r="O147" s="150">
        <v>1.1317999999999999</v>
      </c>
      <c r="P147" s="150">
        <f t="shared" ref="P147:P156" si="11">O147*H147</f>
        <v>178.45430139999999</v>
      </c>
      <c r="Q147" s="150">
        <v>2.0699999999999998</v>
      </c>
      <c r="R147" s="150">
        <f t="shared" ref="R147:R156" si="12">Q147*H147</f>
        <v>326.38310999999999</v>
      </c>
      <c r="S147" s="150">
        <v>0</v>
      </c>
      <c r="T147" s="151">
        <f t="shared" ref="T147:T156" si="13">S147*H147</f>
        <v>0</v>
      </c>
      <c r="AR147" s="152" t="s">
        <v>159</v>
      </c>
      <c r="AT147" s="152" t="s">
        <v>155</v>
      </c>
      <c r="AU147" s="152" t="s">
        <v>86</v>
      </c>
      <c r="AY147" s="13" t="s">
        <v>153</v>
      </c>
      <c r="BE147" s="153">
        <f t="shared" ref="BE147:BE156" si="14">IF(N147="základná",J147,0)</f>
        <v>0</v>
      </c>
      <c r="BF147" s="153">
        <f t="shared" ref="BF147:BF156" si="15">IF(N147="znížená",J147,0)</f>
        <v>10020.75</v>
      </c>
      <c r="BG147" s="153">
        <f t="shared" ref="BG147:BG156" si="16">IF(N147="zákl. prenesená",J147,0)</f>
        <v>0</v>
      </c>
      <c r="BH147" s="153">
        <f t="shared" ref="BH147:BH156" si="17">IF(N147="zníž. prenesená",J147,0)</f>
        <v>0</v>
      </c>
      <c r="BI147" s="153">
        <f t="shared" ref="BI147:BI156" si="18">IF(N147="nulová",J147,0)</f>
        <v>0</v>
      </c>
      <c r="BJ147" s="13" t="s">
        <v>86</v>
      </c>
      <c r="BK147" s="154">
        <f t="shared" ref="BK147:BK156" si="19">ROUND(I147*H147,3)</f>
        <v>10020.75</v>
      </c>
      <c r="BL147" s="13" t="s">
        <v>159</v>
      </c>
      <c r="BM147" s="152" t="s">
        <v>191</v>
      </c>
    </row>
    <row r="148" spans="2:65" s="1" customFormat="1" ht="16.5" customHeight="1">
      <c r="B148" s="142"/>
      <c r="C148" s="143" t="s">
        <v>192</v>
      </c>
      <c r="D148" s="143" t="s">
        <v>155</v>
      </c>
      <c r="E148" s="144" t="s">
        <v>193</v>
      </c>
      <c r="F148" s="145" t="s">
        <v>194</v>
      </c>
      <c r="G148" s="146" t="s">
        <v>158</v>
      </c>
      <c r="H148" s="147">
        <v>73.370999999999995</v>
      </c>
      <c r="I148" s="147">
        <v>91.926000000000002</v>
      </c>
      <c r="J148" s="147">
        <f t="shared" si="10"/>
        <v>6744.7030000000004</v>
      </c>
      <c r="K148" s="148"/>
      <c r="L148" s="27"/>
      <c r="M148" s="149" t="s">
        <v>1</v>
      </c>
      <c r="N148" s="121" t="s">
        <v>41</v>
      </c>
      <c r="O148" s="150">
        <v>0.61770999999999998</v>
      </c>
      <c r="P148" s="150">
        <f t="shared" si="11"/>
        <v>45.322000409999994</v>
      </c>
      <c r="Q148" s="150">
        <v>2.2354352039999998</v>
      </c>
      <c r="R148" s="150">
        <f t="shared" si="12"/>
        <v>164.01611635268398</v>
      </c>
      <c r="S148" s="150">
        <v>0</v>
      </c>
      <c r="T148" s="151">
        <f t="shared" si="13"/>
        <v>0</v>
      </c>
      <c r="AR148" s="152" t="s">
        <v>159</v>
      </c>
      <c r="AT148" s="152" t="s">
        <v>155</v>
      </c>
      <c r="AU148" s="152" t="s">
        <v>86</v>
      </c>
      <c r="AY148" s="13" t="s">
        <v>153</v>
      </c>
      <c r="BE148" s="153">
        <f t="shared" si="14"/>
        <v>0</v>
      </c>
      <c r="BF148" s="153">
        <f t="shared" si="15"/>
        <v>6744.7030000000004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86</v>
      </c>
      <c r="BK148" s="154">
        <f t="shared" si="19"/>
        <v>6744.7030000000004</v>
      </c>
      <c r="BL148" s="13" t="s">
        <v>159</v>
      </c>
      <c r="BM148" s="152" t="s">
        <v>764</v>
      </c>
    </row>
    <row r="149" spans="2:65" s="1" customFormat="1" ht="24.25" customHeight="1">
      <c r="B149" s="142"/>
      <c r="C149" s="143" t="s">
        <v>196</v>
      </c>
      <c r="D149" s="143" t="s">
        <v>155</v>
      </c>
      <c r="E149" s="144" t="s">
        <v>197</v>
      </c>
      <c r="F149" s="145" t="s">
        <v>198</v>
      </c>
      <c r="G149" s="146" t="s">
        <v>158</v>
      </c>
      <c r="H149" s="147">
        <v>146.74199999999999</v>
      </c>
      <c r="I149" s="147">
        <v>119.429</v>
      </c>
      <c r="J149" s="147">
        <f t="shared" si="10"/>
        <v>17525.25</v>
      </c>
      <c r="K149" s="148"/>
      <c r="L149" s="27"/>
      <c r="M149" s="149" t="s">
        <v>1</v>
      </c>
      <c r="N149" s="121" t="s">
        <v>41</v>
      </c>
      <c r="O149" s="150">
        <v>0.61890999999999996</v>
      </c>
      <c r="P149" s="150">
        <f t="shared" si="11"/>
        <v>90.820091219999995</v>
      </c>
      <c r="Q149" s="150">
        <v>2.3453392040000001</v>
      </c>
      <c r="R149" s="150">
        <f t="shared" si="12"/>
        <v>344.159765473368</v>
      </c>
      <c r="S149" s="150">
        <v>0</v>
      </c>
      <c r="T149" s="151">
        <f t="shared" si="13"/>
        <v>0</v>
      </c>
      <c r="AR149" s="152" t="s">
        <v>159</v>
      </c>
      <c r="AT149" s="152" t="s">
        <v>155</v>
      </c>
      <c r="AU149" s="152" t="s">
        <v>86</v>
      </c>
      <c r="AY149" s="13" t="s">
        <v>153</v>
      </c>
      <c r="BE149" s="153">
        <f t="shared" si="14"/>
        <v>0</v>
      </c>
      <c r="BF149" s="153">
        <f t="shared" si="15"/>
        <v>17525.25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86</v>
      </c>
      <c r="BK149" s="154">
        <f t="shared" si="19"/>
        <v>17525.25</v>
      </c>
      <c r="BL149" s="13" t="s">
        <v>159</v>
      </c>
      <c r="BM149" s="152" t="s">
        <v>199</v>
      </c>
    </row>
    <row r="150" spans="2:65" s="1" customFormat="1" ht="24.25" customHeight="1">
      <c r="B150" s="142"/>
      <c r="C150" s="143" t="s">
        <v>200</v>
      </c>
      <c r="D150" s="143" t="s">
        <v>155</v>
      </c>
      <c r="E150" s="144" t="s">
        <v>201</v>
      </c>
      <c r="F150" s="145" t="s">
        <v>202</v>
      </c>
      <c r="G150" s="146" t="s">
        <v>203</v>
      </c>
      <c r="H150" s="147">
        <v>46.32</v>
      </c>
      <c r="I150" s="147">
        <v>17.68</v>
      </c>
      <c r="J150" s="147">
        <f t="shared" si="10"/>
        <v>818.93799999999999</v>
      </c>
      <c r="K150" s="148"/>
      <c r="L150" s="27"/>
      <c r="M150" s="149" t="s">
        <v>1</v>
      </c>
      <c r="N150" s="121" t="s">
        <v>41</v>
      </c>
      <c r="O150" s="150">
        <v>0.78800000000000003</v>
      </c>
      <c r="P150" s="150">
        <f t="shared" si="11"/>
        <v>36.500160000000001</v>
      </c>
      <c r="Q150" s="150">
        <v>3.7677600000000002E-3</v>
      </c>
      <c r="R150" s="150">
        <f t="shared" si="12"/>
        <v>0.17452264320000002</v>
      </c>
      <c r="S150" s="150">
        <v>0</v>
      </c>
      <c r="T150" s="151">
        <f t="shared" si="13"/>
        <v>0</v>
      </c>
      <c r="AR150" s="152" t="s">
        <v>159</v>
      </c>
      <c r="AT150" s="152" t="s">
        <v>155</v>
      </c>
      <c r="AU150" s="152" t="s">
        <v>86</v>
      </c>
      <c r="AY150" s="13" t="s">
        <v>153</v>
      </c>
      <c r="BE150" s="153">
        <f t="shared" si="14"/>
        <v>0</v>
      </c>
      <c r="BF150" s="153">
        <f t="shared" si="15"/>
        <v>818.93799999999999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86</v>
      </c>
      <c r="BK150" s="154">
        <f t="shared" si="19"/>
        <v>818.93799999999999</v>
      </c>
      <c r="BL150" s="13" t="s">
        <v>159</v>
      </c>
      <c r="BM150" s="152" t="s">
        <v>204</v>
      </c>
    </row>
    <row r="151" spans="2:65" s="1" customFormat="1" ht="24.25" customHeight="1">
      <c r="B151" s="142"/>
      <c r="C151" s="143" t="s">
        <v>205</v>
      </c>
      <c r="D151" s="143" t="s">
        <v>155</v>
      </c>
      <c r="E151" s="144" t="s">
        <v>206</v>
      </c>
      <c r="F151" s="145" t="s">
        <v>207</v>
      </c>
      <c r="G151" s="146" t="s">
        <v>203</v>
      </c>
      <c r="H151" s="147">
        <v>46.32</v>
      </c>
      <c r="I151" s="147">
        <v>5.234</v>
      </c>
      <c r="J151" s="147">
        <f t="shared" si="10"/>
        <v>242.43899999999999</v>
      </c>
      <c r="K151" s="148"/>
      <c r="L151" s="27"/>
      <c r="M151" s="149" t="s">
        <v>1</v>
      </c>
      <c r="N151" s="121" t="s">
        <v>41</v>
      </c>
      <c r="O151" s="150">
        <v>0.32200000000000001</v>
      </c>
      <c r="P151" s="150">
        <f t="shared" si="11"/>
        <v>14.915040000000001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159</v>
      </c>
      <c r="AT151" s="152" t="s">
        <v>155</v>
      </c>
      <c r="AU151" s="152" t="s">
        <v>86</v>
      </c>
      <c r="AY151" s="13" t="s">
        <v>153</v>
      </c>
      <c r="BE151" s="153">
        <f t="shared" si="14"/>
        <v>0</v>
      </c>
      <c r="BF151" s="153">
        <f t="shared" si="15"/>
        <v>242.43899999999999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86</v>
      </c>
      <c r="BK151" s="154">
        <f t="shared" si="19"/>
        <v>242.43899999999999</v>
      </c>
      <c r="BL151" s="13" t="s">
        <v>159</v>
      </c>
      <c r="BM151" s="152" t="s">
        <v>208</v>
      </c>
    </row>
    <row r="152" spans="2:65" s="1" customFormat="1" ht="16.5" customHeight="1">
      <c r="B152" s="142"/>
      <c r="C152" s="143" t="s">
        <v>209</v>
      </c>
      <c r="D152" s="143" t="s">
        <v>155</v>
      </c>
      <c r="E152" s="144" t="s">
        <v>210</v>
      </c>
      <c r="F152" s="145" t="s">
        <v>211</v>
      </c>
      <c r="G152" s="146" t="s">
        <v>212</v>
      </c>
      <c r="H152" s="147">
        <v>6.4580000000000002</v>
      </c>
      <c r="I152" s="147">
        <v>2581.0940000000001</v>
      </c>
      <c r="J152" s="147">
        <f t="shared" si="10"/>
        <v>16668.705000000002</v>
      </c>
      <c r="K152" s="148"/>
      <c r="L152" s="27"/>
      <c r="M152" s="149" t="s">
        <v>1</v>
      </c>
      <c r="N152" s="121" t="s">
        <v>41</v>
      </c>
      <c r="O152" s="150">
        <v>15.11</v>
      </c>
      <c r="P152" s="150">
        <f t="shared" si="11"/>
        <v>97.580380000000005</v>
      </c>
      <c r="Q152" s="150">
        <v>1.202961408</v>
      </c>
      <c r="R152" s="150">
        <f t="shared" si="12"/>
        <v>7.7687247728640001</v>
      </c>
      <c r="S152" s="150">
        <v>0</v>
      </c>
      <c r="T152" s="151">
        <f t="shared" si="13"/>
        <v>0</v>
      </c>
      <c r="AR152" s="152" t="s">
        <v>159</v>
      </c>
      <c r="AT152" s="152" t="s">
        <v>155</v>
      </c>
      <c r="AU152" s="152" t="s">
        <v>86</v>
      </c>
      <c r="AY152" s="13" t="s">
        <v>153</v>
      </c>
      <c r="BE152" s="153">
        <f t="shared" si="14"/>
        <v>0</v>
      </c>
      <c r="BF152" s="153">
        <f t="shared" si="15"/>
        <v>16668.705000000002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86</v>
      </c>
      <c r="BK152" s="154">
        <f t="shared" si="19"/>
        <v>16668.705000000002</v>
      </c>
      <c r="BL152" s="13" t="s">
        <v>159</v>
      </c>
      <c r="BM152" s="152" t="s">
        <v>213</v>
      </c>
    </row>
    <row r="153" spans="2:65" s="1" customFormat="1" ht="24.25" customHeight="1">
      <c r="B153" s="142"/>
      <c r="C153" s="143" t="s">
        <v>214</v>
      </c>
      <c r="D153" s="143" t="s">
        <v>155</v>
      </c>
      <c r="E153" s="144" t="s">
        <v>215</v>
      </c>
      <c r="F153" s="145" t="s">
        <v>216</v>
      </c>
      <c r="G153" s="146" t="s">
        <v>158</v>
      </c>
      <c r="H153" s="147">
        <v>297.18400000000003</v>
      </c>
      <c r="I153" s="147">
        <v>117.048</v>
      </c>
      <c r="J153" s="147">
        <f t="shared" si="10"/>
        <v>34784.792999999998</v>
      </c>
      <c r="K153" s="148"/>
      <c r="L153" s="27"/>
      <c r="M153" s="149" t="s">
        <v>1</v>
      </c>
      <c r="N153" s="121" t="s">
        <v>41</v>
      </c>
      <c r="O153" s="150">
        <v>0.58269000000000004</v>
      </c>
      <c r="P153" s="150">
        <f t="shared" si="11"/>
        <v>173.16614496000003</v>
      </c>
      <c r="Q153" s="150">
        <v>2.322345704</v>
      </c>
      <c r="R153" s="150">
        <f t="shared" si="12"/>
        <v>690.16398569753608</v>
      </c>
      <c r="S153" s="150">
        <v>0</v>
      </c>
      <c r="T153" s="151">
        <f t="shared" si="13"/>
        <v>0</v>
      </c>
      <c r="AR153" s="152" t="s">
        <v>159</v>
      </c>
      <c r="AT153" s="152" t="s">
        <v>155</v>
      </c>
      <c r="AU153" s="152" t="s">
        <v>86</v>
      </c>
      <c r="AY153" s="13" t="s">
        <v>153</v>
      </c>
      <c r="BE153" s="153">
        <f t="shared" si="14"/>
        <v>0</v>
      </c>
      <c r="BF153" s="153">
        <f t="shared" si="15"/>
        <v>34784.792999999998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86</v>
      </c>
      <c r="BK153" s="154">
        <f t="shared" si="19"/>
        <v>34784.792999999998</v>
      </c>
      <c r="BL153" s="13" t="s">
        <v>159</v>
      </c>
      <c r="BM153" s="152" t="s">
        <v>217</v>
      </c>
    </row>
    <row r="154" spans="2:65" s="1" customFormat="1" ht="21.75" customHeight="1">
      <c r="B154" s="142"/>
      <c r="C154" s="143" t="s">
        <v>218</v>
      </c>
      <c r="D154" s="143" t="s">
        <v>155</v>
      </c>
      <c r="E154" s="144" t="s">
        <v>219</v>
      </c>
      <c r="F154" s="145" t="s">
        <v>220</v>
      </c>
      <c r="G154" s="146" t="s">
        <v>203</v>
      </c>
      <c r="H154" s="147">
        <v>634.88</v>
      </c>
      <c r="I154" s="147">
        <v>17.866</v>
      </c>
      <c r="J154" s="147">
        <f t="shared" si="10"/>
        <v>11342.766</v>
      </c>
      <c r="K154" s="148"/>
      <c r="L154" s="27"/>
      <c r="M154" s="149" t="s">
        <v>1</v>
      </c>
      <c r="N154" s="121" t="s">
        <v>41</v>
      </c>
      <c r="O154" s="150">
        <v>0.79900000000000004</v>
      </c>
      <c r="P154" s="150">
        <f t="shared" si="11"/>
        <v>507.26912000000004</v>
      </c>
      <c r="Q154" s="150">
        <v>3.7677600000000002E-3</v>
      </c>
      <c r="R154" s="150">
        <f t="shared" si="12"/>
        <v>2.3920754688000003</v>
      </c>
      <c r="S154" s="150">
        <v>0</v>
      </c>
      <c r="T154" s="151">
        <f t="shared" si="13"/>
        <v>0</v>
      </c>
      <c r="AR154" s="152" t="s">
        <v>159</v>
      </c>
      <c r="AT154" s="152" t="s">
        <v>155</v>
      </c>
      <c r="AU154" s="152" t="s">
        <v>86</v>
      </c>
      <c r="AY154" s="13" t="s">
        <v>153</v>
      </c>
      <c r="BE154" s="153">
        <f t="shared" si="14"/>
        <v>0</v>
      </c>
      <c r="BF154" s="153">
        <f t="shared" si="15"/>
        <v>11342.766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86</v>
      </c>
      <c r="BK154" s="154">
        <f t="shared" si="19"/>
        <v>11342.766</v>
      </c>
      <c r="BL154" s="13" t="s">
        <v>159</v>
      </c>
      <c r="BM154" s="152" t="s">
        <v>221</v>
      </c>
    </row>
    <row r="155" spans="2:65" s="1" customFormat="1" ht="24.25" customHeight="1">
      <c r="B155" s="142"/>
      <c r="C155" s="143" t="s">
        <v>222</v>
      </c>
      <c r="D155" s="143" t="s">
        <v>155</v>
      </c>
      <c r="E155" s="144" t="s">
        <v>223</v>
      </c>
      <c r="F155" s="145" t="s">
        <v>224</v>
      </c>
      <c r="G155" s="146" t="s">
        <v>203</v>
      </c>
      <c r="H155" s="147">
        <v>634.79999999999995</v>
      </c>
      <c r="I155" s="147">
        <v>5.3170000000000002</v>
      </c>
      <c r="J155" s="147">
        <f t="shared" si="10"/>
        <v>3375.232</v>
      </c>
      <c r="K155" s="148"/>
      <c r="L155" s="27"/>
      <c r="M155" s="149" t="s">
        <v>1</v>
      </c>
      <c r="N155" s="121" t="s">
        <v>41</v>
      </c>
      <c r="O155" s="150">
        <v>0.32700000000000001</v>
      </c>
      <c r="P155" s="150">
        <f t="shared" si="11"/>
        <v>207.5796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159</v>
      </c>
      <c r="AT155" s="152" t="s">
        <v>155</v>
      </c>
      <c r="AU155" s="152" t="s">
        <v>86</v>
      </c>
      <c r="AY155" s="13" t="s">
        <v>153</v>
      </c>
      <c r="BE155" s="153">
        <f t="shared" si="14"/>
        <v>0</v>
      </c>
      <c r="BF155" s="153">
        <f t="shared" si="15"/>
        <v>3375.232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86</v>
      </c>
      <c r="BK155" s="154">
        <f t="shared" si="19"/>
        <v>3375.232</v>
      </c>
      <c r="BL155" s="13" t="s">
        <v>159</v>
      </c>
      <c r="BM155" s="152" t="s">
        <v>225</v>
      </c>
    </row>
    <row r="156" spans="2:65" s="1" customFormat="1" ht="16.5" customHeight="1">
      <c r="B156" s="142"/>
      <c r="C156" s="143" t="s">
        <v>226</v>
      </c>
      <c r="D156" s="143" t="s">
        <v>155</v>
      </c>
      <c r="E156" s="144" t="s">
        <v>227</v>
      </c>
      <c r="F156" s="145" t="s">
        <v>228</v>
      </c>
      <c r="G156" s="146" t="s">
        <v>212</v>
      </c>
      <c r="H156" s="147">
        <v>1.929</v>
      </c>
      <c r="I156" s="147">
        <v>2383.9870000000001</v>
      </c>
      <c r="J156" s="147">
        <f t="shared" si="10"/>
        <v>4598.7110000000002</v>
      </c>
      <c r="K156" s="148"/>
      <c r="L156" s="27"/>
      <c r="M156" s="149" t="s">
        <v>1</v>
      </c>
      <c r="N156" s="121" t="s">
        <v>41</v>
      </c>
      <c r="O156" s="150">
        <v>34.322000000000003</v>
      </c>
      <c r="P156" s="150">
        <f t="shared" si="11"/>
        <v>66.207138</v>
      </c>
      <c r="Q156" s="150">
        <v>1.0189584970000001</v>
      </c>
      <c r="R156" s="150">
        <f t="shared" si="12"/>
        <v>1.9655709407130002</v>
      </c>
      <c r="S156" s="150">
        <v>0</v>
      </c>
      <c r="T156" s="151">
        <f t="shared" si="13"/>
        <v>0</v>
      </c>
      <c r="AR156" s="152" t="s">
        <v>159</v>
      </c>
      <c r="AT156" s="152" t="s">
        <v>155</v>
      </c>
      <c r="AU156" s="152" t="s">
        <v>86</v>
      </c>
      <c r="AY156" s="13" t="s">
        <v>153</v>
      </c>
      <c r="BE156" s="153">
        <f t="shared" si="14"/>
        <v>0</v>
      </c>
      <c r="BF156" s="153">
        <f t="shared" si="15"/>
        <v>4598.7110000000002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86</v>
      </c>
      <c r="BK156" s="154">
        <f t="shared" si="19"/>
        <v>4598.7110000000002</v>
      </c>
      <c r="BL156" s="13" t="s">
        <v>159</v>
      </c>
      <c r="BM156" s="152" t="s">
        <v>229</v>
      </c>
    </row>
    <row r="157" spans="2:65" s="11" customFormat="1" ht="22.75" customHeight="1">
      <c r="B157" s="131"/>
      <c r="D157" s="132" t="s">
        <v>74</v>
      </c>
      <c r="E157" s="140" t="s">
        <v>164</v>
      </c>
      <c r="F157" s="140" t="s">
        <v>230</v>
      </c>
      <c r="J157" s="141">
        <f>BK157</f>
        <v>22974.014999999999</v>
      </c>
      <c r="L157" s="131"/>
      <c r="M157" s="135"/>
      <c r="P157" s="136">
        <f>SUM(P158:P162)</f>
        <v>578.14665400000001</v>
      </c>
      <c r="R157" s="136">
        <f>SUM(R158:R162)</f>
        <v>88.581207512019986</v>
      </c>
      <c r="T157" s="137">
        <f>SUM(T158:T162)</f>
        <v>0</v>
      </c>
      <c r="AR157" s="132" t="s">
        <v>82</v>
      </c>
      <c r="AT157" s="138" t="s">
        <v>74</v>
      </c>
      <c r="AU157" s="138" t="s">
        <v>82</v>
      </c>
      <c r="AY157" s="132" t="s">
        <v>153</v>
      </c>
      <c r="BK157" s="139">
        <f>SUM(BK158:BK162)</f>
        <v>22974.014999999999</v>
      </c>
    </row>
    <row r="158" spans="2:65" s="1" customFormat="1" ht="24.25" customHeight="1">
      <c r="B158" s="142"/>
      <c r="C158" s="143" t="s">
        <v>231</v>
      </c>
      <c r="D158" s="143" t="s">
        <v>155</v>
      </c>
      <c r="E158" s="144" t="s">
        <v>232</v>
      </c>
      <c r="F158" s="145" t="s">
        <v>233</v>
      </c>
      <c r="G158" s="146" t="s">
        <v>158</v>
      </c>
      <c r="H158" s="147">
        <v>35.375999999999998</v>
      </c>
      <c r="I158" s="147">
        <v>121.233</v>
      </c>
      <c r="J158" s="147">
        <f>ROUND(I158*H158,3)</f>
        <v>4288.7389999999996</v>
      </c>
      <c r="K158" s="148"/>
      <c r="L158" s="27"/>
      <c r="M158" s="149" t="s">
        <v>1</v>
      </c>
      <c r="N158" s="121" t="s">
        <v>41</v>
      </c>
      <c r="O158" s="150">
        <v>1.00769</v>
      </c>
      <c r="P158" s="150">
        <f>O158*H158</f>
        <v>35.64804144</v>
      </c>
      <c r="Q158" s="150">
        <v>2.3254767040000002</v>
      </c>
      <c r="R158" s="150">
        <f>Q158*H158</f>
        <v>82.266063880703996</v>
      </c>
      <c r="S158" s="150">
        <v>0</v>
      </c>
      <c r="T158" s="151">
        <f>S158*H158</f>
        <v>0</v>
      </c>
      <c r="AR158" s="152" t="s">
        <v>159</v>
      </c>
      <c r="AT158" s="152" t="s">
        <v>155</v>
      </c>
      <c r="AU158" s="152" t="s">
        <v>86</v>
      </c>
      <c r="AY158" s="13" t="s">
        <v>153</v>
      </c>
      <c r="BE158" s="153">
        <f>IF(N158="základná",J158,0)</f>
        <v>0</v>
      </c>
      <c r="BF158" s="153">
        <f>IF(N158="znížená",J158,0)</f>
        <v>4288.7389999999996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3" t="s">
        <v>86</v>
      </c>
      <c r="BK158" s="154">
        <f>ROUND(I158*H158,3)</f>
        <v>4288.7389999999996</v>
      </c>
      <c r="BL158" s="13" t="s">
        <v>159</v>
      </c>
      <c r="BM158" s="152" t="s">
        <v>234</v>
      </c>
    </row>
    <row r="159" spans="2:65" s="1" customFormat="1" ht="24.25" customHeight="1">
      <c r="B159" s="142"/>
      <c r="C159" s="143" t="s">
        <v>235</v>
      </c>
      <c r="D159" s="143" t="s">
        <v>155</v>
      </c>
      <c r="E159" s="144" t="s">
        <v>236</v>
      </c>
      <c r="F159" s="145" t="s">
        <v>237</v>
      </c>
      <c r="G159" s="146" t="s">
        <v>203</v>
      </c>
      <c r="H159" s="147">
        <v>241.86</v>
      </c>
      <c r="I159" s="147">
        <v>16.690999999999999</v>
      </c>
      <c r="J159" s="147">
        <f>ROUND(I159*H159,3)</f>
        <v>4036.8850000000002</v>
      </c>
      <c r="K159" s="148"/>
      <c r="L159" s="27"/>
      <c r="M159" s="149" t="s">
        <v>1</v>
      </c>
      <c r="N159" s="121" t="s">
        <v>41</v>
      </c>
      <c r="O159" s="150">
        <v>1.02</v>
      </c>
      <c r="P159" s="150">
        <f>O159*H159</f>
        <v>246.69720000000001</v>
      </c>
      <c r="Q159" s="150">
        <v>0</v>
      </c>
      <c r="R159" s="150">
        <f>Q159*H159</f>
        <v>0</v>
      </c>
      <c r="S159" s="150">
        <v>0</v>
      </c>
      <c r="T159" s="151">
        <f>S159*H159</f>
        <v>0</v>
      </c>
      <c r="AR159" s="152" t="s">
        <v>159</v>
      </c>
      <c r="AT159" s="152" t="s">
        <v>155</v>
      </c>
      <c r="AU159" s="152" t="s">
        <v>86</v>
      </c>
      <c r="AY159" s="13" t="s">
        <v>153</v>
      </c>
      <c r="BE159" s="153">
        <f>IF(N159="základná",J159,0)</f>
        <v>0</v>
      </c>
      <c r="BF159" s="153">
        <f>IF(N159="znížená",J159,0)</f>
        <v>4036.8850000000002</v>
      </c>
      <c r="BG159" s="153">
        <f>IF(N159="zákl. prenesená",J159,0)</f>
        <v>0</v>
      </c>
      <c r="BH159" s="153">
        <f>IF(N159="zníž. prenesená",J159,0)</f>
        <v>0</v>
      </c>
      <c r="BI159" s="153">
        <f>IF(N159="nulová",J159,0)</f>
        <v>0</v>
      </c>
      <c r="BJ159" s="13" t="s">
        <v>86</v>
      </c>
      <c r="BK159" s="154">
        <f>ROUND(I159*H159,3)</f>
        <v>4036.8850000000002</v>
      </c>
      <c r="BL159" s="13" t="s">
        <v>159</v>
      </c>
      <c r="BM159" s="152" t="s">
        <v>238</v>
      </c>
    </row>
    <row r="160" spans="2:65" s="1" customFormat="1" ht="24.25" customHeight="1">
      <c r="B160" s="142"/>
      <c r="C160" s="143" t="s">
        <v>7</v>
      </c>
      <c r="D160" s="143" t="s">
        <v>155</v>
      </c>
      <c r="E160" s="144" t="s">
        <v>239</v>
      </c>
      <c r="F160" s="145" t="s">
        <v>240</v>
      </c>
      <c r="G160" s="146" t="s">
        <v>203</v>
      </c>
      <c r="H160" s="147">
        <v>241.86</v>
      </c>
      <c r="I160" s="147">
        <v>23.02</v>
      </c>
      <c r="J160" s="147">
        <f>ROUND(I160*H160,3)</f>
        <v>5567.6170000000002</v>
      </c>
      <c r="K160" s="148"/>
      <c r="L160" s="27"/>
      <c r="M160" s="149" t="s">
        <v>1</v>
      </c>
      <c r="N160" s="121" t="s">
        <v>41</v>
      </c>
      <c r="O160" s="150">
        <v>0.44329000000000002</v>
      </c>
      <c r="P160" s="150">
        <f>O160*H160</f>
        <v>107.21411940000002</v>
      </c>
      <c r="Q160" s="150">
        <v>1.2745945E-2</v>
      </c>
      <c r="R160" s="150">
        <f>Q160*H160</f>
        <v>3.0827342577000003</v>
      </c>
      <c r="S160" s="150">
        <v>0</v>
      </c>
      <c r="T160" s="151">
        <f>S160*H160</f>
        <v>0</v>
      </c>
      <c r="AR160" s="152" t="s">
        <v>159</v>
      </c>
      <c r="AT160" s="152" t="s">
        <v>155</v>
      </c>
      <c r="AU160" s="152" t="s">
        <v>86</v>
      </c>
      <c r="AY160" s="13" t="s">
        <v>153</v>
      </c>
      <c r="BE160" s="153">
        <f>IF(N160="základná",J160,0)</f>
        <v>0</v>
      </c>
      <c r="BF160" s="153">
        <f>IF(N160="znížená",J160,0)</f>
        <v>5567.6170000000002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3" t="s">
        <v>86</v>
      </c>
      <c r="BK160" s="154">
        <f>ROUND(I160*H160,3)</f>
        <v>5567.6170000000002</v>
      </c>
      <c r="BL160" s="13" t="s">
        <v>159</v>
      </c>
      <c r="BM160" s="152" t="s">
        <v>241</v>
      </c>
    </row>
    <row r="161" spans="2:65" s="1" customFormat="1" ht="24.25" customHeight="1">
      <c r="B161" s="142"/>
      <c r="C161" s="143" t="s">
        <v>242</v>
      </c>
      <c r="D161" s="143" t="s">
        <v>155</v>
      </c>
      <c r="E161" s="144" t="s">
        <v>243</v>
      </c>
      <c r="F161" s="145" t="s">
        <v>244</v>
      </c>
      <c r="G161" s="146" t="s">
        <v>203</v>
      </c>
      <c r="H161" s="147">
        <v>241.86</v>
      </c>
      <c r="I161" s="147">
        <v>5.7279999999999998</v>
      </c>
      <c r="J161" s="147">
        <f>ROUND(I161*H161,3)</f>
        <v>1385.374</v>
      </c>
      <c r="K161" s="148"/>
      <c r="L161" s="27"/>
      <c r="M161" s="149" t="s">
        <v>1</v>
      </c>
      <c r="N161" s="121" t="s">
        <v>41</v>
      </c>
      <c r="O161" s="150">
        <v>0.30845</v>
      </c>
      <c r="P161" s="150">
        <f>O161*H161</f>
        <v>74.601717000000008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AR161" s="152" t="s">
        <v>159</v>
      </c>
      <c r="AT161" s="152" t="s">
        <v>155</v>
      </c>
      <c r="AU161" s="152" t="s">
        <v>86</v>
      </c>
      <c r="AY161" s="13" t="s">
        <v>153</v>
      </c>
      <c r="BE161" s="153">
        <f>IF(N161="základná",J161,0)</f>
        <v>0</v>
      </c>
      <c r="BF161" s="153">
        <f>IF(N161="znížená",J161,0)</f>
        <v>1385.374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3" t="s">
        <v>86</v>
      </c>
      <c r="BK161" s="154">
        <f>ROUND(I161*H161,3)</f>
        <v>1385.374</v>
      </c>
      <c r="BL161" s="13" t="s">
        <v>159</v>
      </c>
      <c r="BM161" s="152" t="s">
        <v>245</v>
      </c>
    </row>
    <row r="162" spans="2:65" s="1" customFormat="1" ht="21.75" customHeight="1">
      <c r="B162" s="142"/>
      <c r="C162" s="143" t="s">
        <v>246</v>
      </c>
      <c r="D162" s="143" t="s">
        <v>155</v>
      </c>
      <c r="E162" s="144" t="s">
        <v>247</v>
      </c>
      <c r="F162" s="145" t="s">
        <v>248</v>
      </c>
      <c r="G162" s="146" t="s">
        <v>212</v>
      </c>
      <c r="H162" s="147">
        <v>3.1840000000000002</v>
      </c>
      <c r="I162" s="147">
        <v>2416.8969999999999</v>
      </c>
      <c r="J162" s="147">
        <f>ROUND(I162*H162,3)</f>
        <v>7695.4</v>
      </c>
      <c r="K162" s="148"/>
      <c r="L162" s="27"/>
      <c r="M162" s="149" t="s">
        <v>1</v>
      </c>
      <c r="N162" s="121" t="s">
        <v>41</v>
      </c>
      <c r="O162" s="150">
        <v>35.799489999999999</v>
      </c>
      <c r="P162" s="150">
        <f>O162*H162</f>
        <v>113.98557616000001</v>
      </c>
      <c r="Q162" s="150">
        <v>1.015203949</v>
      </c>
      <c r="R162" s="150">
        <f>Q162*H162</f>
        <v>3.232409373616</v>
      </c>
      <c r="S162" s="150">
        <v>0</v>
      </c>
      <c r="T162" s="151">
        <f>S162*H162</f>
        <v>0</v>
      </c>
      <c r="AR162" s="152" t="s">
        <v>159</v>
      </c>
      <c r="AT162" s="152" t="s">
        <v>155</v>
      </c>
      <c r="AU162" s="152" t="s">
        <v>86</v>
      </c>
      <c r="AY162" s="13" t="s">
        <v>153</v>
      </c>
      <c r="BE162" s="153">
        <f>IF(N162="základná",J162,0)</f>
        <v>0</v>
      </c>
      <c r="BF162" s="153">
        <f>IF(N162="znížená",J162,0)</f>
        <v>7695.4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3" t="s">
        <v>86</v>
      </c>
      <c r="BK162" s="154">
        <f>ROUND(I162*H162,3)</f>
        <v>7695.4</v>
      </c>
      <c r="BL162" s="13" t="s">
        <v>159</v>
      </c>
      <c r="BM162" s="152" t="s">
        <v>249</v>
      </c>
    </row>
    <row r="163" spans="2:65" s="11" customFormat="1" ht="22.75" customHeight="1">
      <c r="B163" s="131"/>
      <c r="D163" s="132" t="s">
        <v>74</v>
      </c>
      <c r="E163" s="140" t="s">
        <v>175</v>
      </c>
      <c r="F163" s="140" t="s">
        <v>250</v>
      </c>
      <c r="J163" s="141">
        <f>BK163</f>
        <v>12600.938</v>
      </c>
      <c r="L163" s="131"/>
      <c r="M163" s="135"/>
      <c r="P163" s="136">
        <f>SUM(P164:P167)</f>
        <v>269.46473496000004</v>
      </c>
      <c r="R163" s="136">
        <f>SUM(R164:R167)</f>
        <v>147.89665779520001</v>
      </c>
      <c r="T163" s="137">
        <f>SUM(T164:T167)</f>
        <v>0</v>
      </c>
      <c r="AR163" s="132" t="s">
        <v>82</v>
      </c>
      <c r="AT163" s="138" t="s">
        <v>74</v>
      </c>
      <c r="AU163" s="138" t="s">
        <v>82</v>
      </c>
      <c r="AY163" s="132" t="s">
        <v>153</v>
      </c>
      <c r="BK163" s="139">
        <f>SUM(BK164:BK167)</f>
        <v>12600.938</v>
      </c>
    </row>
    <row r="164" spans="2:65" s="1" customFormat="1" ht="24.25" customHeight="1">
      <c r="B164" s="142"/>
      <c r="C164" s="143" t="s">
        <v>251</v>
      </c>
      <c r="D164" s="143" t="s">
        <v>155</v>
      </c>
      <c r="E164" s="144" t="s">
        <v>252</v>
      </c>
      <c r="F164" s="145" t="s">
        <v>253</v>
      </c>
      <c r="G164" s="146" t="s">
        <v>158</v>
      </c>
      <c r="H164" s="147">
        <v>60.536000000000001</v>
      </c>
      <c r="I164" s="147">
        <v>23.969000000000001</v>
      </c>
      <c r="J164" s="147">
        <f>ROUND(I164*H164,3)</f>
        <v>1450.9870000000001</v>
      </c>
      <c r="K164" s="148"/>
      <c r="L164" s="27"/>
      <c r="M164" s="149" t="s">
        <v>1</v>
      </c>
      <c r="N164" s="121" t="s">
        <v>41</v>
      </c>
      <c r="O164" s="150">
        <v>1.3919999999999999</v>
      </c>
      <c r="P164" s="150">
        <f>O164*H164</f>
        <v>84.266111999999993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AR164" s="152" t="s">
        <v>159</v>
      </c>
      <c r="AT164" s="152" t="s">
        <v>155</v>
      </c>
      <c r="AU164" s="152" t="s">
        <v>86</v>
      </c>
      <c r="AY164" s="13" t="s">
        <v>153</v>
      </c>
      <c r="BE164" s="153">
        <f>IF(N164="základná",J164,0)</f>
        <v>0</v>
      </c>
      <c r="BF164" s="153">
        <f>IF(N164="znížená",J164,0)</f>
        <v>1450.9870000000001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3" t="s">
        <v>86</v>
      </c>
      <c r="BK164" s="154">
        <f>ROUND(I164*H164,3)</f>
        <v>1450.9870000000001</v>
      </c>
      <c r="BL164" s="13" t="s">
        <v>159</v>
      </c>
      <c r="BM164" s="152" t="s">
        <v>254</v>
      </c>
    </row>
    <row r="165" spans="2:65" s="1" customFormat="1" ht="24.25" customHeight="1">
      <c r="B165" s="142"/>
      <c r="C165" s="143" t="s">
        <v>255</v>
      </c>
      <c r="D165" s="143" t="s">
        <v>155</v>
      </c>
      <c r="E165" s="144" t="s">
        <v>256</v>
      </c>
      <c r="F165" s="145" t="s">
        <v>257</v>
      </c>
      <c r="G165" s="146" t="s">
        <v>158</v>
      </c>
      <c r="H165" s="147">
        <v>60.536000000000001</v>
      </c>
      <c r="I165" s="147">
        <v>183.191</v>
      </c>
      <c r="J165" s="147">
        <f>ROUND(I165*H165,3)</f>
        <v>11089.65</v>
      </c>
      <c r="K165" s="148"/>
      <c r="L165" s="27"/>
      <c r="M165" s="149" t="s">
        <v>1</v>
      </c>
      <c r="N165" s="121" t="s">
        <v>41</v>
      </c>
      <c r="O165" s="150">
        <v>3.02461</v>
      </c>
      <c r="P165" s="150">
        <f>O165*H165</f>
        <v>183.09779096</v>
      </c>
      <c r="Q165" s="150">
        <v>2.4407212</v>
      </c>
      <c r="R165" s="150">
        <f>Q165*H165</f>
        <v>147.75149856320002</v>
      </c>
      <c r="S165" s="150">
        <v>0</v>
      </c>
      <c r="T165" s="151">
        <f>S165*H165</f>
        <v>0</v>
      </c>
      <c r="AR165" s="152" t="s">
        <v>159</v>
      </c>
      <c r="AT165" s="152" t="s">
        <v>155</v>
      </c>
      <c r="AU165" s="152" t="s">
        <v>86</v>
      </c>
      <c r="AY165" s="13" t="s">
        <v>153</v>
      </c>
      <c r="BE165" s="153">
        <f>IF(N165="základná",J165,0)</f>
        <v>0</v>
      </c>
      <c r="BF165" s="153">
        <f>IF(N165="znížená",J165,0)</f>
        <v>11089.65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3" t="s">
        <v>86</v>
      </c>
      <c r="BK165" s="154">
        <f>ROUND(I165*H165,3)</f>
        <v>11089.65</v>
      </c>
      <c r="BL165" s="13" t="s">
        <v>159</v>
      </c>
      <c r="BM165" s="152" t="s">
        <v>258</v>
      </c>
    </row>
    <row r="166" spans="2:65" s="1" customFormat="1" ht="21.75" customHeight="1">
      <c r="B166" s="142"/>
      <c r="C166" s="143" t="s">
        <v>259</v>
      </c>
      <c r="D166" s="143" t="s">
        <v>155</v>
      </c>
      <c r="E166" s="144" t="s">
        <v>260</v>
      </c>
      <c r="F166" s="145" t="s">
        <v>261</v>
      </c>
      <c r="G166" s="146" t="s">
        <v>203</v>
      </c>
      <c r="H166" s="147">
        <v>3.2</v>
      </c>
      <c r="I166" s="147">
        <v>14.574</v>
      </c>
      <c r="J166" s="147">
        <f>ROUND(I166*H166,3)</f>
        <v>46.637</v>
      </c>
      <c r="K166" s="148"/>
      <c r="L166" s="27"/>
      <c r="M166" s="149" t="s">
        <v>1</v>
      </c>
      <c r="N166" s="121" t="s">
        <v>41</v>
      </c>
      <c r="O166" s="150">
        <v>0.40850999999999998</v>
      </c>
      <c r="P166" s="150">
        <f>O166*H166</f>
        <v>1.3072319999999999</v>
      </c>
      <c r="Q166" s="150">
        <v>4.5362260000000001E-2</v>
      </c>
      <c r="R166" s="150">
        <f>Q166*H166</f>
        <v>0.145159232</v>
      </c>
      <c r="S166" s="150">
        <v>0</v>
      </c>
      <c r="T166" s="151">
        <f>S166*H166</f>
        <v>0</v>
      </c>
      <c r="AR166" s="152" t="s">
        <v>159</v>
      </c>
      <c r="AT166" s="152" t="s">
        <v>155</v>
      </c>
      <c r="AU166" s="152" t="s">
        <v>86</v>
      </c>
      <c r="AY166" s="13" t="s">
        <v>153</v>
      </c>
      <c r="BE166" s="153">
        <f>IF(N166="základná",J166,0)</f>
        <v>0</v>
      </c>
      <c r="BF166" s="153">
        <f>IF(N166="znížená",J166,0)</f>
        <v>46.637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3" t="s">
        <v>86</v>
      </c>
      <c r="BK166" s="154">
        <f>ROUND(I166*H166,3)</f>
        <v>46.637</v>
      </c>
      <c r="BL166" s="13" t="s">
        <v>159</v>
      </c>
      <c r="BM166" s="152" t="s">
        <v>262</v>
      </c>
    </row>
    <row r="167" spans="2:65" s="1" customFormat="1" ht="21.75" customHeight="1">
      <c r="B167" s="142"/>
      <c r="C167" s="143" t="s">
        <v>263</v>
      </c>
      <c r="D167" s="143" t="s">
        <v>155</v>
      </c>
      <c r="E167" s="144" t="s">
        <v>264</v>
      </c>
      <c r="F167" s="145" t="s">
        <v>265</v>
      </c>
      <c r="G167" s="146" t="s">
        <v>203</v>
      </c>
      <c r="H167" s="147">
        <v>3.2</v>
      </c>
      <c r="I167" s="147">
        <v>4.2699999999999996</v>
      </c>
      <c r="J167" s="147">
        <f>ROUND(I167*H167,3)</f>
        <v>13.664</v>
      </c>
      <c r="K167" s="148"/>
      <c r="L167" s="27"/>
      <c r="M167" s="149" t="s">
        <v>1</v>
      </c>
      <c r="N167" s="121" t="s">
        <v>41</v>
      </c>
      <c r="O167" s="150">
        <v>0.248</v>
      </c>
      <c r="P167" s="150">
        <f>O167*H167</f>
        <v>0.79360000000000008</v>
      </c>
      <c r="Q167" s="150">
        <v>0</v>
      </c>
      <c r="R167" s="150">
        <f>Q167*H167</f>
        <v>0</v>
      </c>
      <c r="S167" s="150">
        <v>0</v>
      </c>
      <c r="T167" s="151">
        <f>S167*H167</f>
        <v>0</v>
      </c>
      <c r="AR167" s="152" t="s">
        <v>159</v>
      </c>
      <c r="AT167" s="152" t="s">
        <v>155</v>
      </c>
      <c r="AU167" s="152" t="s">
        <v>86</v>
      </c>
      <c r="AY167" s="13" t="s">
        <v>153</v>
      </c>
      <c r="BE167" s="153">
        <f>IF(N167="základná",J167,0)</f>
        <v>0</v>
      </c>
      <c r="BF167" s="153">
        <f>IF(N167="znížená",J167,0)</f>
        <v>13.664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3" t="s">
        <v>86</v>
      </c>
      <c r="BK167" s="154">
        <f>ROUND(I167*H167,3)</f>
        <v>13.664</v>
      </c>
      <c r="BL167" s="13" t="s">
        <v>159</v>
      </c>
      <c r="BM167" s="152" t="s">
        <v>266</v>
      </c>
    </row>
    <row r="168" spans="2:65" s="11" customFormat="1" ht="22.75" customHeight="1">
      <c r="B168" s="131"/>
      <c r="D168" s="132" t="s">
        <v>74</v>
      </c>
      <c r="E168" s="140" t="s">
        <v>188</v>
      </c>
      <c r="F168" s="140" t="s">
        <v>267</v>
      </c>
      <c r="J168" s="141">
        <f>BK168</f>
        <v>47201.991000000002</v>
      </c>
      <c r="L168" s="131"/>
      <c r="M168" s="135"/>
      <c r="P168" s="136">
        <f>SUM(P169:P174)</f>
        <v>249.77501359999999</v>
      </c>
      <c r="R168" s="136">
        <f>SUM(R169:R174)</f>
        <v>31.144757359999996</v>
      </c>
      <c r="T168" s="137">
        <f>SUM(T169:T174)</f>
        <v>0</v>
      </c>
      <c r="AR168" s="132" t="s">
        <v>82</v>
      </c>
      <c r="AT168" s="138" t="s">
        <v>74</v>
      </c>
      <c r="AU168" s="138" t="s">
        <v>82</v>
      </c>
      <c r="AY168" s="132" t="s">
        <v>153</v>
      </c>
      <c r="BK168" s="139">
        <f>SUM(BK169:BK174)</f>
        <v>47201.991000000002</v>
      </c>
    </row>
    <row r="169" spans="2:65" s="1" customFormat="1" ht="37.75" customHeight="1">
      <c r="B169" s="142"/>
      <c r="C169" s="143" t="s">
        <v>268</v>
      </c>
      <c r="D169" s="143" t="s">
        <v>155</v>
      </c>
      <c r="E169" s="144" t="s">
        <v>269</v>
      </c>
      <c r="F169" s="145" t="s">
        <v>270</v>
      </c>
      <c r="G169" s="146" t="s">
        <v>271</v>
      </c>
      <c r="H169" s="147">
        <v>257.60000000000002</v>
      </c>
      <c r="I169" s="147">
        <v>9.2379999999999995</v>
      </c>
      <c r="J169" s="147">
        <f t="shared" ref="J169:J174" si="20">ROUND(I169*H169,3)</f>
        <v>2379.7089999999998</v>
      </c>
      <c r="K169" s="148"/>
      <c r="L169" s="27"/>
      <c r="M169" s="149" t="s">
        <v>1</v>
      </c>
      <c r="N169" s="121" t="s">
        <v>41</v>
      </c>
      <c r="O169" s="150">
        <v>0.32100000000000001</v>
      </c>
      <c r="P169" s="150">
        <f t="shared" ref="P169:P174" si="21">O169*H169</f>
        <v>82.689600000000013</v>
      </c>
      <c r="Q169" s="150">
        <v>9.5386899999999997E-2</v>
      </c>
      <c r="R169" s="150">
        <f t="shared" ref="R169:R174" si="22">Q169*H169</f>
        <v>24.57166544</v>
      </c>
      <c r="S169" s="150">
        <v>0</v>
      </c>
      <c r="T169" s="151">
        <f t="shared" ref="T169:T174" si="23">S169*H169</f>
        <v>0</v>
      </c>
      <c r="AR169" s="152" t="s">
        <v>159</v>
      </c>
      <c r="AT169" s="152" t="s">
        <v>155</v>
      </c>
      <c r="AU169" s="152" t="s">
        <v>86</v>
      </c>
      <c r="AY169" s="13" t="s">
        <v>153</v>
      </c>
      <c r="BE169" s="153">
        <f t="shared" ref="BE169:BE174" si="24">IF(N169="základná",J169,0)</f>
        <v>0</v>
      </c>
      <c r="BF169" s="153">
        <f t="shared" ref="BF169:BF174" si="25">IF(N169="znížená",J169,0)</f>
        <v>2379.7089999999998</v>
      </c>
      <c r="BG169" s="153">
        <f t="shared" ref="BG169:BG174" si="26">IF(N169="zákl. prenesená",J169,0)</f>
        <v>0</v>
      </c>
      <c r="BH169" s="153">
        <f t="shared" ref="BH169:BH174" si="27">IF(N169="zníž. prenesená",J169,0)</f>
        <v>0</v>
      </c>
      <c r="BI169" s="153">
        <f t="shared" ref="BI169:BI174" si="28">IF(N169="nulová",J169,0)</f>
        <v>0</v>
      </c>
      <c r="BJ169" s="13" t="s">
        <v>86</v>
      </c>
      <c r="BK169" s="154">
        <f t="shared" ref="BK169:BK174" si="29">ROUND(I169*H169,3)</f>
        <v>2379.7089999999998</v>
      </c>
      <c r="BL169" s="13" t="s">
        <v>159</v>
      </c>
      <c r="BM169" s="152" t="s">
        <v>272</v>
      </c>
    </row>
    <row r="170" spans="2:65" s="1" customFormat="1" ht="37.75" customHeight="1">
      <c r="B170" s="142"/>
      <c r="C170" s="155" t="s">
        <v>273</v>
      </c>
      <c r="D170" s="155" t="s">
        <v>274</v>
      </c>
      <c r="E170" s="156" t="s">
        <v>275</v>
      </c>
      <c r="F170" s="157" t="s">
        <v>276</v>
      </c>
      <c r="G170" s="158" t="s">
        <v>277</v>
      </c>
      <c r="H170" s="159">
        <v>257.60000000000002</v>
      </c>
      <c r="I170" s="159">
        <v>70.593000000000004</v>
      </c>
      <c r="J170" s="159">
        <f t="shared" si="20"/>
        <v>18184.757000000001</v>
      </c>
      <c r="K170" s="160"/>
      <c r="L170" s="161"/>
      <c r="M170" s="162" t="s">
        <v>1</v>
      </c>
      <c r="N170" s="163" t="s">
        <v>41</v>
      </c>
      <c r="O170" s="150">
        <v>0</v>
      </c>
      <c r="P170" s="150">
        <f t="shared" si="21"/>
        <v>0</v>
      </c>
      <c r="Q170" s="150">
        <v>2.1499999999999998E-2</v>
      </c>
      <c r="R170" s="150">
        <f t="shared" si="22"/>
        <v>5.5384000000000002</v>
      </c>
      <c r="S170" s="150">
        <v>0</v>
      </c>
      <c r="T170" s="151">
        <f t="shared" si="23"/>
        <v>0</v>
      </c>
      <c r="AR170" s="152" t="s">
        <v>183</v>
      </c>
      <c r="AT170" s="152" t="s">
        <v>274</v>
      </c>
      <c r="AU170" s="152" t="s">
        <v>86</v>
      </c>
      <c r="AY170" s="13" t="s">
        <v>153</v>
      </c>
      <c r="BE170" s="153">
        <f t="shared" si="24"/>
        <v>0</v>
      </c>
      <c r="BF170" s="153">
        <f t="shared" si="25"/>
        <v>18184.757000000001</v>
      </c>
      <c r="BG170" s="153">
        <f t="shared" si="26"/>
        <v>0</v>
      </c>
      <c r="BH170" s="153">
        <f t="shared" si="27"/>
        <v>0</v>
      </c>
      <c r="BI170" s="153">
        <f t="shared" si="28"/>
        <v>0</v>
      </c>
      <c r="BJ170" s="13" t="s">
        <v>86</v>
      </c>
      <c r="BK170" s="154">
        <f t="shared" si="29"/>
        <v>18184.757000000001</v>
      </c>
      <c r="BL170" s="13" t="s">
        <v>159</v>
      </c>
      <c r="BM170" s="152" t="s">
        <v>278</v>
      </c>
    </row>
    <row r="171" spans="2:65" s="1" customFormat="1" ht="44.25" customHeight="1">
      <c r="B171" s="142"/>
      <c r="C171" s="155" t="s">
        <v>279</v>
      </c>
      <c r="D171" s="155" t="s">
        <v>274</v>
      </c>
      <c r="E171" s="156" t="s">
        <v>280</v>
      </c>
      <c r="F171" s="157" t="s">
        <v>281</v>
      </c>
      <c r="G171" s="158" t="s">
        <v>277</v>
      </c>
      <c r="H171" s="159">
        <v>257.60000000000002</v>
      </c>
      <c r="I171" s="159">
        <v>54.607999999999997</v>
      </c>
      <c r="J171" s="159">
        <f t="shared" si="20"/>
        <v>14067.021000000001</v>
      </c>
      <c r="K171" s="160"/>
      <c r="L171" s="161"/>
      <c r="M171" s="162" t="s">
        <v>1</v>
      </c>
      <c r="N171" s="163" t="s">
        <v>41</v>
      </c>
      <c r="O171" s="150">
        <v>0</v>
      </c>
      <c r="P171" s="150">
        <f t="shared" si="21"/>
        <v>0</v>
      </c>
      <c r="Q171" s="150">
        <v>3.8999999999999998E-3</v>
      </c>
      <c r="R171" s="150">
        <f t="shared" si="22"/>
        <v>1.00464</v>
      </c>
      <c r="S171" s="150">
        <v>0</v>
      </c>
      <c r="T171" s="151">
        <f t="shared" si="23"/>
        <v>0</v>
      </c>
      <c r="AR171" s="152" t="s">
        <v>183</v>
      </c>
      <c r="AT171" s="152" t="s">
        <v>274</v>
      </c>
      <c r="AU171" s="152" t="s">
        <v>86</v>
      </c>
      <c r="AY171" s="13" t="s">
        <v>153</v>
      </c>
      <c r="BE171" s="153">
        <f t="shared" si="24"/>
        <v>0</v>
      </c>
      <c r="BF171" s="153">
        <f t="shared" si="25"/>
        <v>14067.021000000001</v>
      </c>
      <c r="BG171" s="153">
        <f t="shared" si="26"/>
        <v>0</v>
      </c>
      <c r="BH171" s="153">
        <f t="shared" si="27"/>
        <v>0</v>
      </c>
      <c r="BI171" s="153">
        <f t="shared" si="28"/>
        <v>0</v>
      </c>
      <c r="BJ171" s="13" t="s">
        <v>86</v>
      </c>
      <c r="BK171" s="154">
        <f t="shared" si="29"/>
        <v>14067.021000000001</v>
      </c>
      <c r="BL171" s="13" t="s">
        <v>159</v>
      </c>
      <c r="BM171" s="152" t="s">
        <v>282</v>
      </c>
    </row>
    <row r="172" spans="2:65" s="1" customFormat="1" ht="37.75" customHeight="1">
      <c r="B172" s="142"/>
      <c r="C172" s="155" t="s">
        <v>283</v>
      </c>
      <c r="D172" s="155" t="s">
        <v>274</v>
      </c>
      <c r="E172" s="156" t="s">
        <v>284</v>
      </c>
      <c r="F172" s="157" t="s">
        <v>285</v>
      </c>
      <c r="G172" s="158" t="s">
        <v>277</v>
      </c>
      <c r="H172" s="159">
        <v>8</v>
      </c>
      <c r="I172" s="159">
        <v>4.5060000000000002</v>
      </c>
      <c r="J172" s="159">
        <f t="shared" si="20"/>
        <v>36.048000000000002</v>
      </c>
      <c r="K172" s="160"/>
      <c r="L172" s="161"/>
      <c r="M172" s="162" t="s">
        <v>1</v>
      </c>
      <c r="N172" s="163" t="s">
        <v>41</v>
      </c>
      <c r="O172" s="150">
        <v>0</v>
      </c>
      <c r="P172" s="150">
        <f t="shared" si="21"/>
        <v>0</v>
      </c>
      <c r="Q172" s="150">
        <v>2.0000000000000001E-4</v>
      </c>
      <c r="R172" s="150">
        <f t="shared" si="22"/>
        <v>1.6000000000000001E-3</v>
      </c>
      <c r="S172" s="150">
        <v>0</v>
      </c>
      <c r="T172" s="151">
        <f t="shared" si="23"/>
        <v>0</v>
      </c>
      <c r="AR172" s="152" t="s">
        <v>183</v>
      </c>
      <c r="AT172" s="152" t="s">
        <v>274</v>
      </c>
      <c r="AU172" s="152" t="s">
        <v>86</v>
      </c>
      <c r="AY172" s="13" t="s">
        <v>153</v>
      </c>
      <c r="BE172" s="153">
        <f t="shared" si="24"/>
        <v>0</v>
      </c>
      <c r="BF172" s="153">
        <f t="shared" si="25"/>
        <v>36.048000000000002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3" t="s">
        <v>86</v>
      </c>
      <c r="BK172" s="154">
        <f t="shared" si="29"/>
        <v>36.048000000000002</v>
      </c>
      <c r="BL172" s="13" t="s">
        <v>159</v>
      </c>
      <c r="BM172" s="152" t="s">
        <v>286</v>
      </c>
    </row>
    <row r="173" spans="2:65" s="1" customFormat="1" ht="16.5" customHeight="1">
      <c r="B173" s="142"/>
      <c r="C173" s="143" t="s">
        <v>421</v>
      </c>
      <c r="D173" s="143" t="s">
        <v>155</v>
      </c>
      <c r="E173" s="144" t="s">
        <v>288</v>
      </c>
      <c r="F173" s="145" t="s">
        <v>289</v>
      </c>
      <c r="G173" s="146" t="s">
        <v>290</v>
      </c>
      <c r="H173" s="147">
        <v>120</v>
      </c>
      <c r="I173" s="147">
        <v>84.825000000000003</v>
      </c>
      <c r="J173" s="147">
        <f t="shared" si="20"/>
        <v>10179</v>
      </c>
      <c r="K173" s="148"/>
      <c r="L173" s="27"/>
      <c r="M173" s="149" t="s">
        <v>1</v>
      </c>
      <c r="N173" s="121" t="s">
        <v>41</v>
      </c>
      <c r="O173" s="150">
        <v>0</v>
      </c>
      <c r="P173" s="150">
        <f t="shared" si="21"/>
        <v>0</v>
      </c>
      <c r="Q173" s="150">
        <v>0</v>
      </c>
      <c r="R173" s="150">
        <f t="shared" si="22"/>
        <v>0</v>
      </c>
      <c r="S173" s="150">
        <v>0</v>
      </c>
      <c r="T173" s="151">
        <f t="shared" si="23"/>
        <v>0</v>
      </c>
      <c r="AR173" s="152" t="s">
        <v>159</v>
      </c>
      <c r="AT173" s="152" t="s">
        <v>155</v>
      </c>
      <c r="AU173" s="152" t="s">
        <v>86</v>
      </c>
      <c r="AY173" s="13" t="s">
        <v>153</v>
      </c>
      <c r="BE173" s="153">
        <f t="shared" si="24"/>
        <v>0</v>
      </c>
      <c r="BF173" s="153">
        <f t="shared" si="25"/>
        <v>10179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86</v>
      </c>
      <c r="BK173" s="154">
        <f t="shared" si="29"/>
        <v>10179</v>
      </c>
      <c r="BL173" s="13" t="s">
        <v>159</v>
      </c>
      <c r="BM173" s="152" t="s">
        <v>765</v>
      </c>
    </row>
    <row r="174" spans="2:65" s="1" customFormat="1" ht="24.25" customHeight="1">
      <c r="B174" s="142"/>
      <c r="C174" s="143" t="s">
        <v>287</v>
      </c>
      <c r="D174" s="143" t="s">
        <v>155</v>
      </c>
      <c r="E174" s="144" t="s">
        <v>293</v>
      </c>
      <c r="F174" s="145" t="s">
        <v>294</v>
      </c>
      <c r="G174" s="146" t="s">
        <v>203</v>
      </c>
      <c r="H174" s="147">
        <v>605.36</v>
      </c>
      <c r="I174" s="147">
        <v>3.891</v>
      </c>
      <c r="J174" s="147">
        <f t="shared" si="20"/>
        <v>2355.4560000000001</v>
      </c>
      <c r="K174" s="148"/>
      <c r="L174" s="27"/>
      <c r="M174" s="149" t="s">
        <v>1</v>
      </c>
      <c r="N174" s="121" t="s">
        <v>41</v>
      </c>
      <c r="O174" s="150">
        <v>0.27600999999999998</v>
      </c>
      <c r="P174" s="150">
        <f t="shared" si="21"/>
        <v>167.08541359999998</v>
      </c>
      <c r="Q174" s="150">
        <v>4.6999999999999997E-5</v>
      </c>
      <c r="R174" s="150">
        <f t="shared" si="22"/>
        <v>2.8451919999999999E-2</v>
      </c>
      <c r="S174" s="150">
        <v>0</v>
      </c>
      <c r="T174" s="151">
        <f t="shared" si="23"/>
        <v>0</v>
      </c>
      <c r="AR174" s="152" t="s">
        <v>159</v>
      </c>
      <c r="AT174" s="152" t="s">
        <v>155</v>
      </c>
      <c r="AU174" s="152" t="s">
        <v>86</v>
      </c>
      <c r="AY174" s="13" t="s">
        <v>153</v>
      </c>
      <c r="BE174" s="153">
        <f t="shared" si="24"/>
        <v>0</v>
      </c>
      <c r="BF174" s="153">
        <f t="shared" si="25"/>
        <v>2355.4560000000001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86</v>
      </c>
      <c r="BK174" s="154">
        <f t="shared" si="29"/>
        <v>2355.4560000000001</v>
      </c>
      <c r="BL174" s="13" t="s">
        <v>159</v>
      </c>
      <c r="BM174" s="152" t="s">
        <v>295</v>
      </c>
    </row>
    <row r="175" spans="2:65" s="11" customFormat="1" ht="22.75" customHeight="1">
      <c r="B175" s="131"/>
      <c r="D175" s="132" t="s">
        <v>74</v>
      </c>
      <c r="E175" s="140" t="s">
        <v>296</v>
      </c>
      <c r="F175" s="140" t="s">
        <v>297</v>
      </c>
      <c r="J175" s="141">
        <f>BK175</f>
        <v>16508.901999999998</v>
      </c>
      <c r="L175" s="131"/>
      <c r="M175" s="135"/>
      <c r="P175" s="136">
        <f>P176</f>
        <v>647.86791399999993</v>
      </c>
      <c r="R175" s="136">
        <f>R176</f>
        <v>0</v>
      </c>
      <c r="T175" s="137">
        <f>T176</f>
        <v>0</v>
      </c>
      <c r="AR175" s="132" t="s">
        <v>82</v>
      </c>
      <c r="AT175" s="138" t="s">
        <v>74</v>
      </c>
      <c r="AU175" s="138" t="s">
        <v>82</v>
      </c>
      <c r="AY175" s="132" t="s">
        <v>153</v>
      </c>
      <c r="BK175" s="139">
        <f>BK176</f>
        <v>16508.901999999998</v>
      </c>
    </row>
    <row r="176" spans="2:65" s="1" customFormat="1" ht="24.25" customHeight="1">
      <c r="B176" s="142"/>
      <c r="C176" s="143" t="s">
        <v>292</v>
      </c>
      <c r="D176" s="143" t="s">
        <v>155</v>
      </c>
      <c r="E176" s="144" t="s">
        <v>299</v>
      </c>
      <c r="F176" s="145" t="s">
        <v>300</v>
      </c>
      <c r="G176" s="146" t="s">
        <v>212</v>
      </c>
      <c r="H176" s="147">
        <v>1804.646</v>
      </c>
      <c r="I176" s="147">
        <v>9.1479999999999997</v>
      </c>
      <c r="J176" s="147">
        <f>ROUND(I176*H176,3)</f>
        <v>16508.901999999998</v>
      </c>
      <c r="K176" s="148"/>
      <c r="L176" s="27"/>
      <c r="M176" s="149" t="s">
        <v>1</v>
      </c>
      <c r="N176" s="121" t="s">
        <v>41</v>
      </c>
      <c r="O176" s="150">
        <v>0.35899999999999999</v>
      </c>
      <c r="P176" s="150">
        <f>O176*H176</f>
        <v>647.86791399999993</v>
      </c>
      <c r="Q176" s="150">
        <v>0</v>
      </c>
      <c r="R176" s="150">
        <f>Q176*H176</f>
        <v>0</v>
      </c>
      <c r="S176" s="150">
        <v>0</v>
      </c>
      <c r="T176" s="151">
        <f>S176*H176</f>
        <v>0</v>
      </c>
      <c r="AR176" s="152" t="s">
        <v>159</v>
      </c>
      <c r="AT176" s="152" t="s">
        <v>155</v>
      </c>
      <c r="AU176" s="152" t="s">
        <v>86</v>
      </c>
      <c r="AY176" s="13" t="s">
        <v>153</v>
      </c>
      <c r="BE176" s="153">
        <f>IF(N176="základná",J176,0)</f>
        <v>0</v>
      </c>
      <c r="BF176" s="153">
        <f>IF(N176="znížená",J176,0)</f>
        <v>16508.901999999998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3" t="s">
        <v>86</v>
      </c>
      <c r="BK176" s="154">
        <f>ROUND(I176*H176,3)</f>
        <v>16508.901999999998</v>
      </c>
      <c r="BL176" s="13" t="s">
        <v>159</v>
      </c>
      <c r="BM176" s="152" t="s">
        <v>301</v>
      </c>
    </row>
    <row r="177" spans="2:65" s="11" customFormat="1" ht="26" customHeight="1">
      <c r="B177" s="131"/>
      <c r="D177" s="132" t="s">
        <v>74</v>
      </c>
      <c r="E177" s="133" t="s">
        <v>302</v>
      </c>
      <c r="F177" s="133" t="s">
        <v>303</v>
      </c>
      <c r="J177" s="134">
        <f>BK177</f>
        <v>266238.95200000005</v>
      </c>
      <c r="L177" s="131"/>
      <c r="M177" s="135"/>
      <c r="P177" s="136">
        <f>P178+P184+P190+P193+P203</f>
        <v>9138.250640350001</v>
      </c>
      <c r="R177" s="136">
        <f>R178+R184+R190+R193+R203</f>
        <v>90.432355179800012</v>
      </c>
      <c r="T177" s="137">
        <f>T178+T184+T190+T193+T203</f>
        <v>0</v>
      </c>
      <c r="AR177" s="132" t="s">
        <v>86</v>
      </c>
      <c r="AT177" s="138" t="s">
        <v>74</v>
      </c>
      <c r="AU177" s="138" t="s">
        <v>75</v>
      </c>
      <c r="AY177" s="132" t="s">
        <v>153</v>
      </c>
      <c r="BK177" s="139">
        <f>BK178+BK184+BK190+BK193+BK203</f>
        <v>266238.95200000005</v>
      </c>
    </row>
    <row r="178" spans="2:65" s="11" customFormat="1" ht="22.75" customHeight="1">
      <c r="B178" s="131"/>
      <c r="D178" s="132" t="s">
        <v>74</v>
      </c>
      <c r="E178" s="140" t="s">
        <v>304</v>
      </c>
      <c r="F178" s="140" t="s">
        <v>305</v>
      </c>
      <c r="J178" s="141">
        <f>BK178</f>
        <v>14537.715</v>
      </c>
      <c r="L178" s="131"/>
      <c r="M178" s="135"/>
      <c r="P178" s="136">
        <f>SUM(P179:P183)</f>
        <v>328.73142840000003</v>
      </c>
      <c r="R178" s="136">
        <f>SUM(R179:R183)</f>
        <v>8.4077384192000011</v>
      </c>
      <c r="T178" s="137">
        <f>SUM(T179:T183)</f>
        <v>0</v>
      </c>
      <c r="AR178" s="132" t="s">
        <v>86</v>
      </c>
      <c r="AT178" s="138" t="s">
        <v>74</v>
      </c>
      <c r="AU178" s="138" t="s">
        <v>82</v>
      </c>
      <c r="AY178" s="132" t="s">
        <v>153</v>
      </c>
      <c r="BK178" s="139">
        <f>SUM(BK179:BK183)</f>
        <v>14537.715</v>
      </c>
    </row>
    <row r="179" spans="2:65" s="1" customFormat="1" ht="24.25" customHeight="1">
      <c r="B179" s="142"/>
      <c r="C179" s="143" t="s">
        <v>298</v>
      </c>
      <c r="D179" s="143" t="s">
        <v>155</v>
      </c>
      <c r="E179" s="144" t="s">
        <v>307</v>
      </c>
      <c r="F179" s="145" t="s">
        <v>308</v>
      </c>
      <c r="G179" s="146" t="s">
        <v>203</v>
      </c>
      <c r="H179" s="147">
        <v>1467.42</v>
      </c>
      <c r="I179" s="147">
        <v>0.247</v>
      </c>
      <c r="J179" s="147">
        <f>ROUND(I179*H179,3)</f>
        <v>362.45299999999997</v>
      </c>
      <c r="K179" s="148"/>
      <c r="L179" s="27"/>
      <c r="M179" s="149" t="s">
        <v>1</v>
      </c>
      <c r="N179" s="121" t="s">
        <v>41</v>
      </c>
      <c r="O179" s="150">
        <v>1.303E-2</v>
      </c>
      <c r="P179" s="150">
        <f>O179*H179</f>
        <v>19.120482600000003</v>
      </c>
      <c r="Q179" s="150">
        <v>0</v>
      </c>
      <c r="R179" s="150">
        <f>Q179*H179</f>
        <v>0</v>
      </c>
      <c r="S179" s="150">
        <v>0</v>
      </c>
      <c r="T179" s="151">
        <f>S179*H179</f>
        <v>0</v>
      </c>
      <c r="AR179" s="152" t="s">
        <v>222</v>
      </c>
      <c r="AT179" s="152" t="s">
        <v>155</v>
      </c>
      <c r="AU179" s="152" t="s">
        <v>86</v>
      </c>
      <c r="AY179" s="13" t="s">
        <v>153</v>
      </c>
      <c r="BE179" s="153">
        <f>IF(N179="základná",J179,0)</f>
        <v>0</v>
      </c>
      <c r="BF179" s="153">
        <f>IF(N179="znížená",J179,0)</f>
        <v>362.45299999999997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3" t="s">
        <v>86</v>
      </c>
      <c r="BK179" s="154">
        <f>ROUND(I179*H179,3)</f>
        <v>362.45299999999997</v>
      </c>
      <c r="BL179" s="13" t="s">
        <v>222</v>
      </c>
      <c r="BM179" s="152" t="s">
        <v>309</v>
      </c>
    </row>
    <row r="180" spans="2:65" s="1" customFormat="1" ht="16.5" customHeight="1">
      <c r="B180" s="142"/>
      <c r="C180" s="155" t="s">
        <v>306</v>
      </c>
      <c r="D180" s="155" t="s">
        <v>274</v>
      </c>
      <c r="E180" s="156" t="s">
        <v>311</v>
      </c>
      <c r="F180" s="157" t="s">
        <v>312</v>
      </c>
      <c r="G180" s="158" t="s">
        <v>212</v>
      </c>
      <c r="H180" s="159">
        <v>0.44</v>
      </c>
      <c r="I180" s="159">
        <v>1947.11</v>
      </c>
      <c r="J180" s="159">
        <f>ROUND(I180*H180,3)</f>
        <v>856.72799999999995</v>
      </c>
      <c r="K180" s="160"/>
      <c r="L180" s="161"/>
      <c r="M180" s="162" t="s">
        <v>1</v>
      </c>
      <c r="N180" s="163" t="s">
        <v>41</v>
      </c>
      <c r="O180" s="150">
        <v>0</v>
      </c>
      <c r="P180" s="150">
        <f>O180*H180</f>
        <v>0</v>
      </c>
      <c r="Q180" s="150">
        <v>1</v>
      </c>
      <c r="R180" s="150">
        <f>Q180*H180</f>
        <v>0.44</v>
      </c>
      <c r="S180" s="150">
        <v>0</v>
      </c>
      <c r="T180" s="151">
        <f>S180*H180</f>
        <v>0</v>
      </c>
      <c r="AR180" s="152" t="s">
        <v>292</v>
      </c>
      <c r="AT180" s="152" t="s">
        <v>274</v>
      </c>
      <c r="AU180" s="152" t="s">
        <v>86</v>
      </c>
      <c r="AY180" s="13" t="s">
        <v>153</v>
      </c>
      <c r="BE180" s="153">
        <f>IF(N180="základná",J180,0)</f>
        <v>0</v>
      </c>
      <c r="BF180" s="153">
        <f>IF(N180="znížená",J180,0)</f>
        <v>856.72799999999995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3" t="s">
        <v>86</v>
      </c>
      <c r="BK180" s="154">
        <f>ROUND(I180*H180,3)</f>
        <v>856.72799999999995</v>
      </c>
      <c r="BL180" s="13" t="s">
        <v>222</v>
      </c>
      <c r="BM180" s="152" t="s">
        <v>313</v>
      </c>
    </row>
    <row r="181" spans="2:65" s="1" customFormat="1" ht="24.25" customHeight="1">
      <c r="B181" s="142"/>
      <c r="C181" s="143" t="s">
        <v>310</v>
      </c>
      <c r="D181" s="143" t="s">
        <v>155</v>
      </c>
      <c r="E181" s="144" t="s">
        <v>315</v>
      </c>
      <c r="F181" s="145" t="s">
        <v>316</v>
      </c>
      <c r="G181" s="146" t="s">
        <v>203</v>
      </c>
      <c r="H181" s="147">
        <v>1467.42</v>
      </c>
      <c r="I181" s="147">
        <v>4.4020000000000001</v>
      </c>
      <c r="J181" s="147">
        <f>ROUND(I181*H181,3)</f>
        <v>6459.5829999999996</v>
      </c>
      <c r="K181" s="148"/>
      <c r="L181" s="27"/>
      <c r="M181" s="149" t="s">
        <v>1</v>
      </c>
      <c r="N181" s="121" t="s">
        <v>41</v>
      </c>
      <c r="O181" s="150">
        <v>0.21099000000000001</v>
      </c>
      <c r="P181" s="150">
        <f>O181*H181</f>
        <v>309.61094580000002</v>
      </c>
      <c r="Q181" s="150">
        <v>5.4226000000000003E-4</v>
      </c>
      <c r="R181" s="150">
        <f>Q181*H181</f>
        <v>0.79572316920000008</v>
      </c>
      <c r="S181" s="150">
        <v>0</v>
      </c>
      <c r="T181" s="151">
        <f>S181*H181</f>
        <v>0</v>
      </c>
      <c r="AR181" s="152" t="s">
        <v>222</v>
      </c>
      <c r="AT181" s="152" t="s">
        <v>155</v>
      </c>
      <c r="AU181" s="152" t="s">
        <v>86</v>
      </c>
      <c r="AY181" s="13" t="s">
        <v>153</v>
      </c>
      <c r="BE181" s="153">
        <f>IF(N181="základná",J181,0)</f>
        <v>0</v>
      </c>
      <c r="BF181" s="153">
        <f>IF(N181="znížená",J181,0)</f>
        <v>6459.5829999999996</v>
      </c>
      <c r="BG181" s="153">
        <f>IF(N181="zákl. prenesená",J181,0)</f>
        <v>0</v>
      </c>
      <c r="BH181" s="153">
        <f>IF(N181="zníž. prenesená",J181,0)</f>
        <v>0</v>
      </c>
      <c r="BI181" s="153">
        <f>IF(N181="nulová",J181,0)</f>
        <v>0</v>
      </c>
      <c r="BJ181" s="13" t="s">
        <v>86</v>
      </c>
      <c r="BK181" s="154">
        <f>ROUND(I181*H181,3)</f>
        <v>6459.5829999999996</v>
      </c>
      <c r="BL181" s="13" t="s">
        <v>222</v>
      </c>
      <c r="BM181" s="152" t="s">
        <v>317</v>
      </c>
    </row>
    <row r="182" spans="2:65" s="1" customFormat="1" ht="24.25" customHeight="1">
      <c r="B182" s="142"/>
      <c r="C182" s="155" t="s">
        <v>314</v>
      </c>
      <c r="D182" s="155" t="s">
        <v>274</v>
      </c>
      <c r="E182" s="156" t="s">
        <v>319</v>
      </c>
      <c r="F182" s="157" t="s">
        <v>320</v>
      </c>
      <c r="G182" s="158" t="s">
        <v>203</v>
      </c>
      <c r="H182" s="159">
        <v>1687.5329999999999</v>
      </c>
      <c r="I182" s="159">
        <v>3.8380000000000001</v>
      </c>
      <c r="J182" s="159">
        <f>ROUND(I182*H182,3)</f>
        <v>6476.7520000000004</v>
      </c>
      <c r="K182" s="160"/>
      <c r="L182" s="161"/>
      <c r="M182" s="162" t="s">
        <v>1</v>
      </c>
      <c r="N182" s="163" t="s">
        <v>41</v>
      </c>
      <c r="O182" s="150">
        <v>0</v>
      </c>
      <c r="P182" s="150">
        <f>O182*H182</f>
        <v>0</v>
      </c>
      <c r="Q182" s="150">
        <v>4.2500000000000003E-3</v>
      </c>
      <c r="R182" s="150">
        <f>Q182*H182</f>
        <v>7.1720152500000003</v>
      </c>
      <c r="S182" s="150">
        <v>0</v>
      </c>
      <c r="T182" s="151">
        <f>S182*H182</f>
        <v>0</v>
      </c>
      <c r="AR182" s="152" t="s">
        <v>292</v>
      </c>
      <c r="AT182" s="152" t="s">
        <v>274</v>
      </c>
      <c r="AU182" s="152" t="s">
        <v>86</v>
      </c>
      <c r="AY182" s="13" t="s">
        <v>153</v>
      </c>
      <c r="BE182" s="153">
        <f>IF(N182="základná",J182,0)</f>
        <v>0</v>
      </c>
      <c r="BF182" s="153">
        <f>IF(N182="znížená",J182,0)</f>
        <v>6476.7520000000004</v>
      </c>
      <c r="BG182" s="153">
        <f>IF(N182="zákl. prenesená",J182,0)</f>
        <v>0</v>
      </c>
      <c r="BH182" s="153">
        <f>IF(N182="zníž. prenesená",J182,0)</f>
        <v>0</v>
      </c>
      <c r="BI182" s="153">
        <f>IF(N182="nulová",J182,0)</f>
        <v>0</v>
      </c>
      <c r="BJ182" s="13" t="s">
        <v>86</v>
      </c>
      <c r="BK182" s="154">
        <f>ROUND(I182*H182,3)</f>
        <v>6476.7520000000004</v>
      </c>
      <c r="BL182" s="13" t="s">
        <v>222</v>
      </c>
      <c r="BM182" s="152" t="s">
        <v>321</v>
      </c>
    </row>
    <row r="183" spans="2:65" s="1" customFormat="1" ht="24.25" customHeight="1">
      <c r="B183" s="142"/>
      <c r="C183" s="143" t="s">
        <v>318</v>
      </c>
      <c r="D183" s="143" t="s">
        <v>155</v>
      </c>
      <c r="E183" s="144" t="s">
        <v>766</v>
      </c>
      <c r="F183" s="145" t="s">
        <v>767</v>
      </c>
      <c r="G183" s="146" t="s">
        <v>325</v>
      </c>
      <c r="H183" s="147">
        <v>141.55500000000001</v>
      </c>
      <c r="I183" s="147">
        <v>2.7</v>
      </c>
      <c r="J183" s="147">
        <f>ROUND(I183*H183,3)</f>
        <v>382.19900000000001</v>
      </c>
      <c r="K183" s="148"/>
      <c r="L183" s="27"/>
      <c r="M183" s="149" t="s">
        <v>1</v>
      </c>
      <c r="N183" s="121" t="s">
        <v>41</v>
      </c>
      <c r="O183" s="150">
        <v>0</v>
      </c>
      <c r="P183" s="150">
        <f>O183*H183</f>
        <v>0</v>
      </c>
      <c r="Q183" s="150">
        <v>0</v>
      </c>
      <c r="R183" s="150">
        <f>Q183*H183</f>
        <v>0</v>
      </c>
      <c r="S183" s="150">
        <v>0</v>
      </c>
      <c r="T183" s="151">
        <f>S183*H183</f>
        <v>0</v>
      </c>
      <c r="AR183" s="152" t="s">
        <v>222</v>
      </c>
      <c r="AT183" s="152" t="s">
        <v>155</v>
      </c>
      <c r="AU183" s="152" t="s">
        <v>86</v>
      </c>
      <c r="AY183" s="13" t="s">
        <v>153</v>
      </c>
      <c r="BE183" s="153">
        <f>IF(N183="základná",J183,0)</f>
        <v>0</v>
      </c>
      <c r="BF183" s="153">
        <f>IF(N183="znížená",J183,0)</f>
        <v>382.19900000000001</v>
      </c>
      <c r="BG183" s="153">
        <f>IF(N183="zákl. prenesená",J183,0)</f>
        <v>0</v>
      </c>
      <c r="BH183" s="153">
        <f>IF(N183="zníž. prenesená",J183,0)</f>
        <v>0</v>
      </c>
      <c r="BI183" s="153">
        <f>IF(N183="nulová",J183,0)</f>
        <v>0</v>
      </c>
      <c r="BJ183" s="13" t="s">
        <v>86</v>
      </c>
      <c r="BK183" s="154">
        <f>ROUND(I183*H183,3)</f>
        <v>382.19900000000001</v>
      </c>
      <c r="BL183" s="13" t="s">
        <v>222</v>
      </c>
      <c r="BM183" s="152" t="s">
        <v>768</v>
      </c>
    </row>
    <row r="184" spans="2:65" s="11" customFormat="1" ht="22.75" customHeight="1">
      <c r="B184" s="131"/>
      <c r="D184" s="132" t="s">
        <v>74</v>
      </c>
      <c r="E184" s="140" t="s">
        <v>327</v>
      </c>
      <c r="F184" s="140" t="s">
        <v>328</v>
      </c>
      <c r="J184" s="141">
        <f>BK184</f>
        <v>4107.866</v>
      </c>
      <c r="L184" s="131"/>
      <c r="M184" s="135"/>
      <c r="P184" s="136">
        <f>SUM(P185:P189)</f>
        <v>72.653592799999998</v>
      </c>
      <c r="R184" s="136">
        <f>SUM(R185:R189)</f>
        <v>0.21672287000000001</v>
      </c>
      <c r="T184" s="137">
        <f>SUM(T185:T189)</f>
        <v>0</v>
      </c>
      <c r="AR184" s="132" t="s">
        <v>86</v>
      </c>
      <c r="AT184" s="138" t="s">
        <v>74</v>
      </c>
      <c r="AU184" s="138" t="s">
        <v>82</v>
      </c>
      <c r="AY184" s="132" t="s">
        <v>153</v>
      </c>
      <c r="BK184" s="139">
        <f>SUM(BK185:BK189)</f>
        <v>4107.866</v>
      </c>
    </row>
    <row r="185" spans="2:65" s="1" customFormat="1" ht="16.5" customHeight="1">
      <c r="B185" s="142"/>
      <c r="C185" s="143" t="s">
        <v>322</v>
      </c>
      <c r="D185" s="143" t="s">
        <v>155</v>
      </c>
      <c r="E185" s="144" t="s">
        <v>330</v>
      </c>
      <c r="F185" s="145" t="s">
        <v>331</v>
      </c>
      <c r="G185" s="146" t="s">
        <v>271</v>
      </c>
      <c r="H185" s="147">
        <v>20</v>
      </c>
      <c r="I185" s="147">
        <v>24.114999999999998</v>
      </c>
      <c r="J185" s="147">
        <f>ROUND(I185*H185,3)</f>
        <v>482.3</v>
      </c>
      <c r="K185" s="148"/>
      <c r="L185" s="27"/>
      <c r="M185" s="149" t="s">
        <v>1</v>
      </c>
      <c r="N185" s="121" t="s">
        <v>41</v>
      </c>
      <c r="O185" s="150">
        <v>0.15321000000000001</v>
      </c>
      <c r="P185" s="150">
        <f>O185*H185</f>
        <v>3.0642000000000005</v>
      </c>
      <c r="Q185" s="150">
        <v>1.42E-3</v>
      </c>
      <c r="R185" s="150">
        <f>Q185*H185</f>
        <v>2.8400000000000002E-2</v>
      </c>
      <c r="S185" s="150">
        <v>0</v>
      </c>
      <c r="T185" s="151">
        <f>S185*H185</f>
        <v>0</v>
      </c>
      <c r="AR185" s="152" t="s">
        <v>222</v>
      </c>
      <c r="AT185" s="152" t="s">
        <v>155</v>
      </c>
      <c r="AU185" s="152" t="s">
        <v>86</v>
      </c>
      <c r="AY185" s="13" t="s">
        <v>153</v>
      </c>
      <c r="BE185" s="153">
        <f>IF(N185="základná",J185,0)</f>
        <v>0</v>
      </c>
      <c r="BF185" s="153">
        <f>IF(N185="znížená",J185,0)</f>
        <v>482.3</v>
      </c>
      <c r="BG185" s="153">
        <f>IF(N185="zákl. prenesená",J185,0)</f>
        <v>0</v>
      </c>
      <c r="BH185" s="153">
        <f>IF(N185="zníž. prenesená",J185,0)</f>
        <v>0</v>
      </c>
      <c r="BI185" s="153">
        <f>IF(N185="nulová",J185,0)</f>
        <v>0</v>
      </c>
      <c r="BJ185" s="13" t="s">
        <v>86</v>
      </c>
      <c r="BK185" s="154">
        <f>ROUND(I185*H185,3)</f>
        <v>482.3</v>
      </c>
      <c r="BL185" s="13" t="s">
        <v>222</v>
      </c>
      <c r="BM185" s="152" t="s">
        <v>332</v>
      </c>
    </row>
    <row r="186" spans="2:65" s="1" customFormat="1" ht="24.25" customHeight="1">
      <c r="B186" s="142"/>
      <c r="C186" s="143" t="s">
        <v>329</v>
      </c>
      <c r="D186" s="143" t="s">
        <v>155</v>
      </c>
      <c r="E186" s="144" t="s">
        <v>334</v>
      </c>
      <c r="F186" s="145" t="s">
        <v>335</v>
      </c>
      <c r="G186" s="146" t="s">
        <v>271</v>
      </c>
      <c r="H186" s="147">
        <v>14.96</v>
      </c>
      <c r="I186" s="147">
        <v>39.781999999999996</v>
      </c>
      <c r="J186" s="147">
        <f>ROUND(I186*H186,3)</f>
        <v>595.13900000000001</v>
      </c>
      <c r="K186" s="148"/>
      <c r="L186" s="27"/>
      <c r="M186" s="149" t="s">
        <v>1</v>
      </c>
      <c r="N186" s="121" t="s">
        <v>41</v>
      </c>
      <c r="O186" s="150">
        <v>0.66617999999999999</v>
      </c>
      <c r="P186" s="150">
        <f>O186*H186</f>
        <v>9.9660527999999999</v>
      </c>
      <c r="Q186" s="150">
        <v>2.7420000000000001E-3</v>
      </c>
      <c r="R186" s="150">
        <f>Q186*H186</f>
        <v>4.1020320000000006E-2</v>
      </c>
      <c r="S186" s="150">
        <v>0</v>
      </c>
      <c r="T186" s="151">
        <f>S186*H186</f>
        <v>0</v>
      </c>
      <c r="AR186" s="152" t="s">
        <v>222</v>
      </c>
      <c r="AT186" s="152" t="s">
        <v>155</v>
      </c>
      <c r="AU186" s="152" t="s">
        <v>86</v>
      </c>
      <c r="AY186" s="13" t="s">
        <v>153</v>
      </c>
      <c r="BE186" s="153">
        <f>IF(N186="základná",J186,0)</f>
        <v>0</v>
      </c>
      <c r="BF186" s="153">
        <f>IF(N186="znížená",J186,0)</f>
        <v>595.13900000000001</v>
      </c>
      <c r="BG186" s="153">
        <f>IF(N186="zákl. prenesená",J186,0)</f>
        <v>0</v>
      </c>
      <c r="BH186" s="153">
        <f>IF(N186="zníž. prenesená",J186,0)</f>
        <v>0</v>
      </c>
      <c r="BI186" s="153">
        <f>IF(N186="nulová",J186,0)</f>
        <v>0</v>
      </c>
      <c r="BJ186" s="13" t="s">
        <v>86</v>
      </c>
      <c r="BK186" s="154">
        <f>ROUND(I186*H186,3)</f>
        <v>595.13900000000001</v>
      </c>
      <c r="BL186" s="13" t="s">
        <v>222</v>
      </c>
      <c r="BM186" s="152" t="s">
        <v>336</v>
      </c>
    </row>
    <row r="187" spans="2:65" s="1" customFormat="1" ht="21.75" customHeight="1">
      <c r="B187" s="142"/>
      <c r="C187" s="143" t="s">
        <v>333</v>
      </c>
      <c r="D187" s="143" t="s">
        <v>155</v>
      </c>
      <c r="E187" s="144" t="s">
        <v>338</v>
      </c>
      <c r="F187" s="145" t="s">
        <v>339</v>
      </c>
      <c r="G187" s="146" t="s">
        <v>277</v>
      </c>
      <c r="H187" s="147">
        <v>8</v>
      </c>
      <c r="I187" s="147">
        <v>17.709</v>
      </c>
      <c r="J187" s="147">
        <f>ROUND(I187*H187,3)</f>
        <v>141.672</v>
      </c>
      <c r="K187" s="148"/>
      <c r="L187" s="27"/>
      <c r="M187" s="149" t="s">
        <v>1</v>
      </c>
      <c r="N187" s="121" t="s">
        <v>41</v>
      </c>
      <c r="O187" s="150">
        <v>0.18088000000000001</v>
      </c>
      <c r="P187" s="150">
        <f>O187*H187</f>
        <v>1.4470400000000001</v>
      </c>
      <c r="Q187" s="150">
        <v>3.9100000000000002E-4</v>
      </c>
      <c r="R187" s="150">
        <f>Q187*H187</f>
        <v>3.1280000000000001E-3</v>
      </c>
      <c r="S187" s="150">
        <v>0</v>
      </c>
      <c r="T187" s="151">
        <f>S187*H187</f>
        <v>0</v>
      </c>
      <c r="AR187" s="152" t="s">
        <v>222</v>
      </c>
      <c r="AT187" s="152" t="s">
        <v>155</v>
      </c>
      <c r="AU187" s="152" t="s">
        <v>86</v>
      </c>
      <c r="AY187" s="13" t="s">
        <v>153</v>
      </c>
      <c r="BE187" s="153">
        <f>IF(N187="základná",J187,0)</f>
        <v>0</v>
      </c>
      <c r="BF187" s="153">
        <f>IF(N187="znížená",J187,0)</f>
        <v>141.672</v>
      </c>
      <c r="BG187" s="153">
        <f>IF(N187="zákl. prenesená",J187,0)</f>
        <v>0</v>
      </c>
      <c r="BH187" s="153">
        <f>IF(N187="zníž. prenesená",J187,0)</f>
        <v>0</v>
      </c>
      <c r="BI187" s="153">
        <f>IF(N187="nulová",J187,0)</f>
        <v>0</v>
      </c>
      <c r="BJ187" s="13" t="s">
        <v>86</v>
      </c>
      <c r="BK187" s="154">
        <f>ROUND(I187*H187,3)</f>
        <v>141.672</v>
      </c>
      <c r="BL187" s="13" t="s">
        <v>222</v>
      </c>
      <c r="BM187" s="152" t="s">
        <v>340</v>
      </c>
    </row>
    <row r="188" spans="2:65" s="1" customFormat="1" ht="24.25" customHeight="1">
      <c r="B188" s="142"/>
      <c r="C188" s="143" t="s">
        <v>337</v>
      </c>
      <c r="D188" s="143" t="s">
        <v>155</v>
      </c>
      <c r="E188" s="144" t="s">
        <v>342</v>
      </c>
      <c r="F188" s="145" t="s">
        <v>343</v>
      </c>
      <c r="G188" s="146" t="s">
        <v>271</v>
      </c>
      <c r="H188" s="147">
        <v>65</v>
      </c>
      <c r="I188" s="147">
        <v>43.264000000000003</v>
      </c>
      <c r="J188" s="147">
        <f>ROUND(I188*H188,3)</f>
        <v>2812.16</v>
      </c>
      <c r="K188" s="148"/>
      <c r="L188" s="27"/>
      <c r="M188" s="149" t="s">
        <v>1</v>
      </c>
      <c r="N188" s="121" t="s">
        <v>41</v>
      </c>
      <c r="O188" s="150">
        <v>0.89502000000000004</v>
      </c>
      <c r="P188" s="150">
        <f>O188*H188</f>
        <v>58.176300000000005</v>
      </c>
      <c r="Q188" s="150">
        <v>2.2180699999999999E-3</v>
      </c>
      <c r="R188" s="150">
        <f>Q188*H188</f>
        <v>0.14417454999999998</v>
      </c>
      <c r="S188" s="150">
        <v>0</v>
      </c>
      <c r="T188" s="151">
        <f>S188*H188</f>
        <v>0</v>
      </c>
      <c r="AR188" s="152" t="s">
        <v>222</v>
      </c>
      <c r="AT188" s="152" t="s">
        <v>155</v>
      </c>
      <c r="AU188" s="152" t="s">
        <v>86</v>
      </c>
      <c r="AY188" s="13" t="s">
        <v>153</v>
      </c>
      <c r="BE188" s="153">
        <f>IF(N188="základná",J188,0)</f>
        <v>0</v>
      </c>
      <c r="BF188" s="153">
        <f>IF(N188="znížená",J188,0)</f>
        <v>2812.16</v>
      </c>
      <c r="BG188" s="153">
        <f>IF(N188="zákl. prenesená",J188,0)</f>
        <v>0</v>
      </c>
      <c r="BH188" s="153">
        <f>IF(N188="zníž. prenesená",J188,0)</f>
        <v>0</v>
      </c>
      <c r="BI188" s="153">
        <f>IF(N188="nulová",J188,0)</f>
        <v>0</v>
      </c>
      <c r="BJ188" s="13" t="s">
        <v>86</v>
      </c>
      <c r="BK188" s="154">
        <f>ROUND(I188*H188,3)</f>
        <v>2812.16</v>
      </c>
      <c r="BL188" s="13" t="s">
        <v>222</v>
      </c>
      <c r="BM188" s="152" t="s">
        <v>344</v>
      </c>
    </row>
    <row r="189" spans="2:65" s="1" customFormat="1" ht="24.25" customHeight="1">
      <c r="B189" s="142"/>
      <c r="C189" s="143" t="s">
        <v>341</v>
      </c>
      <c r="D189" s="143" t="s">
        <v>155</v>
      </c>
      <c r="E189" s="144" t="s">
        <v>769</v>
      </c>
      <c r="F189" s="145" t="s">
        <v>770</v>
      </c>
      <c r="G189" s="146" t="s">
        <v>325</v>
      </c>
      <c r="H189" s="147">
        <v>40.313000000000002</v>
      </c>
      <c r="I189" s="147">
        <v>1.9</v>
      </c>
      <c r="J189" s="147">
        <f>ROUND(I189*H189,3)</f>
        <v>76.594999999999999</v>
      </c>
      <c r="K189" s="148"/>
      <c r="L189" s="27"/>
      <c r="M189" s="149" t="s">
        <v>1</v>
      </c>
      <c r="N189" s="121" t="s">
        <v>41</v>
      </c>
      <c r="O189" s="150">
        <v>0</v>
      </c>
      <c r="P189" s="150">
        <f>O189*H189</f>
        <v>0</v>
      </c>
      <c r="Q189" s="150">
        <v>0</v>
      </c>
      <c r="R189" s="150">
        <f>Q189*H189</f>
        <v>0</v>
      </c>
      <c r="S189" s="150">
        <v>0</v>
      </c>
      <c r="T189" s="151">
        <f>S189*H189</f>
        <v>0</v>
      </c>
      <c r="AR189" s="152" t="s">
        <v>222</v>
      </c>
      <c r="AT189" s="152" t="s">
        <v>155</v>
      </c>
      <c r="AU189" s="152" t="s">
        <v>86</v>
      </c>
      <c r="AY189" s="13" t="s">
        <v>153</v>
      </c>
      <c r="BE189" s="153">
        <f>IF(N189="základná",J189,0)</f>
        <v>0</v>
      </c>
      <c r="BF189" s="153">
        <f>IF(N189="znížená",J189,0)</f>
        <v>76.594999999999999</v>
      </c>
      <c r="BG189" s="153">
        <f>IF(N189="zákl. prenesená",J189,0)</f>
        <v>0</v>
      </c>
      <c r="BH189" s="153">
        <f>IF(N189="zníž. prenesená",J189,0)</f>
        <v>0</v>
      </c>
      <c r="BI189" s="153">
        <f>IF(N189="nulová",J189,0)</f>
        <v>0</v>
      </c>
      <c r="BJ189" s="13" t="s">
        <v>86</v>
      </c>
      <c r="BK189" s="154">
        <f>ROUND(I189*H189,3)</f>
        <v>76.594999999999999</v>
      </c>
      <c r="BL189" s="13" t="s">
        <v>222</v>
      </c>
      <c r="BM189" s="152" t="s">
        <v>771</v>
      </c>
    </row>
    <row r="190" spans="2:65" s="11" customFormat="1" ht="22.75" customHeight="1">
      <c r="B190" s="131"/>
      <c r="D190" s="132" t="s">
        <v>74</v>
      </c>
      <c r="E190" s="140" t="s">
        <v>349</v>
      </c>
      <c r="F190" s="140" t="s">
        <v>350</v>
      </c>
      <c r="J190" s="141">
        <f>BK190</f>
        <v>42838.623999999996</v>
      </c>
      <c r="L190" s="131"/>
      <c r="M190" s="135"/>
      <c r="P190" s="136">
        <f>SUM(P191:P192)</f>
        <v>192.69899999999998</v>
      </c>
      <c r="R190" s="136">
        <f>SUM(R191:R192)</f>
        <v>1.805895</v>
      </c>
      <c r="T190" s="137">
        <f>SUM(T191:T192)</f>
        <v>0</v>
      </c>
      <c r="AR190" s="132" t="s">
        <v>86</v>
      </c>
      <c r="AT190" s="138" t="s">
        <v>74</v>
      </c>
      <c r="AU190" s="138" t="s">
        <v>82</v>
      </c>
      <c r="AY190" s="132" t="s">
        <v>153</v>
      </c>
      <c r="BK190" s="139">
        <f>SUM(BK191:BK192)</f>
        <v>42838.623999999996</v>
      </c>
    </row>
    <row r="191" spans="2:65" s="1" customFormat="1" ht="16.5" customHeight="1">
      <c r="B191" s="142"/>
      <c r="C191" s="143" t="s">
        <v>345</v>
      </c>
      <c r="D191" s="143" t="s">
        <v>155</v>
      </c>
      <c r="E191" s="144" t="s">
        <v>352</v>
      </c>
      <c r="F191" s="145" t="s">
        <v>353</v>
      </c>
      <c r="G191" s="146" t="s">
        <v>203</v>
      </c>
      <c r="H191" s="147">
        <v>526.5</v>
      </c>
      <c r="I191" s="147">
        <v>76.686999999999998</v>
      </c>
      <c r="J191" s="147">
        <f>ROUND(I191*H191,3)</f>
        <v>40375.705999999998</v>
      </c>
      <c r="K191" s="148"/>
      <c r="L191" s="27"/>
      <c r="M191" s="149" t="s">
        <v>1</v>
      </c>
      <c r="N191" s="121" t="s">
        <v>41</v>
      </c>
      <c r="O191" s="150">
        <v>0.36599999999999999</v>
      </c>
      <c r="P191" s="150">
        <f>O191*H191</f>
        <v>192.69899999999998</v>
      </c>
      <c r="Q191" s="150">
        <v>3.4299999999999999E-3</v>
      </c>
      <c r="R191" s="150">
        <f>Q191*H191</f>
        <v>1.805895</v>
      </c>
      <c r="S191" s="150">
        <v>0</v>
      </c>
      <c r="T191" s="151">
        <f>S191*H191</f>
        <v>0</v>
      </c>
      <c r="AR191" s="152" t="s">
        <v>222</v>
      </c>
      <c r="AT191" s="152" t="s">
        <v>155</v>
      </c>
      <c r="AU191" s="152" t="s">
        <v>86</v>
      </c>
      <c r="AY191" s="13" t="s">
        <v>153</v>
      </c>
      <c r="BE191" s="153">
        <f>IF(N191="základná",J191,0)</f>
        <v>0</v>
      </c>
      <c r="BF191" s="153">
        <f>IF(N191="znížená",J191,0)</f>
        <v>40375.705999999998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3" t="s">
        <v>86</v>
      </c>
      <c r="BK191" s="154">
        <f>ROUND(I191*H191,3)</f>
        <v>40375.705999999998</v>
      </c>
      <c r="BL191" s="13" t="s">
        <v>222</v>
      </c>
      <c r="BM191" s="152" t="s">
        <v>354</v>
      </c>
    </row>
    <row r="192" spans="2:65" s="1" customFormat="1" ht="24.25" customHeight="1">
      <c r="B192" s="142"/>
      <c r="C192" s="143" t="s">
        <v>351</v>
      </c>
      <c r="D192" s="143" t="s">
        <v>155</v>
      </c>
      <c r="E192" s="144" t="s">
        <v>772</v>
      </c>
      <c r="F192" s="145" t="s">
        <v>773</v>
      </c>
      <c r="G192" s="146" t="s">
        <v>325</v>
      </c>
      <c r="H192" s="147">
        <v>403.75700000000001</v>
      </c>
      <c r="I192" s="147">
        <v>6.1</v>
      </c>
      <c r="J192" s="147">
        <f>ROUND(I192*H192,3)</f>
        <v>2462.9180000000001</v>
      </c>
      <c r="K192" s="148"/>
      <c r="L192" s="27"/>
      <c r="M192" s="149" t="s">
        <v>1</v>
      </c>
      <c r="N192" s="121" t="s">
        <v>41</v>
      </c>
      <c r="O192" s="150">
        <v>0</v>
      </c>
      <c r="P192" s="150">
        <f>O192*H192</f>
        <v>0</v>
      </c>
      <c r="Q192" s="150">
        <v>0</v>
      </c>
      <c r="R192" s="150">
        <f>Q192*H192</f>
        <v>0</v>
      </c>
      <c r="S192" s="150">
        <v>0</v>
      </c>
      <c r="T192" s="151">
        <f>S192*H192</f>
        <v>0</v>
      </c>
      <c r="AR192" s="152" t="s">
        <v>222</v>
      </c>
      <c r="AT192" s="152" t="s">
        <v>155</v>
      </c>
      <c r="AU192" s="152" t="s">
        <v>86</v>
      </c>
      <c r="AY192" s="13" t="s">
        <v>153</v>
      </c>
      <c r="BE192" s="153">
        <f>IF(N192="základná",J192,0)</f>
        <v>0</v>
      </c>
      <c r="BF192" s="153">
        <f>IF(N192="znížená",J192,0)</f>
        <v>2462.9180000000001</v>
      </c>
      <c r="BG192" s="153">
        <f>IF(N192="zákl. prenesená",J192,0)</f>
        <v>0</v>
      </c>
      <c r="BH192" s="153">
        <f>IF(N192="zníž. prenesená",J192,0)</f>
        <v>0</v>
      </c>
      <c r="BI192" s="153">
        <f>IF(N192="nulová",J192,0)</f>
        <v>0</v>
      </c>
      <c r="BJ192" s="13" t="s">
        <v>86</v>
      </c>
      <c r="BK192" s="154">
        <f>ROUND(I192*H192,3)</f>
        <v>2462.9180000000001</v>
      </c>
      <c r="BL192" s="13" t="s">
        <v>222</v>
      </c>
      <c r="BM192" s="152" t="s">
        <v>774</v>
      </c>
    </row>
    <row r="193" spans="2:65" s="11" customFormat="1" ht="22.75" customHeight="1">
      <c r="B193" s="131"/>
      <c r="D193" s="132" t="s">
        <v>74</v>
      </c>
      <c r="E193" s="140" t="s">
        <v>359</v>
      </c>
      <c r="F193" s="140" t="s">
        <v>360</v>
      </c>
      <c r="J193" s="141">
        <f>BK193</f>
        <v>196953.72700000004</v>
      </c>
      <c r="L193" s="131"/>
      <c r="M193" s="135"/>
      <c r="P193" s="136">
        <f>SUM(P194:P202)</f>
        <v>8453.8529607500004</v>
      </c>
      <c r="R193" s="136">
        <f>SUM(R194:R202)</f>
        <v>79.911194890600001</v>
      </c>
      <c r="T193" s="137">
        <f>SUM(T194:T202)</f>
        <v>0</v>
      </c>
      <c r="AR193" s="132" t="s">
        <v>86</v>
      </c>
      <c r="AT193" s="138" t="s">
        <v>74</v>
      </c>
      <c r="AU193" s="138" t="s">
        <v>82</v>
      </c>
      <c r="AY193" s="132" t="s">
        <v>153</v>
      </c>
      <c r="BK193" s="139">
        <f>SUM(BK194:BK202)</f>
        <v>196953.72700000004</v>
      </c>
    </row>
    <row r="194" spans="2:65" s="1" customFormat="1" ht="24.25" customHeight="1">
      <c r="B194" s="142"/>
      <c r="C194" s="143" t="s">
        <v>355</v>
      </c>
      <c r="D194" s="143" t="s">
        <v>155</v>
      </c>
      <c r="E194" s="144" t="s">
        <v>362</v>
      </c>
      <c r="F194" s="145" t="s">
        <v>363</v>
      </c>
      <c r="G194" s="146" t="s">
        <v>203</v>
      </c>
      <c r="H194" s="147">
        <v>744.9</v>
      </c>
      <c r="I194" s="147">
        <v>10.32</v>
      </c>
      <c r="J194" s="147">
        <f t="shared" ref="J194:J202" si="30">ROUND(I194*H194,3)</f>
        <v>7687.3680000000004</v>
      </c>
      <c r="K194" s="148"/>
      <c r="L194" s="27"/>
      <c r="M194" s="149" t="s">
        <v>1</v>
      </c>
      <c r="N194" s="121" t="s">
        <v>41</v>
      </c>
      <c r="O194" s="150">
        <v>0.54993000000000003</v>
      </c>
      <c r="P194" s="150">
        <f t="shared" ref="P194:P202" si="31">O194*H194</f>
        <v>409.64285699999999</v>
      </c>
      <c r="Q194" s="150">
        <v>3.9740000000000001E-4</v>
      </c>
      <c r="R194" s="150">
        <f t="shared" ref="R194:R202" si="32">Q194*H194</f>
        <v>0.29602326000000001</v>
      </c>
      <c r="S194" s="150">
        <v>0</v>
      </c>
      <c r="T194" s="151">
        <f t="shared" ref="T194:T202" si="33">S194*H194</f>
        <v>0</v>
      </c>
      <c r="AR194" s="152" t="s">
        <v>222</v>
      </c>
      <c r="AT194" s="152" t="s">
        <v>155</v>
      </c>
      <c r="AU194" s="152" t="s">
        <v>86</v>
      </c>
      <c r="AY194" s="13" t="s">
        <v>153</v>
      </c>
      <c r="BE194" s="153">
        <f t="shared" ref="BE194:BE202" si="34">IF(N194="základná",J194,0)</f>
        <v>0</v>
      </c>
      <c r="BF194" s="153">
        <f t="shared" ref="BF194:BF202" si="35">IF(N194="znížená",J194,0)</f>
        <v>7687.3680000000004</v>
      </c>
      <c r="BG194" s="153">
        <f t="shared" ref="BG194:BG202" si="36">IF(N194="zákl. prenesená",J194,0)</f>
        <v>0</v>
      </c>
      <c r="BH194" s="153">
        <f t="shared" ref="BH194:BH202" si="37">IF(N194="zníž. prenesená",J194,0)</f>
        <v>0</v>
      </c>
      <c r="BI194" s="153">
        <f t="shared" ref="BI194:BI202" si="38">IF(N194="nulová",J194,0)</f>
        <v>0</v>
      </c>
      <c r="BJ194" s="13" t="s">
        <v>86</v>
      </c>
      <c r="BK194" s="154">
        <f t="shared" ref="BK194:BK202" si="39">ROUND(I194*H194,3)</f>
        <v>7687.3680000000004</v>
      </c>
      <c r="BL194" s="13" t="s">
        <v>222</v>
      </c>
      <c r="BM194" s="152" t="s">
        <v>364</v>
      </c>
    </row>
    <row r="195" spans="2:65" s="1" customFormat="1" ht="33" customHeight="1">
      <c r="B195" s="142"/>
      <c r="C195" s="155" t="s">
        <v>361</v>
      </c>
      <c r="D195" s="155" t="s">
        <v>274</v>
      </c>
      <c r="E195" s="156" t="s">
        <v>366</v>
      </c>
      <c r="F195" s="157" t="s">
        <v>367</v>
      </c>
      <c r="G195" s="158" t="s">
        <v>203</v>
      </c>
      <c r="H195" s="159">
        <v>856.63499999999999</v>
      </c>
      <c r="I195" s="159">
        <v>43.026000000000003</v>
      </c>
      <c r="J195" s="159">
        <f t="shared" si="30"/>
        <v>36857.578000000001</v>
      </c>
      <c r="K195" s="160"/>
      <c r="L195" s="161"/>
      <c r="M195" s="162" t="s">
        <v>1</v>
      </c>
      <c r="N195" s="163" t="s">
        <v>41</v>
      </c>
      <c r="O195" s="150">
        <v>0</v>
      </c>
      <c r="P195" s="150">
        <f t="shared" si="31"/>
        <v>0</v>
      </c>
      <c r="Q195" s="150">
        <v>1.1650000000000001E-2</v>
      </c>
      <c r="R195" s="150">
        <f t="shared" si="32"/>
        <v>9.9797977500000012</v>
      </c>
      <c r="S195" s="150">
        <v>0</v>
      </c>
      <c r="T195" s="151">
        <f t="shared" si="33"/>
        <v>0</v>
      </c>
      <c r="AR195" s="152" t="s">
        <v>292</v>
      </c>
      <c r="AT195" s="152" t="s">
        <v>274</v>
      </c>
      <c r="AU195" s="152" t="s">
        <v>86</v>
      </c>
      <c r="AY195" s="13" t="s">
        <v>153</v>
      </c>
      <c r="BE195" s="153">
        <f t="shared" si="34"/>
        <v>0</v>
      </c>
      <c r="BF195" s="153">
        <f t="shared" si="35"/>
        <v>36857.578000000001</v>
      </c>
      <c r="BG195" s="153">
        <f t="shared" si="36"/>
        <v>0</v>
      </c>
      <c r="BH195" s="153">
        <f t="shared" si="37"/>
        <v>0</v>
      </c>
      <c r="BI195" s="153">
        <f t="shared" si="38"/>
        <v>0</v>
      </c>
      <c r="BJ195" s="13" t="s">
        <v>86</v>
      </c>
      <c r="BK195" s="154">
        <f t="shared" si="39"/>
        <v>36857.578000000001</v>
      </c>
      <c r="BL195" s="13" t="s">
        <v>222</v>
      </c>
      <c r="BM195" s="152" t="s">
        <v>368</v>
      </c>
    </row>
    <row r="196" spans="2:65" s="1" customFormat="1" ht="33" customHeight="1">
      <c r="B196" s="142"/>
      <c r="C196" s="143" t="s">
        <v>365</v>
      </c>
      <c r="D196" s="143" t="s">
        <v>155</v>
      </c>
      <c r="E196" s="144" t="s">
        <v>370</v>
      </c>
      <c r="F196" s="145" t="s">
        <v>371</v>
      </c>
      <c r="G196" s="146" t="s">
        <v>203</v>
      </c>
      <c r="H196" s="147">
        <v>188.16900000000001</v>
      </c>
      <c r="I196" s="147">
        <v>18.949000000000002</v>
      </c>
      <c r="J196" s="147">
        <f t="shared" si="30"/>
        <v>3565.614</v>
      </c>
      <c r="K196" s="148"/>
      <c r="L196" s="27"/>
      <c r="M196" s="149" t="s">
        <v>1</v>
      </c>
      <c r="N196" s="121" t="s">
        <v>41</v>
      </c>
      <c r="O196" s="150">
        <v>0.73375000000000001</v>
      </c>
      <c r="P196" s="150">
        <f t="shared" si="31"/>
        <v>138.06900375000001</v>
      </c>
      <c r="Q196" s="150">
        <v>3.9740000000000001E-4</v>
      </c>
      <c r="R196" s="150">
        <f t="shared" si="32"/>
        <v>7.477836060000001E-2</v>
      </c>
      <c r="S196" s="150">
        <v>0</v>
      </c>
      <c r="T196" s="151">
        <f t="shared" si="33"/>
        <v>0</v>
      </c>
      <c r="AR196" s="152" t="s">
        <v>222</v>
      </c>
      <c r="AT196" s="152" t="s">
        <v>155</v>
      </c>
      <c r="AU196" s="152" t="s">
        <v>86</v>
      </c>
      <c r="AY196" s="13" t="s">
        <v>153</v>
      </c>
      <c r="BE196" s="153">
        <f t="shared" si="34"/>
        <v>0</v>
      </c>
      <c r="BF196" s="153">
        <f t="shared" si="35"/>
        <v>3565.614</v>
      </c>
      <c r="BG196" s="153">
        <f t="shared" si="36"/>
        <v>0</v>
      </c>
      <c r="BH196" s="153">
        <f t="shared" si="37"/>
        <v>0</v>
      </c>
      <c r="BI196" s="153">
        <f t="shared" si="38"/>
        <v>0</v>
      </c>
      <c r="BJ196" s="13" t="s">
        <v>86</v>
      </c>
      <c r="BK196" s="154">
        <f t="shared" si="39"/>
        <v>3565.614</v>
      </c>
      <c r="BL196" s="13" t="s">
        <v>222</v>
      </c>
      <c r="BM196" s="152" t="s">
        <v>372</v>
      </c>
    </row>
    <row r="197" spans="2:65" s="1" customFormat="1" ht="37.75" customHeight="1">
      <c r="B197" s="142"/>
      <c r="C197" s="155" t="s">
        <v>369</v>
      </c>
      <c r="D197" s="155" t="s">
        <v>274</v>
      </c>
      <c r="E197" s="156" t="s">
        <v>374</v>
      </c>
      <c r="F197" s="157" t="s">
        <v>375</v>
      </c>
      <c r="G197" s="158" t="s">
        <v>203</v>
      </c>
      <c r="H197" s="159">
        <v>216.39400000000001</v>
      </c>
      <c r="I197" s="159">
        <v>30.402999999999999</v>
      </c>
      <c r="J197" s="159">
        <f t="shared" si="30"/>
        <v>6579.027</v>
      </c>
      <c r="K197" s="160"/>
      <c r="L197" s="161"/>
      <c r="M197" s="162" t="s">
        <v>1</v>
      </c>
      <c r="N197" s="163" t="s">
        <v>41</v>
      </c>
      <c r="O197" s="150">
        <v>0</v>
      </c>
      <c r="P197" s="150">
        <f t="shared" si="31"/>
        <v>0</v>
      </c>
      <c r="Q197" s="150">
        <v>1.108E-2</v>
      </c>
      <c r="R197" s="150">
        <f t="shared" si="32"/>
        <v>2.3976455199999998</v>
      </c>
      <c r="S197" s="150">
        <v>0</v>
      </c>
      <c r="T197" s="151">
        <f t="shared" si="33"/>
        <v>0</v>
      </c>
      <c r="AR197" s="152" t="s">
        <v>292</v>
      </c>
      <c r="AT197" s="152" t="s">
        <v>274</v>
      </c>
      <c r="AU197" s="152" t="s">
        <v>86</v>
      </c>
      <c r="AY197" s="13" t="s">
        <v>153</v>
      </c>
      <c r="BE197" s="153">
        <f t="shared" si="34"/>
        <v>0</v>
      </c>
      <c r="BF197" s="153">
        <f t="shared" si="35"/>
        <v>6579.027</v>
      </c>
      <c r="BG197" s="153">
        <f t="shared" si="36"/>
        <v>0</v>
      </c>
      <c r="BH197" s="153">
        <f t="shared" si="37"/>
        <v>0</v>
      </c>
      <c r="BI197" s="153">
        <f t="shared" si="38"/>
        <v>0</v>
      </c>
      <c r="BJ197" s="13" t="s">
        <v>86</v>
      </c>
      <c r="BK197" s="154">
        <f t="shared" si="39"/>
        <v>6579.027</v>
      </c>
      <c r="BL197" s="13" t="s">
        <v>222</v>
      </c>
      <c r="BM197" s="152" t="s">
        <v>376</v>
      </c>
    </row>
    <row r="198" spans="2:65" s="1" customFormat="1" ht="21.75" customHeight="1">
      <c r="B198" s="142"/>
      <c r="C198" s="143" t="s">
        <v>373</v>
      </c>
      <c r="D198" s="143" t="s">
        <v>155</v>
      </c>
      <c r="E198" s="144" t="s">
        <v>378</v>
      </c>
      <c r="F198" s="145" t="s">
        <v>379</v>
      </c>
      <c r="G198" s="146" t="s">
        <v>203</v>
      </c>
      <c r="H198" s="147">
        <v>389.35</v>
      </c>
      <c r="I198" s="147">
        <v>102.505</v>
      </c>
      <c r="J198" s="147">
        <f t="shared" si="30"/>
        <v>39910.322</v>
      </c>
      <c r="K198" s="148"/>
      <c r="L198" s="27"/>
      <c r="M198" s="149" t="s">
        <v>1</v>
      </c>
      <c r="N198" s="121" t="s">
        <v>41</v>
      </c>
      <c r="O198" s="150">
        <v>20.306000000000001</v>
      </c>
      <c r="P198" s="150">
        <f t="shared" si="31"/>
        <v>7906.1411000000007</v>
      </c>
      <c r="Q198" s="150">
        <v>0</v>
      </c>
      <c r="R198" s="150">
        <f t="shared" si="32"/>
        <v>0</v>
      </c>
      <c r="S198" s="150">
        <v>0</v>
      </c>
      <c r="T198" s="151">
        <f t="shared" si="33"/>
        <v>0</v>
      </c>
      <c r="AR198" s="152" t="s">
        <v>222</v>
      </c>
      <c r="AT198" s="152" t="s">
        <v>155</v>
      </c>
      <c r="AU198" s="152" t="s">
        <v>86</v>
      </c>
      <c r="AY198" s="13" t="s">
        <v>153</v>
      </c>
      <c r="BE198" s="153">
        <f t="shared" si="34"/>
        <v>0</v>
      </c>
      <c r="BF198" s="153">
        <f t="shared" si="35"/>
        <v>39910.322</v>
      </c>
      <c r="BG198" s="153">
        <f t="shared" si="36"/>
        <v>0</v>
      </c>
      <c r="BH198" s="153">
        <f t="shared" si="37"/>
        <v>0</v>
      </c>
      <c r="BI198" s="153">
        <f t="shared" si="38"/>
        <v>0</v>
      </c>
      <c r="BJ198" s="13" t="s">
        <v>86</v>
      </c>
      <c r="BK198" s="154">
        <f t="shared" si="39"/>
        <v>39910.322</v>
      </c>
      <c r="BL198" s="13" t="s">
        <v>222</v>
      </c>
      <c r="BM198" s="152" t="s">
        <v>380</v>
      </c>
    </row>
    <row r="199" spans="2:65" s="1" customFormat="1" ht="21.75" customHeight="1">
      <c r="B199" s="142"/>
      <c r="C199" s="155" t="s">
        <v>377</v>
      </c>
      <c r="D199" s="155" t="s">
        <v>274</v>
      </c>
      <c r="E199" s="156" t="s">
        <v>382</v>
      </c>
      <c r="F199" s="157" t="s">
        <v>383</v>
      </c>
      <c r="G199" s="158" t="s">
        <v>203</v>
      </c>
      <c r="H199" s="159">
        <v>447.75299999999999</v>
      </c>
      <c r="I199" s="159">
        <v>176.15</v>
      </c>
      <c r="J199" s="159">
        <f t="shared" si="30"/>
        <v>78871.691000000006</v>
      </c>
      <c r="K199" s="160"/>
      <c r="L199" s="161"/>
      <c r="M199" s="162" t="s">
        <v>1</v>
      </c>
      <c r="N199" s="163" t="s">
        <v>41</v>
      </c>
      <c r="O199" s="150">
        <v>0</v>
      </c>
      <c r="P199" s="150">
        <f t="shared" si="31"/>
        <v>0</v>
      </c>
      <c r="Q199" s="150">
        <v>0.15</v>
      </c>
      <c r="R199" s="150">
        <f t="shared" si="32"/>
        <v>67.162949999999995</v>
      </c>
      <c r="S199" s="150">
        <v>0</v>
      </c>
      <c r="T199" s="151">
        <f t="shared" si="33"/>
        <v>0</v>
      </c>
      <c r="AR199" s="152" t="s">
        <v>292</v>
      </c>
      <c r="AT199" s="152" t="s">
        <v>274</v>
      </c>
      <c r="AU199" s="152" t="s">
        <v>86</v>
      </c>
      <c r="AY199" s="13" t="s">
        <v>153</v>
      </c>
      <c r="BE199" s="153">
        <f t="shared" si="34"/>
        <v>0</v>
      </c>
      <c r="BF199" s="153">
        <f t="shared" si="35"/>
        <v>78871.691000000006</v>
      </c>
      <c r="BG199" s="153">
        <f t="shared" si="36"/>
        <v>0</v>
      </c>
      <c r="BH199" s="153">
        <f t="shared" si="37"/>
        <v>0</v>
      </c>
      <c r="BI199" s="153">
        <f t="shared" si="38"/>
        <v>0</v>
      </c>
      <c r="BJ199" s="13" t="s">
        <v>86</v>
      </c>
      <c r="BK199" s="154">
        <f t="shared" si="39"/>
        <v>78871.691000000006</v>
      </c>
      <c r="BL199" s="13" t="s">
        <v>222</v>
      </c>
      <c r="BM199" s="152" t="s">
        <v>384</v>
      </c>
    </row>
    <row r="200" spans="2:65" s="1" customFormat="1" ht="16.5" customHeight="1">
      <c r="B200" s="142"/>
      <c r="C200" s="143" t="s">
        <v>381</v>
      </c>
      <c r="D200" s="143" t="s">
        <v>155</v>
      </c>
      <c r="E200" s="144" t="s">
        <v>386</v>
      </c>
      <c r="F200" s="145" t="s">
        <v>387</v>
      </c>
      <c r="G200" s="146" t="s">
        <v>277</v>
      </c>
      <c r="H200" s="147">
        <v>2</v>
      </c>
      <c r="I200" s="147">
        <v>5526.3</v>
      </c>
      <c r="J200" s="147">
        <f t="shared" si="30"/>
        <v>11052.6</v>
      </c>
      <c r="K200" s="148"/>
      <c r="L200" s="27"/>
      <c r="M200" s="149" t="s">
        <v>1</v>
      </c>
      <c r="N200" s="121" t="s">
        <v>41</v>
      </c>
      <c r="O200" s="150">
        <v>0</v>
      </c>
      <c r="P200" s="150">
        <f t="shared" si="31"/>
        <v>0</v>
      </c>
      <c r="Q200" s="150">
        <v>0</v>
      </c>
      <c r="R200" s="150">
        <f t="shared" si="32"/>
        <v>0</v>
      </c>
      <c r="S200" s="150">
        <v>0</v>
      </c>
      <c r="T200" s="151">
        <f t="shared" si="33"/>
        <v>0</v>
      </c>
      <c r="AR200" s="152" t="s">
        <v>222</v>
      </c>
      <c r="AT200" s="152" t="s">
        <v>155</v>
      </c>
      <c r="AU200" s="152" t="s">
        <v>86</v>
      </c>
      <c r="AY200" s="13" t="s">
        <v>153</v>
      </c>
      <c r="BE200" s="153">
        <f t="shared" si="34"/>
        <v>0</v>
      </c>
      <c r="BF200" s="153">
        <f t="shared" si="35"/>
        <v>11052.6</v>
      </c>
      <c r="BG200" s="153">
        <f t="shared" si="36"/>
        <v>0</v>
      </c>
      <c r="BH200" s="153">
        <f t="shared" si="37"/>
        <v>0</v>
      </c>
      <c r="BI200" s="153">
        <f t="shared" si="38"/>
        <v>0</v>
      </c>
      <c r="BJ200" s="13" t="s">
        <v>86</v>
      </c>
      <c r="BK200" s="154">
        <f t="shared" si="39"/>
        <v>11052.6</v>
      </c>
      <c r="BL200" s="13" t="s">
        <v>222</v>
      </c>
      <c r="BM200" s="152" t="s">
        <v>388</v>
      </c>
    </row>
    <row r="201" spans="2:65" s="1" customFormat="1" ht="16.5" customHeight="1">
      <c r="B201" s="142"/>
      <c r="C201" s="143" t="s">
        <v>385</v>
      </c>
      <c r="D201" s="143" t="s">
        <v>155</v>
      </c>
      <c r="E201" s="144" t="s">
        <v>390</v>
      </c>
      <c r="F201" s="145" t="s">
        <v>391</v>
      </c>
      <c r="G201" s="146" t="s">
        <v>203</v>
      </c>
      <c r="H201" s="147">
        <v>630.5</v>
      </c>
      <c r="I201" s="147">
        <v>16.315000000000001</v>
      </c>
      <c r="J201" s="147">
        <f t="shared" si="30"/>
        <v>10286.608</v>
      </c>
      <c r="K201" s="148"/>
      <c r="L201" s="27"/>
      <c r="M201" s="149" t="s">
        <v>1</v>
      </c>
      <c r="N201" s="121" t="s">
        <v>41</v>
      </c>
      <c r="O201" s="150">
        <v>0</v>
      </c>
      <c r="P201" s="150">
        <f t="shared" si="31"/>
        <v>0</v>
      </c>
      <c r="Q201" s="150">
        <v>0</v>
      </c>
      <c r="R201" s="150">
        <f t="shared" si="32"/>
        <v>0</v>
      </c>
      <c r="S201" s="150">
        <v>0</v>
      </c>
      <c r="T201" s="151">
        <f t="shared" si="33"/>
        <v>0</v>
      </c>
      <c r="AR201" s="152" t="s">
        <v>222</v>
      </c>
      <c r="AT201" s="152" t="s">
        <v>155</v>
      </c>
      <c r="AU201" s="152" t="s">
        <v>86</v>
      </c>
      <c r="AY201" s="13" t="s">
        <v>153</v>
      </c>
      <c r="BE201" s="153">
        <f t="shared" si="34"/>
        <v>0</v>
      </c>
      <c r="BF201" s="153">
        <f t="shared" si="35"/>
        <v>10286.608</v>
      </c>
      <c r="BG201" s="153">
        <f t="shared" si="36"/>
        <v>0</v>
      </c>
      <c r="BH201" s="153">
        <f t="shared" si="37"/>
        <v>0</v>
      </c>
      <c r="BI201" s="153">
        <f t="shared" si="38"/>
        <v>0</v>
      </c>
      <c r="BJ201" s="13" t="s">
        <v>86</v>
      </c>
      <c r="BK201" s="154">
        <f t="shared" si="39"/>
        <v>10286.608</v>
      </c>
      <c r="BL201" s="13" t="s">
        <v>222</v>
      </c>
      <c r="BM201" s="152" t="s">
        <v>392</v>
      </c>
    </row>
    <row r="202" spans="2:65" s="1" customFormat="1" ht="24.25" customHeight="1">
      <c r="B202" s="142"/>
      <c r="C202" s="143" t="s">
        <v>389</v>
      </c>
      <c r="D202" s="143" t="s">
        <v>155</v>
      </c>
      <c r="E202" s="144" t="s">
        <v>775</v>
      </c>
      <c r="F202" s="145" t="s">
        <v>776</v>
      </c>
      <c r="G202" s="146" t="s">
        <v>325</v>
      </c>
      <c r="H202" s="147">
        <v>1948.1079999999999</v>
      </c>
      <c r="I202" s="147">
        <v>1.1000000000000001</v>
      </c>
      <c r="J202" s="147">
        <f t="shared" si="30"/>
        <v>2142.9189999999999</v>
      </c>
      <c r="K202" s="148"/>
      <c r="L202" s="27"/>
      <c r="M202" s="149" t="s">
        <v>1</v>
      </c>
      <c r="N202" s="121" t="s">
        <v>41</v>
      </c>
      <c r="O202" s="150">
        <v>0</v>
      </c>
      <c r="P202" s="150">
        <f t="shared" si="31"/>
        <v>0</v>
      </c>
      <c r="Q202" s="150">
        <v>0</v>
      </c>
      <c r="R202" s="150">
        <f t="shared" si="32"/>
        <v>0</v>
      </c>
      <c r="S202" s="150">
        <v>0</v>
      </c>
      <c r="T202" s="151">
        <f t="shared" si="33"/>
        <v>0</v>
      </c>
      <c r="AR202" s="152" t="s">
        <v>222</v>
      </c>
      <c r="AT202" s="152" t="s">
        <v>155</v>
      </c>
      <c r="AU202" s="152" t="s">
        <v>86</v>
      </c>
      <c r="AY202" s="13" t="s">
        <v>153</v>
      </c>
      <c r="BE202" s="153">
        <f t="shared" si="34"/>
        <v>0</v>
      </c>
      <c r="BF202" s="153">
        <f t="shared" si="35"/>
        <v>2142.9189999999999</v>
      </c>
      <c r="BG202" s="153">
        <f t="shared" si="36"/>
        <v>0</v>
      </c>
      <c r="BH202" s="153">
        <f t="shared" si="37"/>
        <v>0</v>
      </c>
      <c r="BI202" s="153">
        <f t="shared" si="38"/>
        <v>0</v>
      </c>
      <c r="BJ202" s="13" t="s">
        <v>86</v>
      </c>
      <c r="BK202" s="154">
        <f t="shared" si="39"/>
        <v>2142.9189999999999</v>
      </c>
      <c r="BL202" s="13" t="s">
        <v>222</v>
      </c>
      <c r="BM202" s="152" t="s">
        <v>777</v>
      </c>
    </row>
    <row r="203" spans="2:65" s="11" customFormat="1" ht="22.75" customHeight="1">
      <c r="B203" s="131"/>
      <c r="D203" s="132" t="s">
        <v>74</v>
      </c>
      <c r="E203" s="140" t="s">
        <v>397</v>
      </c>
      <c r="F203" s="140" t="s">
        <v>398</v>
      </c>
      <c r="J203" s="141">
        <f>BK203</f>
        <v>7801.02</v>
      </c>
      <c r="L203" s="131"/>
      <c r="M203" s="135"/>
      <c r="P203" s="136">
        <f>SUM(P204:P205)</f>
        <v>90.313658399999994</v>
      </c>
      <c r="R203" s="136">
        <f>SUM(R204:R205)</f>
        <v>9.0803999999999996E-2</v>
      </c>
      <c r="T203" s="137">
        <f>SUM(T204:T205)</f>
        <v>0</v>
      </c>
      <c r="AR203" s="132" t="s">
        <v>86</v>
      </c>
      <c r="AT203" s="138" t="s">
        <v>74</v>
      </c>
      <c r="AU203" s="138" t="s">
        <v>82</v>
      </c>
      <c r="AY203" s="132" t="s">
        <v>153</v>
      </c>
      <c r="BK203" s="139">
        <f>SUM(BK204:BK205)</f>
        <v>7801.02</v>
      </c>
    </row>
    <row r="204" spans="2:65" s="1" customFormat="1" ht="21.75" customHeight="1">
      <c r="B204" s="142"/>
      <c r="C204" s="143" t="s">
        <v>393</v>
      </c>
      <c r="D204" s="143" t="s">
        <v>155</v>
      </c>
      <c r="E204" s="144" t="s">
        <v>400</v>
      </c>
      <c r="F204" s="145" t="s">
        <v>401</v>
      </c>
      <c r="G204" s="146" t="s">
        <v>203</v>
      </c>
      <c r="H204" s="147">
        <v>605.36</v>
      </c>
      <c r="I204" s="147">
        <v>12.797000000000001</v>
      </c>
      <c r="J204" s="147">
        <f>ROUND(I204*H204,3)</f>
        <v>7746.7920000000004</v>
      </c>
      <c r="K204" s="148"/>
      <c r="L204" s="27"/>
      <c r="M204" s="149" t="s">
        <v>1</v>
      </c>
      <c r="N204" s="121" t="s">
        <v>41</v>
      </c>
      <c r="O204" s="150">
        <v>0.14918999999999999</v>
      </c>
      <c r="P204" s="150">
        <f>O204*H204</f>
        <v>90.313658399999994</v>
      </c>
      <c r="Q204" s="150">
        <v>1.4999999999999999E-4</v>
      </c>
      <c r="R204" s="150">
        <f>Q204*H204</f>
        <v>9.0803999999999996E-2</v>
      </c>
      <c r="S204" s="150">
        <v>0</v>
      </c>
      <c r="T204" s="151">
        <f>S204*H204</f>
        <v>0</v>
      </c>
      <c r="AR204" s="152" t="s">
        <v>222</v>
      </c>
      <c r="AT204" s="152" t="s">
        <v>155</v>
      </c>
      <c r="AU204" s="152" t="s">
        <v>86</v>
      </c>
      <c r="AY204" s="13" t="s">
        <v>153</v>
      </c>
      <c r="BE204" s="153">
        <f>IF(N204="základná",J204,0)</f>
        <v>0</v>
      </c>
      <c r="BF204" s="153">
        <f>IF(N204="znížená",J204,0)</f>
        <v>7746.7920000000004</v>
      </c>
      <c r="BG204" s="153">
        <f>IF(N204="zákl. prenesená",J204,0)</f>
        <v>0</v>
      </c>
      <c r="BH204" s="153">
        <f>IF(N204="zníž. prenesená",J204,0)</f>
        <v>0</v>
      </c>
      <c r="BI204" s="153">
        <f>IF(N204="nulová",J204,0)</f>
        <v>0</v>
      </c>
      <c r="BJ204" s="13" t="s">
        <v>86</v>
      </c>
      <c r="BK204" s="154">
        <f>ROUND(I204*H204,3)</f>
        <v>7746.7920000000004</v>
      </c>
      <c r="BL204" s="13" t="s">
        <v>222</v>
      </c>
      <c r="BM204" s="152" t="s">
        <v>402</v>
      </c>
    </row>
    <row r="205" spans="2:65" s="1" customFormat="1" ht="24.25" customHeight="1">
      <c r="B205" s="142"/>
      <c r="C205" s="143" t="s">
        <v>399</v>
      </c>
      <c r="D205" s="143" t="s">
        <v>155</v>
      </c>
      <c r="E205" s="144" t="s">
        <v>778</v>
      </c>
      <c r="F205" s="145" t="s">
        <v>779</v>
      </c>
      <c r="G205" s="146" t="s">
        <v>325</v>
      </c>
      <c r="H205" s="147">
        <v>77.468000000000004</v>
      </c>
      <c r="I205" s="147">
        <v>0.7</v>
      </c>
      <c r="J205" s="147">
        <f>ROUND(I205*H205,3)</f>
        <v>54.228000000000002</v>
      </c>
      <c r="K205" s="148"/>
      <c r="L205" s="27"/>
      <c r="M205" s="149" t="s">
        <v>1</v>
      </c>
      <c r="N205" s="121" t="s">
        <v>41</v>
      </c>
      <c r="O205" s="150">
        <v>0</v>
      </c>
      <c r="P205" s="150">
        <f>O205*H205</f>
        <v>0</v>
      </c>
      <c r="Q205" s="150">
        <v>0</v>
      </c>
      <c r="R205" s="150">
        <f>Q205*H205</f>
        <v>0</v>
      </c>
      <c r="S205" s="150">
        <v>0</v>
      </c>
      <c r="T205" s="151">
        <f>S205*H205</f>
        <v>0</v>
      </c>
      <c r="AR205" s="152" t="s">
        <v>222</v>
      </c>
      <c r="AT205" s="152" t="s">
        <v>155</v>
      </c>
      <c r="AU205" s="152" t="s">
        <v>86</v>
      </c>
      <c r="AY205" s="13" t="s">
        <v>153</v>
      </c>
      <c r="BE205" s="153">
        <f>IF(N205="základná",J205,0)</f>
        <v>0</v>
      </c>
      <c r="BF205" s="153">
        <f>IF(N205="znížená",J205,0)</f>
        <v>54.228000000000002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3" t="s">
        <v>86</v>
      </c>
      <c r="BK205" s="154">
        <f>ROUND(I205*H205,3)</f>
        <v>54.228000000000002</v>
      </c>
      <c r="BL205" s="13" t="s">
        <v>222</v>
      </c>
      <c r="BM205" s="152" t="s">
        <v>780</v>
      </c>
    </row>
    <row r="206" spans="2:65" s="11" customFormat="1" ht="26" customHeight="1">
      <c r="B206" s="131"/>
      <c r="D206" s="132" t="s">
        <v>74</v>
      </c>
      <c r="E206" s="133" t="s">
        <v>274</v>
      </c>
      <c r="F206" s="133" t="s">
        <v>407</v>
      </c>
      <c r="J206" s="134">
        <f>BK206</f>
        <v>205467.26799999998</v>
      </c>
      <c r="L206" s="131"/>
      <c r="M206" s="135"/>
      <c r="P206" s="136">
        <f>P207</f>
        <v>3149.7448800000002</v>
      </c>
      <c r="R206" s="136">
        <f>R207</f>
        <v>31.922999999999998</v>
      </c>
      <c r="T206" s="137">
        <f>T207</f>
        <v>0</v>
      </c>
      <c r="AR206" s="132" t="s">
        <v>164</v>
      </c>
      <c r="AT206" s="138" t="s">
        <v>74</v>
      </c>
      <c r="AU206" s="138" t="s">
        <v>75</v>
      </c>
      <c r="AY206" s="132" t="s">
        <v>153</v>
      </c>
      <c r="BK206" s="139">
        <f>BK207</f>
        <v>205467.26799999998</v>
      </c>
    </row>
    <row r="207" spans="2:65" s="11" customFormat="1" ht="22.75" customHeight="1">
      <c r="B207" s="131"/>
      <c r="D207" s="132" t="s">
        <v>74</v>
      </c>
      <c r="E207" s="140" t="s">
        <v>408</v>
      </c>
      <c r="F207" s="140" t="s">
        <v>409</v>
      </c>
      <c r="J207" s="141">
        <f>BK207</f>
        <v>205467.26799999998</v>
      </c>
      <c r="L207" s="131"/>
      <c r="M207" s="135"/>
      <c r="P207" s="136">
        <f>SUM(P208:P210)</f>
        <v>3149.7448800000002</v>
      </c>
      <c r="R207" s="136">
        <f>SUM(R208:R210)</f>
        <v>31.922999999999998</v>
      </c>
      <c r="T207" s="137">
        <f>SUM(T208:T210)</f>
        <v>0</v>
      </c>
      <c r="AR207" s="132" t="s">
        <v>164</v>
      </c>
      <c r="AT207" s="138" t="s">
        <v>74</v>
      </c>
      <c r="AU207" s="138" t="s">
        <v>82</v>
      </c>
      <c r="AY207" s="132" t="s">
        <v>153</v>
      </c>
      <c r="BK207" s="139">
        <f>SUM(BK208:BK210)</f>
        <v>205467.26799999998</v>
      </c>
    </row>
    <row r="208" spans="2:65" s="1" customFormat="1" ht="16.5" customHeight="1">
      <c r="B208" s="142"/>
      <c r="C208" s="143" t="s">
        <v>403</v>
      </c>
      <c r="D208" s="143" t="s">
        <v>155</v>
      </c>
      <c r="E208" s="144" t="s">
        <v>411</v>
      </c>
      <c r="F208" s="145" t="s">
        <v>412</v>
      </c>
      <c r="G208" s="146" t="s">
        <v>413</v>
      </c>
      <c r="H208" s="147">
        <v>21282.06</v>
      </c>
      <c r="I208" s="147">
        <v>0.78600000000000003</v>
      </c>
      <c r="J208" s="147">
        <f>ROUND(I208*H208,3)</f>
        <v>16727.699000000001</v>
      </c>
      <c r="K208" s="148"/>
      <c r="L208" s="27"/>
      <c r="M208" s="149" t="s">
        <v>1</v>
      </c>
      <c r="N208" s="121" t="s">
        <v>41</v>
      </c>
      <c r="O208" s="150">
        <v>2.7E-2</v>
      </c>
      <c r="P208" s="150">
        <f>O208*H208</f>
        <v>574.61562000000004</v>
      </c>
      <c r="Q208" s="150">
        <v>0</v>
      </c>
      <c r="R208" s="150">
        <f>Q208*H208</f>
        <v>0</v>
      </c>
      <c r="S208" s="150">
        <v>0</v>
      </c>
      <c r="T208" s="151">
        <f>S208*H208</f>
        <v>0</v>
      </c>
      <c r="AR208" s="152" t="s">
        <v>414</v>
      </c>
      <c r="AT208" s="152" t="s">
        <v>155</v>
      </c>
      <c r="AU208" s="152" t="s">
        <v>86</v>
      </c>
      <c r="AY208" s="13" t="s">
        <v>153</v>
      </c>
      <c r="BE208" s="153">
        <f>IF(N208="základná",J208,0)</f>
        <v>0</v>
      </c>
      <c r="BF208" s="153">
        <f>IF(N208="znížená",J208,0)</f>
        <v>16727.699000000001</v>
      </c>
      <c r="BG208" s="153">
        <f>IF(N208="zákl. prenesená",J208,0)</f>
        <v>0</v>
      </c>
      <c r="BH208" s="153">
        <f>IF(N208="zníž. prenesená",J208,0)</f>
        <v>0</v>
      </c>
      <c r="BI208" s="153">
        <f>IF(N208="nulová",J208,0)</f>
        <v>0</v>
      </c>
      <c r="BJ208" s="13" t="s">
        <v>86</v>
      </c>
      <c r="BK208" s="154">
        <f>ROUND(I208*H208,3)</f>
        <v>16727.699000000001</v>
      </c>
      <c r="BL208" s="13" t="s">
        <v>414</v>
      </c>
      <c r="BM208" s="152" t="s">
        <v>415</v>
      </c>
    </row>
    <row r="209" spans="2:65" s="1" customFormat="1" ht="24.25" customHeight="1">
      <c r="B209" s="142"/>
      <c r="C209" s="155" t="s">
        <v>410</v>
      </c>
      <c r="D209" s="155" t="s">
        <v>274</v>
      </c>
      <c r="E209" s="156" t="s">
        <v>417</v>
      </c>
      <c r="F209" s="157" t="s">
        <v>418</v>
      </c>
      <c r="G209" s="158" t="s">
        <v>212</v>
      </c>
      <c r="H209" s="159">
        <v>31.922999999999998</v>
      </c>
      <c r="I209" s="159">
        <v>4225</v>
      </c>
      <c r="J209" s="159">
        <f>ROUND(I209*H209,3)</f>
        <v>134874.67499999999</v>
      </c>
      <c r="K209" s="160"/>
      <c r="L209" s="161"/>
      <c r="M209" s="162" t="s">
        <v>1</v>
      </c>
      <c r="N209" s="163" t="s">
        <v>41</v>
      </c>
      <c r="O209" s="150">
        <v>0</v>
      </c>
      <c r="P209" s="150">
        <f>O209*H209</f>
        <v>0</v>
      </c>
      <c r="Q209" s="150">
        <v>1</v>
      </c>
      <c r="R209" s="150">
        <f>Q209*H209</f>
        <v>31.922999999999998</v>
      </c>
      <c r="S209" s="150">
        <v>0</v>
      </c>
      <c r="T209" s="151">
        <f>S209*H209</f>
        <v>0</v>
      </c>
      <c r="AR209" s="152" t="s">
        <v>419</v>
      </c>
      <c r="AT209" s="152" t="s">
        <v>274</v>
      </c>
      <c r="AU209" s="152" t="s">
        <v>86</v>
      </c>
      <c r="AY209" s="13" t="s">
        <v>153</v>
      </c>
      <c r="BE209" s="153">
        <f>IF(N209="základná",J209,0)</f>
        <v>0</v>
      </c>
      <c r="BF209" s="153">
        <f>IF(N209="znížená",J209,0)</f>
        <v>134874.67499999999</v>
      </c>
      <c r="BG209" s="153">
        <f>IF(N209="zákl. prenesená",J209,0)</f>
        <v>0</v>
      </c>
      <c r="BH209" s="153">
        <f>IF(N209="zníž. prenesená",J209,0)</f>
        <v>0</v>
      </c>
      <c r="BI209" s="153">
        <f>IF(N209="nulová",J209,0)</f>
        <v>0</v>
      </c>
      <c r="BJ209" s="13" t="s">
        <v>86</v>
      </c>
      <c r="BK209" s="154">
        <f>ROUND(I209*H209,3)</f>
        <v>134874.67499999999</v>
      </c>
      <c r="BL209" s="13" t="s">
        <v>419</v>
      </c>
      <c r="BM209" s="152" t="s">
        <v>420</v>
      </c>
    </row>
    <row r="210" spans="2:65" s="1" customFormat="1" ht="24.25" customHeight="1">
      <c r="B210" s="142"/>
      <c r="C210" s="143" t="s">
        <v>416</v>
      </c>
      <c r="D210" s="143" t="s">
        <v>155</v>
      </c>
      <c r="E210" s="144" t="s">
        <v>422</v>
      </c>
      <c r="F210" s="145" t="s">
        <v>423</v>
      </c>
      <c r="G210" s="146" t="s">
        <v>413</v>
      </c>
      <c r="H210" s="147">
        <v>21282.06</v>
      </c>
      <c r="I210" s="147">
        <v>2.5310000000000001</v>
      </c>
      <c r="J210" s="147">
        <f>ROUND(I210*H210,3)</f>
        <v>53864.894</v>
      </c>
      <c r="K210" s="148"/>
      <c r="L210" s="27"/>
      <c r="M210" s="164" t="s">
        <v>1</v>
      </c>
      <c r="N210" s="165" t="s">
        <v>41</v>
      </c>
      <c r="O210" s="166">
        <v>0.121</v>
      </c>
      <c r="P210" s="166">
        <f>O210*H210</f>
        <v>2575.1292600000002</v>
      </c>
      <c r="Q210" s="166">
        <v>0</v>
      </c>
      <c r="R210" s="166">
        <f>Q210*H210</f>
        <v>0</v>
      </c>
      <c r="S210" s="166">
        <v>0</v>
      </c>
      <c r="T210" s="167">
        <f>S210*H210</f>
        <v>0</v>
      </c>
      <c r="AR210" s="152" t="s">
        <v>414</v>
      </c>
      <c r="AT210" s="152" t="s">
        <v>155</v>
      </c>
      <c r="AU210" s="152" t="s">
        <v>86</v>
      </c>
      <c r="AY210" s="13" t="s">
        <v>153</v>
      </c>
      <c r="BE210" s="153">
        <f>IF(N210="základná",J210,0)</f>
        <v>0</v>
      </c>
      <c r="BF210" s="153">
        <f>IF(N210="znížená",J210,0)</f>
        <v>53864.894</v>
      </c>
      <c r="BG210" s="153">
        <f>IF(N210="zákl. prenesená",J210,0)</f>
        <v>0</v>
      </c>
      <c r="BH210" s="153">
        <f>IF(N210="zníž. prenesená",J210,0)</f>
        <v>0</v>
      </c>
      <c r="BI210" s="153">
        <f>IF(N210="nulová",J210,0)</f>
        <v>0</v>
      </c>
      <c r="BJ210" s="13" t="s">
        <v>86</v>
      </c>
      <c r="BK210" s="154">
        <f>ROUND(I210*H210,3)</f>
        <v>53864.894</v>
      </c>
      <c r="BL210" s="13" t="s">
        <v>414</v>
      </c>
      <c r="BM210" s="152" t="s">
        <v>424</v>
      </c>
    </row>
    <row r="211" spans="2:65" s="1" customFormat="1" ht="7" customHeight="1">
      <c r="B211" s="42"/>
      <c r="C211" s="43"/>
      <c r="D211" s="43"/>
      <c r="E211" s="43"/>
      <c r="F211" s="43"/>
      <c r="G211" s="43"/>
      <c r="H211" s="43"/>
      <c r="I211" s="43"/>
      <c r="J211" s="43"/>
      <c r="K211" s="43"/>
      <c r="L211" s="27"/>
    </row>
  </sheetData>
  <autoFilter ref="C134:K210" xr:uid="{00000000-0009-0000-0000-000004000000}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M191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2:46" ht="11"/>
    <row r="2" spans="2:46" ht="37" customHeight="1">
      <c r="L2" s="196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98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112</v>
      </c>
      <c r="L4" s="16"/>
      <c r="M4" s="95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1" t="str">
        <f>'Rekapitulácia stavby'!K6</f>
        <v>Výstavba farmy dojníc Mikuláš II. etapa</v>
      </c>
      <c r="F7" s="212"/>
      <c r="G7" s="212"/>
      <c r="H7" s="212"/>
      <c r="L7" s="16"/>
    </row>
    <row r="8" spans="2:46" ht="12" customHeight="1">
      <c r="B8" s="16"/>
      <c r="D8" s="22" t="s">
        <v>113</v>
      </c>
      <c r="L8" s="16"/>
    </row>
    <row r="9" spans="2:46" s="1" customFormat="1" ht="16.5" customHeight="1">
      <c r="B9" s="27"/>
      <c r="E9" s="211" t="s">
        <v>763</v>
      </c>
      <c r="F9" s="213"/>
      <c r="G9" s="213"/>
      <c r="H9" s="213"/>
      <c r="L9" s="27"/>
    </row>
    <row r="10" spans="2:46" s="1" customFormat="1" ht="12" customHeight="1">
      <c r="B10" s="27"/>
      <c r="D10" s="22" t="s">
        <v>425</v>
      </c>
      <c r="L10" s="27"/>
    </row>
    <row r="11" spans="2:46" s="1" customFormat="1" ht="16.5" customHeight="1">
      <c r="B11" s="27"/>
      <c r="E11" s="173" t="s">
        <v>781</v>
      </c>
      <c r="F11" s="213"/>
      <c r="G11" s="213"/>
      <c r="H11" s="213"/>
      <c r="L11" s="27"/>
    </row>
    <row r="12" spans="2:46" s="1" customFormat="1" ht="11">
      <c r="B12" s="27"/>
      <c r="L12" s="27"/>
    </row>
    <row r="13" spans="2:46" s="1" customFormat="1" ht="12" customHeight="1">
      <c r="B13" s="27"/>
      <c r="D13" s="22" t="s">
        <v>14</v>
      </c>
      <c r="F13" s="20" t="s">
        <v>1</v>
      </c>
      <c r="I13" s="22" t="s">
        <v>15</v>
      </c>
      <c r="J13" s="20" t="s">
        <v>1</v>
      </c>
      <c r="L13" s="27"/>
    </row>
    <row r="14" spans="2:46" s="1" customFormat="1" ht="12" customHeight="1">
      <c r="B14" s="27"/>
      <c r="D14" s="22" t="s">
        <v>16</v>
      </c>
      <c r="F14" s="20" t="s">
        <v>17</v>
      </c>
      <c r="I14" s="22" t="s">
        <v>18</v>
      </c>
      <c r="J14" s="50" t="str">
        <f>'Rekapitulácia stavby'!AN8</f>
        <v>7. 6. 2021</v>
      </c>
      <c r="L14" s="27"/>
    </row>
    <row r="15" spans="2:46" s="1" customFormat="1" ht="10.75" customHeight="1">
      <c r="B15" s="27"/>
      <c r="L15" s="27"/>
    </row>
    <row r="16" spans="2:46" s="1" customFormat="1" ht="12" customHeight="1">
      <c r="B16" s="27"/>
      <c r="D16" s="22" t="s">
        <v>20</v>
      </c>
      <c r="I16" s="22" t="s">
        <v>21</v>
      </c>
      <c r="J16" s="20" t="s">
        <v>1</v>
      </c>
      <c r="L16" s="27"/>
    </row>
    <row r="17" spans="2:12" s="1" customFormat="1" ht="18" customHeight="1">
      <c r="B17" s="27"/>
      <c r="E17" s="20" t="s">
        <v>22</v>
      </c>
      <c r="I17" s="22" t="s">
        <v>23</v>
      </c>
      <c r="J17" s="20" t="s">
        <v>1</v>
      </c>
      <c r="L17" s="27"/>
    </row>
    <row r="18" spans="2:12" s="1" customFormat="1" ht="7" customHeight="1">
      <c r="B18" s="27"/>
      <c r="L18" s="27"/>
    </row>
    <row r="19" spans="2:12" s="1" customFormat="1" ht="12" customHeight="1">
      <c r="B19" s="27"/>
      <c r="D19" s="22" t="s">
        <v>24</v>
      </c>
      <c r="I19" s="22" t="s">
        <v>21</v>
      </c>
      <c r="J19" s="20" t="str">
        <f>'Rekapitulácia stavby'!AN13</f>
        <v/>
      </c>
      <c r="L19" s="27"/>
    </row>
    <row r="20" spans="2:12" s="1" customFormat="1" ht="18" customHeight="1">
      <c r="B20" s="27"/>
      <c r="E20" s="178" t="str">
        <f>'Rekapitulácia stavby'!E14</f>
        <v xml:space="preserve"> </v>
      </c>
      <c r="F20" s="178"/>
      <c r="G20" s="178"/>
      <c r="H20" s="178"/>
      <c r="I20" s="22" t="s">
        <v>23</v>
      </c>
      <c r="J20" s="20" t="str">
        <f>'Rekapitulácia stavby'!AN14</f>
        <v/>
      </c>
      <c r="L20" s="27"/>
    </row>
    <row r="21" spans="2:12" s="1" customFormat="1" ht="7" customHeight="1">
      <c r="B21" s="27"/>
      <c r="L21" s="27"/>
    </row>
    <row r="22" spans="2:12" s="1" customFormat="1" ht="12" customHeight="1">
      <c r="B22" s="27"/>
      <c r="D22" s="22" t="s">
        <v>26</v>
      </c>
      <c r="I22" s="22" t="s">
        <v>21</v>
      </c>
      <c r="J22" s="20" t="s">
        <v>1</v>
      </c>
      <c r="L22" s="27"/>
    </row>
    <row r="23" spans="2:12" s="1" customFormat="1" ht="18" customHeight="1">
      <c r="B23" s="27"/>
      <c r="E23" s="20" t="s">
        <v>27</v>
      </c>
      <c r="I23" s="22" t="s">
        <v>23</v>
      </c>
      <c r="J23" s="20" t="s">
        <v>1</v>
      </c>
      <c r="L23" s="27"/>
    </row>
    <row r="24" spans="2:12" s="1" customFormat="1" ht="7" customHeight="1">
      <c r="B24" s="27"/>
      <c r="L24" s="27"/>
    </row>
    <row r="25" spans="2:12" s="1" customFormat="1" ht="12" customHeight="1">
      <c r="B25" s="27"/>
      <c r="D25" s="22" t="s">
        <v>30</v>
      </c>
      <c r="I25" s="22" t="s">
        <v>21</v>
      </c>
      <c r="J25" s="20" t="str">
        <f>IF('Rekapitulácia stavby'!AN19="","",'Rekapitulácia stavby'!AN19)</f>
        <v/>
      </c>
      <c r="L25" s="27"/>
    </row>
    <row r="26" spans="2:12" s="1" customFormat="1" ht="18" customHeight="1">
      <c r="B26" s="27"/>
      <c r="E26" s="20" t="str">
        <f>IF('Rekapitulácia stavby'!E20="","",'Rekapitulácia stavby'!E20)</f>
        <v xml:space="preserve"> </v>
      </c>
      <c r="I26" s="22" t="s">
        <v>23</v>
      </c>
      <c r="J26" s="20" t="str">
        <f>IF('Rekapitulácia stavby'!AN20="","",'Rekapitulácia stavby'!AN20)</f>
        <v/>
      </c>
      <c r="L26" s="27"/>
    </row>
    <row r="27" spans="2:12" s="1" customFormat="1" ht="7" customHeight="1">
      <c r="B27" s="27"/>
      <c r="L27" s="27"/>
    </row>
    <row r="28" spans="2:12" s="1" customFormat="1" ht="12" customHeight="1">
      <c r="B28" s="27"/>
      <c r="D28" s="22" t="s">
        <v>31</v>
      </c>
      <c r="L28" s="27"/>
    </row>
    <row r="29" spans="2:12" s="7" customFormat="1" ht="214.5" customHeight="1">
      <c r="B29" s="96"/>
      <c r="E29" s="181" t="s">
        <v>115</v>
      </c>
      <c r="F29" s="181"/>
      <c r="G29" s="181"/>
      <c r="H29" s="181"/>
      <c r="L29" s="96"/>
    </row>
    <row r="30" spans="2:12" s="1" customFormat="1" ht="7" customHeight="1">
      <c r="B30" s="27"/>
      <c r="L30" s="27"/>
    </row>
    <row r="31" spans="2:12" s="1" customFormat="1" ht="7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5" customHeight="1">
      <c r="B32" s="27"/>
      <c r="D32" s="20" t="s">
        <v>116</v>
      </c>
      <c r="J32" s="26">
        <f>J98</f>
        <v>37615.659</v>
      </c>
      <c r="L32" s="27"/>
    </row>
    <row r="33" spans="2:12" s="1" customFormat="1" ht="14.5" customHeight="1">
      <c r="B33" s="27"/>
      <c r="D33" s="25" t="s">
        <v>117</v>
      </c>
      <c r="J33" s="26">
        <f>J111</f>
        <v>0</v>
      </c>
      <c r="L33" s="27"/>
    </row>
    <row r="34" spans="2:12" s="1" customFormat="1" ht="25.5" customHeight="1">
      <c r="B34" s="27"/>
      <c r="D34" s="97" t="s">
        <v>35</v>
      </c>
      <c r="J34" s="64">
        <f>ROUND(J32 + J33, 2)</f>
        <v>37615.660000000003</v>
      </c>
      <c r="L34" s="27"/>
    </row>
    <row r="35" spans="2:12" s="1" customFormat="1" ht="7" customHeight="1">
      <c r="B35" s="27"/>
      <c r="D35" s="51"/>
      <c r="E35" s="51"/>
      <c r="F35" s="51"/>
      <c r="G35" s="51"/>
      <c r="H35" s="51"/>
      <c r="I35" s="51"/>
      <c r="J35" s="51"/>
      <c r="K35" s="51"/>
      <c r="L35" s="27"/>
    </row>
    <row r="36" spans="2:12" s="1" customFormat="1" ht="14.5" customHeight="1">
      <c r="B36" s="27"/>
      <c r="F36" s="30" t="s">
        <v>37</v>
      </c>
      <c r="I36" s="30" t="s">
        <v>36</v>
      </c>
      <c r="J36" s="30" t="s">
        <v>38</v>
      </c>
      <c r="L36" s="27"/>
    </row>
    <row r="37" spans="2:12" s="1" customFormat="1" ht="14.5" customHeight="1">
      <c r="B37" s="27"/>
      <c r="D37" s="53" t="s">
        <v>39</v>
      </c>
      <c r="E37" s="32" t="s">
        <v>40</v>
      </c>
      <c r="F37" s="98">
        <f>ROUND((SUM(BE111:BE112) + SUM(BE134:BE190)),  2)</f>
        <v>0</v>
      </c>
      <c r="G37" s="99"/>
      <c r="H37" s="99"/>
      <c r="I37" s="100">
        <v>0.2</v>
      </c>
      <c r="J37" s="98">
        <f>ROUND(((SUM(BE111:BE112) + SUM(BE134:BE190))*I37),  2)</f>
        <v>0</v>
      </c>
      <c r="L37" s="27"/>
    </row>
    <row r="38" spans="2:12" s="1" customFormat="1" ht="14.5" customHeight="1">
      <c r="B38" s="27"/>
      <c r="E38" s="32" t="s">
        <v>41</v>
      </c>
      <c r="F38" s="84">
        <f>ROUND((SUM(BF111:BF112) + SUM(BF134:BF190)),  2)</f>
        <v>37615.660000000003</v>
      </c>
      <c r="I38" s="101">
        <v>0.2</v>
      </c>
      <c r="J38" s="84">
        <f>ROUND(((SUM(BF111:BF112) + SUM(BF134:BF190))*I38),  2)</f>
        <v>7523.13</v>
      </c>
      <c r="L38" s="27"/>
    </row>
    <row r="39" spans="2:12" s="1" customFormat="1" ht="14.5" hidden="1" customHeight="1">
      <c r="B39" s="27"/>
      <c r="E39" s="22" t="s">
        <v>42</v>
      </c>
      <c r="F39" s="84">
        <f>ROUND((SUM(BG111:BG112) + SUM(BG134:BG190)),  2)</f>
        <v>0</v>
      </c>
      <c r="I39" s="101">
        <v>0.2</v>
      </c>
      <c r="J39" s="84">
        <f>0</f>
        <v>0</v>
      </c>
      <c r="L39" s="27"/>
    </row>
    <row r="40" spans="2:12" s="1" customFormat="1" ht="14.5" hidden="1" customHeight="1">
      <c r="B40" s="27"/>
      <c r="E40" s="22" t="s">
        <v>43</v>
      </c>
      <c r="F40" s="84">
        <f>ROUND((SUM(BH111:BH112) + SUM(BH134:BH190)),  2)</f>
        <v>0</v>
      </c>
      <c r="I40" s="101">
        <v>0.2</v>
      </c>
      <c r="J40" s="84">
        <f>0</f>
        <v>0</v>
      </c>
      <c r="L40" s="27"/>
    </row>
    <row r="41" spans="2:12" s="1" customFormat="1" ht="14.5" hidden="1" customHeight="1">
      <c r="B41" s="27"/>
      <c r="E41" s="32" t="s">
        <v>44</v>
      </c>
      <c r="F41" s="98">
        <f>ROUND((SUM(BI111:BI112) + SUM(BI134:BI190)),  2)</f>
        <v>0</v>
      </c>
      <c r="G41" s="99"/>
      <c r="H41" s="99"/>
      <c r="I41" s="100">
        <v>0</v>
      </c>
      <c r="J41" s="98">
        <f>0</f>
        <v>0</v>
      </c>
      <c r="L41" s="27"/>
    </row>
    <row r="42" spans="2:12" s="1" customFormat="1" ht="7" customHeight="1">
      <c r="B42" s="27"/>
      <c r="L42" s="27"/>
    </row>
    <row r="43" spans="2:12" s="1" customFormat="1" ht="25.5" customHeight="1">
      <c r="B43" s="27"/>
      <c r="C43" s="93"/>
      <c r="D43" s="102" t="s">
        <v>45</v>
      </c>
      <c r="E43" s="55"/>
      <c r="F43" s="55"/>
      <c r="G43" s="103" t="s">
        <v>46</v>
      </c>
      <c r="H43" s="104" t="s">
        <v>47</v>
      </c>
      <c r="I43" s="55"/>
      <c r="J43" s="105">
        <f>SUM(J34:J41)</f>
        <v>45138.79</v>
      </c>
      <c r="K43" s="106"/>
      <c r="L43" s="27"/>
    </row>
    <row r="44" spans="2:12" s="1" customFormat="1" ht="14.5" customHeight="1">
      <c r="B44" s="27"/>
      <c r="L44" s="27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7"/>
      <c r="D61" s="41" t="s">
        <v>50</v>
      </c>
      <c r="E61" s="29"/>
      <c r="F61" s="107" t="s">
        <v>51</v>
      </c>
      <c r="G61" s="41" t="s">
        <v>50</v>
      </c>
      <c r="H61" s="29"/>
      <c r="I61" s="29"/>
      <c r="J61" s="108" t="s">
        <v>51</v>
      </c>
      <c r="K61" s="29"/>
      <c r="L61" s="27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7"/>
      <c r="D76" s="41" t="s">
        <v>50</v>
      </c>
      <c r="E76" s="29"/>
      <c r="F76" s="107" t="s">
        <v>51</v>
      </c>
      <c r="G76" s="41" t="s">
        <v>50</v>
      </c>
      <c r="H76" s="29"/>
      <c r="I76" s="29"/>
      <c r="J76" s="108" t="s">
        <v>51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5" customHeight="1">
      <c r="B82" s="27"/>
      <c r="C82" s="17" t="s">
        <v>118</v>
      </c>
      <c r="L82" s="27"/>
    </row>
    <row r="83" spans="2:12" s="1" customFormat="1" ht="7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1" t="str">
        <f>E7</f>
        <v>Výstavba farmy dojníc Mikuláš II. etapa</v>
      </c>
      <c r="F85" s="212"/>
      <c r="G85" s="212"/>
      <c r="H85" s="212"/>
      <c r="L85" s="27"/>
    </row>
    <row r="86" spans="2:12" ht="12" customHeight="1">
      <c r="B86" s="16"/>
      <c r="C86" s="22" t="s">
        <v>113</v>
      </c>
      <c r="L86" s="16"/>
    </row>
    <row r="87" spans="2:12" s="1" customFormat="1" ht="16.5" customHeight="1">
      <c r="B87" s="27"/>
      <c r="E87" s="211" t="s">
        <v>763</v>
      </c>
      <c r="F87" s="213"/>
      <c r="G87" s="213"/>
      <c r="H87" s="213"/>
      <c r="L87" s="27"/>
    </row>
    <row r="88" spans="2:12" s="1" customFormat="1" ht="12" customHeight="1">
      <c r="B88" s="27"/>
      <c r="C88" s="22" t="s">
        <v>425</v>
      </c>
      <c r="L88" s="27"/>
    </row>
    <row r="89" spans="2:12" s="1" customFormat="1" ht="16.5" customHeight="1">
      <c r="B89" s="27"/>
      <c r="E89" s="173" t="str">
        <f>E11</f>
        <v>4_1 - Zdravotechnika</v>
      </c>
      <c r="F89" s="213"/>
      <c r="G89" s="213"/>
      <c r="H89" s="213"/>
      <c r="L89" s="27"/>
    </row>
    <row r="90" spans="2:12" s="1" customFormat="1" ht="7" customHeight="1">
      <c r="B90" s="27"/>
      <c r="L90" s="27"/>
    </row>
    <row r="91" spans="2:12" s="1" customFormat="1" ht="12" customHeight="1">
      <c r="B91" s="27"/>
      <c r="C91" s="22" t="s">
        <v>16</v>
      </c>
      <c r="F91" s="20" t="str">
        <f>F14</f>
        <v>Veľká Tabula</v>
      </c>
      <c r="I91" s="22" t="s">
        <v>18</v>
      </c>
      <c r="J91" s="50" t="str">
        <f>IF(J14="","",J14)</f>
        <v>7. 6. 2021</v>
      </c>
      <c r="L91" s="27"/>
    </row>
    <row r="92" spans="2:12" s="1" customFormat="1" ht="7" customHeight="1">
      <c r="B92" s="27"/>
      <c r="L92" s="27"/>
    </row>
    <row r="93" spans="2:12" s="1" customFormat="1" ht="25.75" customHeight="1">
      <c r="B93" s="27"/>
      <c r="C93" s="22" t="s">
        <v>20</v>
      </c>
      <c r="F93" s="20" t="str">
        <f>E17</f>
        <v>AGROCONTRACT Mikuláš a.s., č. 631, Mikuláš</v>
      </c>
      <c r="I93" s="22" t="s">
        <v>26</v>
      </c>
      <c r="J93" s="23" t="str">
        <f>E23</f>
        <v>Ing. arch. Roland Hoferica</v>
      </c>
      <c r="L93" s="27"/>
    </row>
    <row r="94" spans="2:12" s="1" customFormat="1" ht="15.25" customHeight="1">
      <c r="B94" s="27"/>
      <c r="C94" s="22" t="s">
        <v>24</v>
      </c>
      <c r="F94" s="20" t="str">
        <f>IF(E20="","",E20)</f>
        <v xml:space="preserve"> </v>
      </c>
      <c r="I94" s="22" t="s">
        <v>30</v>
      </c>
      <c r="J94" s="23" t="str">
        <f>E26</f>
        <v xml:space="preserve"> </v>
      </c>
      <c r="L94" s="27"/>
    </row>
    <row r="95" spans="2:12" s="1" customFormat="1" ht="10.25" customHeight="1">
      <c r="B95" s="27"/>
      <c r="L95" s="27"/>
    </row>
    <row r="96" spans="2:12" s="1" customFormat="1" ht="29.25" customHeight="1">
      <c r="B96" s="27"/>
      <c r="C96" s="109" t="s">
        <v>119</v>
      </c>
      <c r="D96" s="93"/>
      <c r="E96" s="93"/>
      <c r="F96" s="93"/>
      <c r="G96" s="93"/>
      <c r="H96" s="93"/>
      <c r="I96" s="93"/>
      <c r="J96" s="110" t="s">
        <v>120</v>
      </c>
      <c r="K96" s="93"/>
      <c r="L96" s="27"/>
    </row>
    <row r="97" spans="2:47" s="1" customFormat="1" ht="10.25" customHeight="1">
      <c r="B97" s="27"/>
      <c r="L97" s="27"/>
    </row>
    <row r="98" spans="2:47" s="1" customFormat="1" ht="22.75" customHeight="1">
      <c r="B98" s="27"/>
      <c r="C98" s="111" t="s">
        <v>121</v>
      </c>
      <c r="J98" s="64">
        <f>J134</f>
        <v>37615.659</v>
      </c>
      <c r="L98" s="27"/>
      <c r="AU98" s="13" t="s">
        <v>122</v>
      </c>
    </row>
    <row r="99" spans="2:47" s="8" customFormat="1" ht="25" customHeight="1">
      <c r="B99" s="112"/>
      <c r="D99" s="113" t="s">
        <v>123</v>
      </c>
      <c r="E99" s="114"/>
      <c r="F99" s="114"/>
      <c r="G99" s="114"/>
      <c r="H99" s="114"/>
      <c r="I99" s="114"/>
      <c r="J99" s="115">
        <f>J135</f>
        <v>37263.93</v>
      </c>
      <c r="L99" s="112"/>
    </row>
    <row r="100" spans="2:47" s="9" customFormat="1" ht="20" customHeight="1">
      <c r="B100" s="116"/>
      <c r="D100" s="117" t="s">
        <v>124</v>
      </c>
      <c r="E100" s="118"/>
      <c r="F100" s="118"/>
      <c r="G100" s="118"/>
      <c r="H100" s="118"/>
      <c r="I100" s="118"/>
      <c r="J100" s="119">
        <f>J136</f>
        <v>10279.352000000001</v>
      </c>
      <c r="L100" s="116"/>
    </row>
    <row r="101" spans="2:47" s="9" customFormat="1" ht="20" customHeight="1">
      <c r="B101" s="116"/>
      <c r="D101" s="117" t="s">
        <v>125</v>
      </c>
      <c r="E101" s="118"/>
      <c r="F101" s="118"/>
      <c r="G101" s="118"/>
      <c r="H101" s="118"/>
      <c r="I101" s="118"/>
      <c r="J101" s="119">
        <f>J148</f>
        <v>328.13799999999998</v>
      </c>
      <c r="L101" s="116"/>
    </row>
    <row r="102" spans="2:47" s="9" customFormat="1" ht="20" customHeight="1">
      <c r="B102" s="116"/>
      <c r="D102" s="117" t="s">
        <v>427</v>
      </c>
      <c r="E102" s="118"/>
      <c r="F102" s="118"/>
      <c r="G102" s="118"/>
      <c r="H102" s="118"/>
      <c r="I102" s="118"/>
      <c r="J102" s="119">
        <f>J150</f>
        <v>1289.088</v>
      </c>
      <c r="L102" s="116"/>
    </row>
    <row r="103" spans="2:47" s="9" customFormat="1" ht="20" customHeight="1">
      <c r="B103" s="116"/>
      <c r="D103" s="117" t="s">
        <v>428</v>
      </c>
      <c r="E103" s="118"/>
      <c r="F103" s="118"/>
      <c r="G103" s="118"/>
      <c r="H103" s="118"/>
      <c r="I103" s="118"/>
      <c r="J103" s="119">
        <f>J152</f>
        <v>16957.555999999997</v>
      </c>
      <c r="L103" s="116"/>
    </row>
    <row r="104" spans="2:47" s="9" customFormat="1" ht="20" customHeight="1">
      <c r="B104" s="116"/>
      <c r="D104" s="117" t="s">
        <v>128</v>
      </c>
      <c r="E104" s="118"/>
      <c r="F104" s="118"/>
      <c r="G104" s="118"/>
      <c r="H104" s="118"/>
      <c r="I104" s="118"/>
      <c r="J104" s="119">
        <f>J167</f>
        <v>2925</v>
      </c>
      <c r="L104" s="116"/>
    </row>
    <row r="105" spans="2:47" s="9" customFormat="1" ht="20" customHeight="1">
      <c r="B105" s="116"/>
      <c r="D105" s="117" t="s">
        <v>129</v>
      </c>
      <c r="E105" s="118"/>
      <c r="F105" s="118"/>
      <c r="G105" s="118"/>
      <c r="H105" s="118"/>
      <c r="I105" s="118"/>
      <c r="J105" s="119">
        <f>J172</f>
        <v>5484.7960000000003</v>
      </c>
      <c r="L105" s="116"/>
    </row>
    <row r="106" spans="2:47" s="8" customFormat="1" ht="25" customHeight="1">
      <c r="B106" s="112"/>
      <c r="D106" s="113" t="s">
        <v>130</v>
      </c>
      <c r="E106" s="114"/>
      <c r="F106" s="114"/>
      <c r="G106" s="114"/>
      <c r="H106" s="114"/>
      <c r="I106" s="114"/>
      <c r="J106" s="115">
        <f>J174</f>
        <v>351.72900000000004</v>
      </c>
      <c r="L106" s="112"/>
    </row>
    <row r="107" spans="2:47" s="9" customFormat="1" ht="20" customHeight="1">
      <c r="B107" s="116"/>
      <c r="D107" s="117" t="s">
        <v>429</v>
      </c>
      <c r="E107" s="118"/>
      <c r="F107" s="118"/>
      <c r="G107" s="118"/>
      <c r="H107" s="118"/>
      <c r="I107" s="118"/>
      <c r="J107" s="119">
        <f>J175</f>
        <v>50.863</v>
      </c>
      <c r="L107" s="116"/>
    </row>
    <row r="108" spans="2:47" s="9" customFormat="1" ht="20" customHeight="1">
      <c r="B108" s="116"/>
      <c r="D108" s="117" t="s">
        <v>430</v>
      </c>
      <c r="E108" s="118"/>
      <c r="F108" s="118"/>
      <c r="G108" s="118"/>
      <c r="H108" s="118"/>
      <c r="I108" s="118"/>
      <c r="J108" s="119">
        <f>J179</f>
        <v>300.86600000000004</v>
      </c>
      <c r="L108" s="116"/>
    </row>
    <row r="109" spans="2:47" s="1" customFormat="1" ht="21.75" customHeight="1">
      <c r="B109" s="27"/>
      <c r="L109" s="27"/>
    </row>
    <row r="110" spans="2:47" s="1" customFormat="1" ht="7" customHeight="1">
      <c r="B110" s="27"/>
      <c r="L110" s="27"/>
    </row>
    <row r="111" spans="2:47" s="1" customFormat="1" ht="29.25" customHeight="1">
      <c r="B111" s="27"/>
      <c r="C111" s="111" t="s">
        <v>138</v>
      </c>
      <c r="J111" s="120">
        <v>0</v>
      </c>
      <c r="L111" s="27"/>
      <c r="N111" s="121" t="s">
        <v>39</v>
      </c>
    </row>
    <row r="112" spans="2:47" s="1" customFormat="1" ht="18" customHeight="1">
      <c r="B112" s="27"/>
      <c r="L112" s="27"/>
    </row>
    <row r="113" spans="2:12" s="1" customFormat="1" ht="29.25" customHeight="1">
      <c r="B113" s="27"/>
      <c r="C113" s="92" t="s">
        <v>111</v>
      </c>
      <c r="D113" s="93"/>
      <c r="E113" s="93"/>
      <c r="F113" s="93"/>
      <c r="G113" s="93"/>
      <c r="H113" s="93"/>
      <c r="I113" s="93"/>
      <c r="J113" s="94">
        <f>ROUND(J98+J111,2)</f>
        <v>37615.660000000003</v>
      </c>
      <c r="K113" s="93"/>
      <c r="L113" s="27"/>
    </row>
    <row r="114" spans="2:12" s="1" customFormat="1" ht="7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7"/>
    </row>
    <row r="118" spans="2:12" s="1" customFormat="1" ht="7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27"/>
    </row>
    <row r="119" spans="2:12" s="1" customFormat="1" ht="25" customHeight="1">
      <c r="B119" s="27"/>
      <c r="C119" s="17" t="s">
        <v>139</v>
      </c>
      <c r="L119" s="27"/>
    </row>
    <row r="120" spans="2:12" s="1" customFormat="1" ht="7" customHeight="1">
      <c r="B120" s="27"/>
      <c r="L120" s="27"/>
    </row>
    <row r="121" spans="2:12" s="1" customFormat="1" ht="12" customHeight="1">
      <c r="B121" s="27"/>
      <c r="C121" s="22" t="s">
        <v>12</v>
      </c>
      <c r="L121" s="27"/>
    </row>
    <row r="122" spans="2:12" s="1" customFormat="1" ht="16.5" customHeight="1">
      <c r="B122" s="27"/>
      <c r="E122" s="211" t="str">
        <f>E7</f>
        <v>Výstavba farmy dojníc Mikuláš II. etapa</v>
      </c>
      <c r="F122" s="212"/>
      <c r="G122" s="212"/>
      <c r="H122" s="212"/>
      <c r="L122" s="27"/>
    </row>
    <row r="123" spans="2:12" ht="12" customHeight="1">
      <c r="B123" s="16"/>
      <c r="C123" s="22" t="s">
        <v>113</v>
      </c>
      <c r="L123" s="16"/>
    </row>
    <row r="124" spans="2:12" s="1" customFormat="1" ht="16.5" customHeight="1">
      <c r="B124" s="27"/>
      <c r="E124" s="211" t="s">
        <v>763</v>
      </c>
      <c r="F124" s="213"/>
      <c r="G124" s="213"/>
      <c r="H124" s="213"/>
      <c r="L124" s="27"/>
    </row>
    <row r="125" spans="2:12" s="1" customFormat="1" ht="12" customHeight="1">
      <c r="B125" s="27"/>
      <c r="C125" s="22" t="s">
        <v>425</v>
      </c>
      <c r="L125" s="27"/>
    </row>
    <row r="126" spans="2:12" s="1" customFormat="1" ht="16.5" customHeight="1">
      <c r="B126" s="27"/>
      <c r="E126" s="173" t="str">
        <f>E11</f>
        <v>4_1 - Zdravotechnika</v>
      </c>
      <c r="F126" s="213"/>
      <c r="G126" s="213"/>
      <c r="H126" s="213"/>
      <c r="L126" s="27"/>
    </row>
    <row r="127" spans="2:12" s="1" customFormat="1" ht="7" customHeight="1">
      <c r="B127" s="27"/>
      <c r="L127" s="27"/>
    </row>
    <row r="128" spans="2:12" s="1" customFormat="1" ht="12" customHeight="1">
      <c r="B128" s="27"/>
      <c r="C128" s="22" t="s">
        <v>16</v>
      </c>
      <c r="F128" s="20" t="str">
        <f>F14</f>
        <v>Veľká Tabula</v>
      </c>
      <c r="I128" s="22" t="s">
        <v>18</v>
      </c>
      <c r="J128" s="50" t="str">
        <f>IF(J14="","",J14)</f>
        <v>7. 6. 2021</v>
      </c>
      <c r="L128" s="27"/>
    </row>
    <row r="129" spans="2:65" s="1" customFormat="1" ht="7" customHeight="1">
      <c r="B129" s="27"/>
      <c r="L129" s="27"/>
    </row>
    <row r="130" spans="2:65" s="1" customFormat="1" ht="25.75" customHeight="1">
      <c r="B130" s="27"/>
      <c r="C130" s="22" t="s">
        <v>20</v>
      </c>
      <c r="F130" s="20" t="str">
        <f>E17</f>
        <v>AGROCONTRACT Mikuláš a.s., č. 631, Mikuláš</v>
      </c>
      <c r="I130" s="22" t="s">
        <v>26</v>
      </c>
      <c r="J130" s="23" t="str">
        <f>E23</f>
        <v>Ing. arch. Roland Hoferica</v>
      </c>
      <c r="L130" s="27"/>
    </row>
    <row r="131" spans="2:65" s="1" customFormat="1" ht="15.25" customHeight="1">
      <c r="B131" s="27"/>
      <c r="C131" s="22" t="s">
        <v>24</v>
      </c>
      <c r="F131" s="20" t="str">
        <f>IF(E20="","",E20)</f>
        <v xml:space="preserve"> </v>
      </c>
      <c r="I131" s="22" t="s">
        <v>30</v>
      </c>
      <c r="J131" s="23" t="str">
        <f>E26</f>
        <v xml:space="preserve"> </v>
      </c>
      <c r="L131" s="27"/>
    </row>
    <row r="132" spans="2:65" s="1" customFormat="1" ht="10.25" customHeight="1">
      <c r="B132" s="27"/>
      <c r="L132" s="27"/>
    </row>
    <row r="133" spans="2:65" s="10" customFormat="1" ht="29.25" customHeight="1">
      <c r="B133" s="122"/>
      <c r="C133" s="123" t="s">
        <v>140</v>
      </c>
      <c r="D133" s="124" t="s">
        <v>60</v>
      </c>
      <c r="E133" s="124" t="s">
        <v>56</v>
      </c>
      <c r="F133" s="124" t="s">
        <v>57</v>
      </c>
      <c r="G133" s="124" t="s">
        <v>141</v>
      </c>
      <c r="H133" s="124" t="s">
        <v>142</v>
      </c>
      <c r="I133" s="124" t="s">
        <v>143</v>
      </c>
      <c r="J133" s="125" t="s">
        <v>120</v>
      </c>
      <c r="K133" s="126" t="s">
        <v>144</v>
      </c>
      <c r="L133" s="122"/>
      <c r="M133" s="57" t="s">
        <v>1</v>
      </c>
      <c r="N133" s="58" t="s">
        <v>39</v>
      </c>
      <c r="O133" s="58" t="s">
        <v>145</v>
      </c>
      <c r="P133" s="58" t="s">
        <v>146</v>
      </c>
      <c r="Q133" s="58" t="s">
        <v>147</v>
      </c>
      <c r="R133" s="58" t="s">
        <v>148</v>
      </c>
      <c r="S133" s="58" t="s">
        <v>149</v>
      </c>
      <c r="T133" s="59" t="s">
        <v>150</v>
      </c>
    </row>
    <row r="134" spans="2:65" s="1" customFormat="1" ht="22.75" customHeight="1">
      <c r="B134" s="27"/>
      <c r="C134" s="62" t="s">
        <v>116</v>
      </c>
      <c r="J134" s="127">
        <f>BK134</f>
        <v>37615.659</v>
      </c>
      <c r="L134" s="27"/>
      <c r="M134" s="60"/>
      <c r="N134" s="51"/>
      <c r="O134" s="51"/>
      <c r="P134" s="128">
        <f>P135+P174</f>
        <v>697.61937999999998</v>
      </c>
      <c r="Q134" s="51"/>
      <c r="R134" s="128">
        <f>R135+R174</f>
        <v>157.19032780999999</v>
      </c>
      <c r="S134" s="51"/>
      <c r="T134" s="129">
        <f>T135+T174</f>
        <v>0</v>
      </c>
      <c r="AT134" s="13" t="s">
        <v>74</v>
      </c>
      <c r="AU134" s="13" t="s">
        <v>122</v>
      </c>
      <c r="BK134" s="130">
        <f>BK135+BK174</f>
        <v>37615.659</v>
      </c>
    </row>
    <row r="135" spans="2:65" s="11" customFormat="1" ht="26" customHeight="1">
      <c r="B135" s="131"/>
      <c r="D135" s="132" t="s">
        <v>74</v>
      </c>
      <c r="E135" s="133" t="s">
        <v>151</v>
      </c>
      <c r="F135" s="133" t="s">
        <v>152</v>
      </c>
      <c r="J135" s="134">
        <f>BK135</f>
        <v>37263.93</v>
      </c>
      <c r="L135" s="131"/>
      <c r="M135" s="135"/>
      <c r="P135" s="136">
        <f>P136+P148+P150+P152+P167+P172</f>
        <v>689.41971000000001</v>
      </c>
      <c r="R135" s="136">
        <f>R136+R148+R150+R152+R167+R172</f>
        <v>157.11647249999999</v>
      </c>
      <c r="T135" s="137">
        <f>T136+T148+T150+T152+T167+T172</f>
        <v>0</v>
      </c>
      <c r="AR135" s="132" t="s">
        <v>82</v>
      </c>
      <c r="AT135" s="138" t="s">
        <v>74</v>
      </c>
      <c r="AU135" s="138" t="s">
        <v>75</v>
      </c>
      <c r="AY135" s="132" t="s">
        <v>153</v>
      </c>
      <c r="BK135" s="139">
        <f>BK136+BK148+BK150+BK152+BK167+BK172</f>
        <v>37263.93</v>
      </c>
    </row>
    <row r="136" spans="2:65" s="11" customFormat="1" ht="22.75" customHeight="1">
      <c r="B136" s="131"/>
      <c r="D136" s="132" t="s">
        <v>74</v>
      </c>
      <c r="E136" s="140" t="s">
        <v>82</v>
      </c>
      <c r="F136" s="140" t="s">
        <v>154</v>
      </c>
      <c r="J136" s="141">
        <f>BK136</f>
        <v>10279.352000000001</v>
      </c>
      <c r="L136" s="131"/>
      <c r="M136" s="135"/>
      <c r="P136" s="136">
        <f>SUM(P137:P147)</f>
        <v>392.42349000000007</v>
      </c>
      <c r="R136" s="136">
        <f>SUM(R137:R147)</f>
        <v>97.2</v>
      </c>
      <c r="T136" s="137">
        <f>SUM(T137:T147)</f>
        <v>0</v>
      </c>
      <c r="AR136" s="132" t="s">
        <v>82</v>
      </c>
      <c r="AT136" s="138" t="s">
        <v>74</v>
      </c>
      <c r="AU136" s="138" t="s">
        <v>82</v>
      </c>
      <c r="AY136" s="132" t="s">
        <v>153</v>
      </c>
      <c r="BK136" s="139">
        <f>SUM(BK137:BK147)</f>
        <v>10279.352000000001</v>
      </c>
    </row>
    <row r="137" spans="2:65" s="1" customFormat="1" ht="24.25" customHeight="1">
      <c r="B137" s="142"/>
      <c r="C137" s="143" t="s">
        <v>82</v>
      </c>
      <c r="D137" s="143" t="s">
        <v>155</v>
      </c>
      <c r="E137" s="144" t="s">
        <v>161</v>
      </c>
      <c r="F137" s="145" t="s">
        <v>162</v>
      </c>
      <c r="G137" s="146" t="s">
        <v>158</v>
      </c>
      <c r="H137" s="147">
        <v>180</v>
      </c>
      <c r="I137" s="147">
        <v>11.494999999999999</v>
      </c>
      <c r="J137" s="147">
        <f t="shared" ref="J137:J147" si="0">ROUND(I137*H137,3)</f>
        <v>2069.1</v>
      </c>
      <c r="K137" s="148"/>
      <c r="L137" s="27"/>
      <c r="M137" s="149" t="s">
        <v>1</v>
      </c>
      <c r="N137" s="121" t="s">
        <v>41</v>
      </c>
      <c r="O137" s="150">
        <v>0.81100000000000005</v>
      </c>
      <c r="P137" s="150">
        <f t="shared" ref="P137:P147" si="1">O137*H137</f>
        <v>145.98000000000002</v>
      </c>
      <c r="Q137" s="150">
        <v>0</v>
      </c>
      <c r="R137" s="150">
        <f t="shared" ref="R137:R147" si="2">Q137*H137</f>
        <v>0</v>
      </c>
      <c r="S137" s="150">
        <v>0</v>
      </c>
      <c r="T137" s="151">
        <f t="shared" ref="T137:T147" si="3">S137*H137</f>
        <v>0</v>
      </c>
      <c r="AR137" s="152" t="s">
        <v>159</v>
      </c>
      <c r="AT137" s="152" t="s">
        <v>155</v>
      </c>
      <c r="AU137" s="152" t="s">
        <v>86</v>
      </c>
      <c r="AY137" s="13" t="s">
        <v>153</v>
      </c>
      <c r="BE137" s="153">
        <f t="shared" ref="BE137:BE147" si="4">IF(N137="základná",J137,0)</f>
        <v>0</v>
      </c>
      <c r="BF137" s="153">
        <f t="shared" ref="BF137:BF147" si="5">IF(N137="znížená",J137,0)</f>
        <v>2069.1</v>
      </c>
      <c r="BG137" s="153">
        <f t="shared" ref="BG137:BG147" si="6">IF(N137="zákl. prenesená",J137,0)</f>
        <v>0</v>
      </c>
      <c r="BH137" s="153">
        <f t="shared" ref="BH137:BH147" si="7">IF(N137="zníž. prenesená",J137,0)</f>
        <v>0</v>
      </c>
      <c r="BI137" s="153">
        <f t="shared" ref="BI137:BI147" si="8">IF(N137="nulová",J137,0)</f>
        <v>0</v>
      </c>
      <c r="BJ137" s="13" t="s">
        <v>86</v>
      </c>
      <c r="BK137" s="154">
        <f t="shared" ref="BK137:BK147" si="9">ROUND(I137*H137,3)</f>
        <v>2069.1</v>
      </c>
      <c r="BL137" s="13" t="s">
        <v>159</v>
      </c>
      <c r="BM137" s="152" t="s">
        <v>431</v>
      </c>
    </row>
    <row r="138" spans="2:65" s="1" customFormat="1" ht="37.75" customHeight="1">
      <c r="B138" s="142"/>
      <c r="C138" s="143" t="s">
        <v>86</v>
      </c>
      <c r="D138" s="143" t="s">
        <v>155</v>
      </c>
      <c r="E138" s="144" t="s">
        <v>165</v>
      </c>
      <c r="F138" s="145" t="s">
        <v>166</v>
      </c>
      <c r="G138" s="146" t="s">
        <v>158</v>
      </c>
      <c r="H138" s="147">
        <v>180</v>
      </c>
      <c r="I138" s="147">
        <v>1.1339999999999999</v>
      </c>
      <c r="J138" s="147">
        <f t="shared" si="0"/>
        <v>204.12</v>
      </c>
      <c r="K138" s="148"/>
      <c r="L138" s="27"/>
      <c r="M138" s="149" t="s">
        <v>1</v>
      </c>
      <c r="N138" s="121" t="s">
        <v>41</v>
      </c>
      <c r="O138" s="150">
        <v>0.08</v>
      </c>
      <c r="P138" s="150">
        <f t="shared" si="1"/>
        <v>14.4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159</v>
      </c>
      <c r="AT138" s="152" t="s">
        <v>155</v>
      </c>
      <c r="AU138" s="152" t="s">
        <v>86</v>
      </c>
      <c r="AY138" s="13" t="s">
        <v>153</v>
      </c>
      <c r="BE138" s="153">
        <f t="shared" si="4"/>
        <v>0</v>
      </c>
      <c r="BF138" s="153">
        <f t="shared" si="5"/>
        <v>204.12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4">
        <f t="shared" si="9"/>
        <v>204.12</v>
      </c>
      <c r="BL138" s="13" t="s">
        <v>159</v>
      </c>
      <c r="BM138" s="152" t="s">
        <v>432</v>
      </c>
    </row>
    <row r="139" spans="2:65" s="1" customFormat="1" ht="24.25" customHeight="1">
      <c r="B139" s="142"/>
      <c r="C139" s="143" t="s">
        <v>164</v>
      </c>
      <c r="D139" s="143" t="s">
        <v>155</v>
      </c>
      <c r="E139" s="144" t="s">
        <v>433</v>
      </c>
      <c r="F139" s="145" t="s">
        <v>169</v>
      </c>
      <c r="G139" s="146" t="s">
        <v>158</v>
      </c>
      <c r="H139" s="147">
        <v>180</v>
      </c>
      <c r="I139" s="147">
        <v>1.7629999999999999</v>
      </c>
      <c r="J139" s="147">
        <f t="shared" si="0"/>
        <v>317.33999999999997</v>
      </c>
      <c r="K139" s="148"/>
      <c r="L139" s="27"/>
      <c r="M139" s="149" t="s">
        <v>1</v>
      </c>
      <c r="N139" s="121" t="s">
        <v>41</v>
      </c>
      <c r="O139" s="150">
        <v>6.9000000000000006E-2</v>
      </c>
      <c r="P139" s="150">
        <f t="shared" si="1"/>
        <v>12.420000000000002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159</v>
      </c>
      <c r="AT139" s="152" t="s">
        <v>155</v>
      </c>
      <c r="AU139" s="152" t="s">
        <v>86</v>
      </c>
      <c r="AY139" s="13" t="s">
        <v>153</v>
      </c>
      <c r="BE139" s="153">
        <f t="shared" si="4"/>
        <v>0</v>
      </c>
      <c r="BF139" s="153">
        <f t="shared" si="5"/>
        <v>317.33999999999997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4">
        <f t="shared" si="9"/>
        <v>317.33999999999997</v>
      </c>
      <c r="BL139" s="13" t="s">
        <v>159</v>
      </c>
      <c r="BM139" s="152" t="s">
        <v>434</v>
      </c>
    </row>
    <row r="140" spans="2:65" s="1" customFormat="1" ht="33" customHeight="1">
      <c r="B140" s="142"/>
      <c r="C140" s="143" t="s">
        <v>159</v>
      </c>
      <c r="D140" s="143" t="s">
        <v>155</v>
      </c>
      <c r="E140" s="144" t="s">
        <v>435</v>
      </c>
      <c r="F140" s="145" t="s">
        <v>436</v>
      </c>
      <c r="G140" s="146" t="s">
        <v>158</v>
      </c>
      <c r="H140" s="147">
        <v>81</v>
      </c>
      <c r="I140" s="147">
        <v>4.5640000000000001</v>
      </c>
      <c r="J140" s="147">
        <f t="shared" si="0"/>
        <v>369.68400000000003</v>
      </c>
      <c r="K140" s="148"/>
      <c r="L140" s="27"/>
      <c r="M140" s="149" t="s">
        <v>1</v>
      </c>
      <c r="N140" s="121" t="s">
        <v>41</v>
      </c>
      <c r="O140" s="150">
        <v>7.0999999999999994E-2</v>
      </c>
      <c r="P140" s="150">
        <f t="shared" si="1"/>
        <v>5.7509999999999994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159</v>
      </c>
      <c r="AT140" s="152" t="s">
        <v>155</v>
      </c>
      <c r="AU140" s="152" t="s">
        <v>86</v>
      </c>
      <c r="AY140" s="13" t="s">
        <v>153</v>
      </c>
      <c r="BE140" s="153">
        <f t="shared" si="4"/>
        <v>0</v>
      </c>
      <c r="BF140" s="153">
        <f t="shared" si="5"/>
        <v>369.68400000000003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4">
        <f t="shared" si="9"/>
        <v>369.68400000000003</v>
      </c>
      <c r="BL140" s="13" t="s">
        <v>159</v>
      </c>
      <c r="BM140" s="152" t="s">
        <v>437</v>
      </c>
    </row>
    <row r="141" spans="2:65" s="1" customFormat="1" ht="37.75" customHeight="1">
      <c r="B141" s="142"/>
      <c r="C141" s="143" t="s">
        <v>171</v>
      </c>
      <c r="D141" s="143" t="s">
        <v>155</v>
      </c>
      <c r="E141" s="144" t="s">
        <v>438</v>
      </c>
      <c r="F141" s="145" t="s">
        <v>439</v>
      </c>
      <c r="G141" s="146" t="s">
        <v>158</v>
      </c>
      <c r="H141" s="147">
        <v>1377</v>
      </c>
      <c r="I141" s="147">
        <v>0.45800000000000002</v>
      </c>
      <c r="J141" s="147">
        <f t="shared" si="0"/>
        <v>630.66600000000005</v>
      </c>
      <c r="K141" s="148"/>
      <c r="L141" s="27"/>
      <c r="M141" s="149" t="s">
        <v>1</v>
      </c>
      <c r="N141" s="121" t="s">
        <v>41</v>
      </c>
      <c r="O141" s="150">
        <v>7.3699999999999998E-3</v>
      </c>
      <c r="P141" s="150">
        <f t="shared" si="1"/>
        <v>10.148489999999999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159</v>
      </c>
      <c r="AT141" s="152" t="s">
        <v>155</v>
      </c>
      <c r="AU141" s="152" t="s">
        <v>86</v>
      </c>
      <c r="AY141" s="13" t="s">
        <v>153</v>
      </c>
      <c r="BE141" s="153">
        <f t="shared" si="4"/>
        <v>0</v>
      </c>
      <c r="BF141" s="153">
        <f t="shared" si="5"/>
        <v>630.66600000000005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4">
        <f t="shared" si="9"/>
        <v>630.66600000000005</v>
      </c>
      <c r="BL141" s="13" t="s">
        <v>159</v>
      </c>
      <c r="BM141" s="152" t="s">
        <v>440</v>
      </c>
    </row>
    <row r="142" spans="2:65" s="1" customFormat="1" ht="24.25" customHeight="1">
      <c r="B142" s="142"/>
      <c r="C142" s="143" t="s">
        <v>175</v>
      </c>
      <c r="D142" s="143" t="s">
        <v>155</v>
      </c>
      <c r="E142" s="144" t="s">
        <v>176</v>
      </c>
      <c r="F142" s="145" t="s">
        <v>177</v>
      </c>
      <c r="G142" s="146" t="s">
        <v>158</v>
      </c>
      <c r="H142" s="147">
        <v>81</v>
      </c>
      <c r="I142" s="147">
        <v>7.931</v>
      </c>
      <c r="J142" s="147">
        <f t="shared" si="0"/>
        <v>642.41099999999994</v>
      </c>
      <c r="K142" s="148"/>
      <c r="L142" s="27"/>
      <c r="M142" s="149" t="s">
        <v>1</v>
      </c>
      <c r="N142" s="121" t="s">
        <v>41</v>
      </c>
      <c r="O142" s="150">
        <v>0.61699999999999999</v>
      </c>
      <c r="P142" s="150">
        <f t="shared" si="1"/>
        <v>49.976999999999997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159</v>
      </c>
      <c r="AT142" s="152" t="s">
        <v>155</v>
      </c>
      <c r="AU142" s="152" t="s">
        <v>86</v>
      </c>
      <c r="AY142" s="13" t="s">
        <v>153</v>
      </c>
      <c r="BE142" s="153">
        <f t="shared" si="4"/>
        <v>0</v>
      </c>
      <c r="BF142" s="153">
        <f t="shared" si="5"/>
        <v>642.41099999999994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4">
        <f t="shared" si="9"/>
        <v>642.41099999999994</v>
      </c>
      <c r="BL142" s="13" t="s">
        <v>159</v>
      </c>
      <c r="BM142" s="152" t="s">
        <v>441</v>
      </c>
    </row>
    <row r="143" spans="2:65" s="1" customFormat="1" ht="16.5" customHeight="1">
      <c r="B143" s="142"/>
      <c r="C143" s="143" t="s">
        <v>179</v>
      </c>
      <c r="D143" s="143" t="s">
        <v>155</v>
      </c>
      <c r="E143" s="144" t="s">
        <v>442</v>
      </c>
      <c r="F143" s="145" t="s">
        <v>443</v>
      </c>
      <c r="G143" s="146" t="s">
        <v>158</v>
      </c>
      <c r="H143" s="147">
        <v>81</v>
      </c>
      <c r="I143" s="147">
        <v>0.81499999999999995</v>
      </c>
      <c r="J143" s="147">
        <f t="shared" si="0"/>
        <v>66.015000000000001</v>
      </c>
      <c r="K143" s="148"/>
      <c r="L143" s="27"/>
      <c r="M143" s="149" t="s">
        <v>1</v>
      </c>
      <c r="N143" s="121" t="s">
        <v>41</v>
      </c>
      <c r="O143" s="150">
        <v>8.9999999999999993E-3</v>
      </c>
      <c r="P143" s="150">
        <f t="shared" si="1"/>
        <v>0.72899999999999998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159</v>
      </c>
      <c r="AT143" s="152" t="s">
        <v>155</v>
      </c>
      <c r="AU143" s="152" t="s">
        <v>86</v>
      </c>
      <c r="AY143" s="13" t="s">
        <v>153</v>
      </c>
      <c r="BE143" s="153">
        <f t="shared" si="4"/>
        <v>0</v>
      </c>
      <c r="BF143" s="153">
        <f t="shared" si="5"/>
        <v>66.015000000000001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4">
        <f t="shared" si="9"/>
        <v>66.015000000000001</v>
      </c>
      <c r="BL143" s="13" t="s">
        <v>159</v>
      </c>
      <c r="BM143" s="152" t="s">
        <v>444</v>
      </c>
    </row>
    <row r="144" spans="2:65" s="1" customFormat="1" ht="24.25" customHeight="1">
      <c r="B144" s="142"/>
      <c r="C144" s="143" t="s">
        <v>183</v>
      </c>
      <c r="D144" s="143" t="s">
        <v>155</v>
      </c>
      <c r="E144" s="144" t="s">
        <v>445</v>
      </c>
      <c r="F144" s="145" t="s">
        <v>446</v>
      </c>
      <c r="G144" s="146" t="s">
        <v>212</v>
      </c>
      <c r="H144" s="147">
        <v>129.6</v>
      </c>
      <c r="I144" s="147">
        <v>19.5</v>
      </c>
      <c r="J144" s="147">
        <f t="shared" si="0"/>
        <v>2527.1999999999998</v>
      </c>
      <c r="K144" s="148"/>
      <c r="L144" s="27"/>
      <c r="M144" s="149" t="s">
        <v>1</v>
      </c>
      <c r="N144" s="121" t="s">
        <v>41</v>
      </c>
      <c r="O144" s="150">
        <v>0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159</v>
      </c>
      <c r="AT144" s="152" t="s">
        <v>155</v>
      </c>
      <c r="AU144" s="152" t="s">
        <v>86</v>
      </c>
      <c r="AY144" s="13" t="s">
        <v>153</v>
      </c>
      <c r="BE144" s="153">
        <f t="shared" si="4"/>
        <v>0</v>
      </c>
      <c r="BF144" s="153">
        <f t="shared" si="5"/>
        <v>2527.1999999999998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4">
        <f t="shared" si="9"/>
        <v>2527.1999999999998</v>
      </c>
      <c r="BL144" s="13" t="s">
        <v>159</v>
      </c>
      <c r="BM144" s="152" t="s">
        <v>447</v>
      </c>
    </row>
    <row r="145" spans="2:65" s="1" customFormat="1" ht="24.25" customHeight="1">
      <c r="B145" s="142"/>
      <c r="C145" s="143" t="s">
        <v>188</v>
      </c>
      <c r="D145" s="143" t="s">
        <v>155</v>
      </c>
      <c r="E145" s="144" t="s">
        <v>448</v>
      </c>
      <c r="F145" s="145" t="s">
        <v>449</v>
      </c>
      <c r="G145" s="146" t="s">
        <v>158</v>
      </c>
      <c r="H145" s="147">
        <v>99</v>
      </c>
      <c r="I145" s="147">
        <v>3.8889999999999998</v>
      </c>
      <c r="J145" s="147">
        <f t="shared" si="0"/>
        <v>385.01100000000002</v>
      </c>
      <c r="K145" s="148"/>
      <c r="L145" s="27"/>
      <c r="M145" s="149" t="s">
        <v>1</v>
      </c>
      <c r="N145" s="121" t="s">
        <v>41</v>
      </c>
      <c r="O145" s="150">
        <v>0.24199999999999999</v>
      </c>
      <c r="P145" s="150">
        <f t="shared" si="1"/>
        <v>23.957999999999998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159</v>
      </c>
      <c r="AT145" s="152" t="s">
        <v>155</v>
      </c>
      <c r="AU145" s="152" t="s">
        <v>86</v>
      </c>
      <c r="AY145" s="13" t="s">
        <v>153</v>
      </c>
      <c r="BE145" s="153">
        <f t="shared" si="4"/>
        <v>0</v>
      </c>
      <c r="BF145" s="153">
        <f t="shared" si="5"/>
        <v>385.01100000000002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4">
        <f t="shared" si="9"/>
        <v>385.01100000000002</v>
      </c>
      <c r="BL145" s="13" t="s">
        <v>159</v>
      </c>
      <c r="BM145" s="152" t="s">
        <v>450</v>
      </c>
    </row>
    <row r="146" spans="2:65" s="1" customFormat="1" ht="24.25" customHeight="1">
      <c r="B146" s="142"/>
      <c r="C146" s="143" t="s">
        <v>196</v>
      </c>
      <c r="D146" s="143" t="s">
        <v>155</v>
      </c>
      <c r="E146" s="144" t="s">
        <v>451</v>
      </c>
      <c r="F146" s="145" t="s">
        <v>452</v>
      </c>
      <c r="G146" s="146" t="s">
        <v>158</v>
      </c>
      <c r="H146" s="147">
        <v>54</v>
      </c>
      <c r="I146" s="147">
        <v>28.148</v>
      </c>
      <c r="J146" s="147">
        <f t="shared" si="0"/>
        <v>1519.992</v>
      </c>
      <c r="K146" s="148"/>
      <c r="L146" s="27"/>
      <c r="M146" s="149" t="s">
        <v>1</v>
      </c>
      <c r="N146" s="121" t="s">
        <v>41</v>
      </c>
      <c r="O146" s="150">
        <v>2.39</v>
      </c>
      <c r="P146" s="150">
        <f t="shared" si="1"/>
        <v>129.06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159</v>
      </c>
      <c r="AT146" s="152" t="s">
        <v>155</v>
      </c>
      <c r="AU146" s="152" t="s">
        <v>86</v>
      </c>
      <c r="AY146" s="13" t="s">
        <v>153</v>
      </c>
      <c r="BE146" s="153">
        <f t="shared" si="4"/>
        <v>0</v>
      </c>
      <c r="BF146" s="153">
        <f t="shared" si="5"/>
        <v>1519.992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86</v>
      </c>
      <c r="BK146" s="154">
        <f t="shared" si="9"/>
        <v>1519.992</v>
      </c>
      <c r="BL146" s="13" t="s">
        <v>159</v>
      </c>
      <c r="BM146" s="152" t="s">
        <v>453</v>
      </c>
    </row>
    <row r="147" spans="2:65" s="1" customFormat="1" ht="16.5" customHeight="1">
      <c r="B147" s="142"/>
      <c r="C147" s="155" t="s">
        <v>200</v>
      </c>
      <c r="D147" s="155" t="s">
        <v>274</v>
      </c>
      <c r="E147" s="156" t="s">
        <v>454</v>
      </c>
      <c r="F147" s="157" t="s">
        <v>455</v>
      </c>
      <c r="G147" s="158" t="s">
        <v>212</v>
      </c>
      <c r="H147" s="159">
        <v>97.2</v>
      </c>
      <c r="I147" s="159">
        <v>15.923999999999999</v>
      </c>
      <c r="J147" s="159">
        <f t="shared" si="0"/>
        <v>1547.8130000000001</v>
      </c>
      <c r="K147" s="160"/>
      <c r="L147" s="161"/>
      <c r="M147" s="162" t="s">
        <v>1</v>
      </c>
      <c r="N147" s="163" t="s">
        <v>41</v>
      </c>
      <c r="O147" s="150">
        <v>0</v>
      </c>
      <c r="P147" s="150">
        <f t="shared" si="1"/>
        <v>0</v>
      </c>
      <c r="Q147" s="150">
        <v>1</v>
      </c>
      <c r="R147" s="150">
        <f t="shared" si="2"/>
        <v>97.2</v>
      </c>
      <c r="S147" s="150">
        <v>0</v>
      </c>
      <c r="T147" s="151">
        <f t="shared" si="3"/>
        <v>0</v>
      </c>
      <c r="AR147" s="152" t="s">
        <v>183</v>
      </c>
      <c r="AT147" s="152" t="s">
        <v>274</v>
      </c>
      <c r="AU147" s="152" t="s">
        <v>86</v>
      </c>
      <c r="AY147" s="13" t="s">
        <v>153</v>
      </c>
      <c r="BE147" s="153">
        <f t="shared" si="4"/>
        <v>0</v>
      </c>
      <c r="BF147" s="153">
        <f t="shared" si="5"/>
        <v>1547.8130000000001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86</v>
      </c>
      <c r="BK147" s="154">
        <f t="shared" si="9"/>
        <v>1547.8130000000001</v>
      </c>
      <c r="BL147" s="13" t="s">
        <v>159</v>
      </c>
      <c r="BM147" s="152" t="s">
        <v>456</v>
      </c>
    </row>
    <row r="148" spans="2:65" s="11" customFormat="1" ht="22.75" customHeight="1">
      <c r="B148" s="131"/>
      <c r="D148" s="132" t="s">
        <v>74</v>
      </c>
      <c r="E148" s="140" t="s">
        <v>86</v>
      </c>
      <c r="F148" s="140" t="s">
        <v>187</v>
      </c>
      <c r="J148" s="141">
        <f>BK148</f>
        <v>328.13799999999998</v>
      </c>
      <c r="L148" s="131"/>
      <c r="M148" s="135"/>
      <c r="P148" s="136">
        <f>P149</f>
        <v>0.86170000000000002</v>
      </c>
      <c r="R148" s="136">
        <f>R149</f>
        <v>2.9239999999999999E-2</v>
      </c>
      <c r="T148" s="137">
        <f>T149</f>
        <v>0</v>
      </c>
      <c r="AR148" s="132" t="s">
        <v>82</v>
      </c>
      <c r="AT148" s="138" t="s">
        <v>74</v>
      </c>
      <c r="AU148" s="138" t="s">
        <v>82</v>
      </c>
      <c r="AY148" s="132" t="s">
        <v>153</v>
      </c>
      <c r="BK148" s="139">
        <f>BK149</f>
        <v>328.13799999999998</v>
      </c>
    </row>
    <row r="149" spans="2:65" s="1" customFormat="1" ht="16.5" customHeight="1">
      <c r="B149" s="142"/>
      <c r="C149" s="143" t="s">
        <v>205</v>
      </c>
      <c r="D149" s="143" t="s">
        <v>155</v>
      </c>
      <c r="E149" s="144" t="s">
        <v>457</v>
      </c>
      <c r="F149" s="145" t="s">
        <v>458</v>
      </c>
      <c r="G149" s="146" t="s">
        <v>277</v>
      </c>
      <c r="H149" s="147">
        <v>2</v>
      </c>
      <c r="I149" s="147">
        <v>164.06899999999999</v>
      </c>
      <c r="J149" s="147">
        <f>ROUND(I149*H149,3)</f>
        <v>328.13799999999998</v>
      </c>
      <c r="K149" s="148"/>
      <c r="L149" s="27"/>
      <c r="M149" s="149" t="s">
        <v>1</v>
      </c>
      <c r="N149" s="121" t="s">
        <v>41</v>
      </c>
      <c r="O149" s="150">
        <v>0.43085000000000001</v>
      </c>
      <c r="P149" s="150">
        <f>O149*H149</f>
        <v>0.86170000000000002</v>
      </c>
      <c r="Q149" s="150">
        <v>1.4619999999999999E-2</v>
      </c>
      <c r="R149" s="150">
        <f>Q149*H149</f>
        <v>2.9239999999999999E-2</v>
      </c>
      <c r="S149" s="150">
        <v>0</v>
      </c>
      <c r="T149" s="151">
        <f>S149*H149</f>
        <v>0</v>
      </c>
      <c r="AR149" s="152" t="s">
        <v>159</v>
      </c>
      <c r="AT149" s="152" t="s">
        <v>155</v>
      </c>
      <c r="AU149" s="152" t="s">
        <v>86</v>
      </c>
      <c r="AY149" s="13" t="s">
        <v>153</v>
      </c>
      <c r="BE149" s="153">
        <f>IF(N149="základná",J149,0)</f>
        <v>0</v>
      </c>
      <c r="BF149" s="153">
        <f>IF(N149="znížená",J149,0)</f>
        <v>328.13799999999998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3" t="s">
        <v>86</v>
      </c>
      <c r="BK149" s="154">
        <f>ROUND(I149*H149,3)</f>
        <v>328.13799999999998</v>
      </c>
      <c r="BL149" s="13" t="s">
        <v>159</v>
      </c>
      <c r="BM149" s="152" t="s">
        <v>459</v>
      </c>
    </row>
    <row r="150" spans="2:65" s="11" customFormat="1" ht="22.75" customHeight="1">
      <c r="B150" s="131"/>
      <c r="D150" s="132" t="s">
        <v>74</v>
      </c>
      <c r="E150" s="140" t="s">
        <v>159</v>
      </c>
      <c r="F150" s="140" t="s">
        <v>460</v>
      </c>
      <c r="J150" s="141">
        <f>BK150</f>
        <v>1289.088</v>
      </c>
      <c r="L150" s="131"/>
      <c r="M150" s="135"/>
      <c r="P150" s="136">
        <f>P151</f>
        <v>33.642000000000003</v>
      </c>
      <c r="R150" s="136">
        <f>R151</f>
        <v>51.05106</v>
      </c>
      <c r="T150" s="137">
        <f>T151</f>
        <v>0</v>
      </c>
      <c r="AR150" s="132" t="s">
        <v>82</v>
      </c>
      <c r="AT150" s="138" t="s">
        <v>74</v>
      </c>
      <c r="AU150" s="138" t="s">
        <v>82</v>
      </c>
      <c r="AY150" s="132" t="s">
        <v>153</v>
      </c>
      <c r="BK150" s="139">
        <f>BK151</f>
        <v>1289.088</v>
      </c>
    </row>
    <row r="151" spans="2:65" s="1" customFormat="1" ht="33" customHeight="1">
      <c r="B151" s="142"/>
      <c r="C151" s="143" t="s">
        <v>209</v>
      </c>
      <c r="D151" s="143" t="s">
        <v>155</v>
      </c>
      <c r="E151" s="144" t="s">
        <v>461</v>
      </c>
      <c r="F151" s="145" t="s">
        <v>462</v>
      </c>
      <c r="G151" s="146" t="s">
        <v>158</v>
      </c>
      <c r="H151" s="147">
        <v>27</v>
      </c>
      <c r="I151" s="147">
        <v>47.744</v>
      </c>
      <c r="J151" s="147">
        <f>ROUND(I151*H151,3)</f>
        <v>1289.088</v>
      </c>
      <c r="K151" s="148"/>
      <c r="L151" s="27"/>
      <c r="M151" s="149" t="s">
        <v>1</v>
      </c>
      <c r="N151" s="121" t="s">
        <v>41</v>
      </c>
      <c r="O151" s="150">
        <v>1.246</v>
      </c>
      <c r="P151" s="150">
        <f>O151*H151</f>
        <v>33.642000000000003</v>
      </c>
      <c r="Q151" s="150">
        <v>1.8907799999999999</v>
      </c>
      <c r="R151" s="150">
        <f>Q151*H151</f>
        <v>51.05106</v>
      </c>
      <c r="S151" s="150">
        <v>0</v>
      </c>
      <c r="T151" s="151">
        <f>S151*H151</f>
        <v>0</v>
      </c>
      <c r="AR151" s="152" t="s">
        <v>159</v>
      </c>
      <c r="AT151" s="152" t="s">
        <v>155</v>
      </c>
      <c r="AU151" s="152" t="s">
        <v>86</v>
      </c>
      <c r="AY151" s="13" t="s">
        <v>153</v>
      </c>
      <c r="BE151" s="153">
        <f>IF(N151="základná",J151,0)</f>
        <v>0</v>
      </c>
      <c r="BF151" s="153">
        <f>IF(N151="znížená",J151,0)</f>
        <v>1289.088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3" t="s">
        <v>86</v>
      </c>
      <c r="BK151" s="154">
        <f>ROUND(I151*H151,3)</f>
        <v>1289.088</v>
      </c>
      <c r="BL151" s="13" t="s">
        <v>159</v>
      </c>
      <c r="BM151" s="152" t="s">
        <v>463</v>
      </c>
    </row>
    <row r="152" spans="2:65" s="11" customFormat="1" ht="22.75" customHeight="1">
      <c r="B152" s="131"/>
      <c r="D152" s="132" t="s">
        <v>74</v>
      </c>
      <c r="E152" s="140" t="s">
        <v>183</v>
      </c>
      <c r="F152" s="140" t="s">
        <v>464</v>
      </c>
      <c r="J152" s="141">
        <f>BK152</f>
        <v>16957.555999999997</v>
      </c>
      <c r="L152" s="131"/>
      <c r="M152" s="135"/>
      <c r="P152" s="136">
        <f>SUM(P153:P166)</f>
        <v>59.887500000000003</v>
      </c>
      <c r="R152" s="136">
        <f>SUM(R153:R166)</f>
        <v>3.6661725000000001</v>
      </c>
      <c r="T152" s="137">
        <f>SUM(T153:T166)</f>
        <v>0</v>
      </c>
      <c r="AR152" s="132" t="s">
        <v>82</v>
      </c>
      <c r="AT152" s="138" t="s">
        <v>74</v>
      </c>
      <c r="AU152" s="138" t="s">
        <v>82</v>
      </c>
      <c r="AY152" s="132" t="s">
        <v>153</v>
      </c>
      <c r="BK152" s="139">
        <f>SUM(BK153:BK166)</f>
        <v>16957.555999999997</v>
      </c>
    </row>
    <row r="153" spans="2:65" s="1" customFormat="1" ht="37.75" customHeight="1">
      <c r="B153" s="142"/>
      <c r="C153" s="143" t="s">
        <v>465</v>
      </c>
      <c r="D153" s="143" t="s">
        <v>155</v>
      </c>
      <c r="E153" s="144" t="s">
        <v>466</v>
      </c>
      <c r="F153" s="145" t="s">
        <v>467</v>
      </c>
      <c r="G153" s="146" t="s">
        <v>271</v>
      </c>
      <c r="H153" s="147">
        <v>75</v>
      </c>
      <c r="I153" s="147">
        <v>0.442</v>
      </c>
      <c r="J153" s="147">
        <f t="shared" ref="J153:J166" si="10">ROUND(I153*H153,3)</f>
        <v>33.15</v>
      </c>
      <c r="K153" s="148"/>
      <c r="L153" s="27"/>
      <c r="M153" s="149" t="s">
        <v>1</v>
      </c>
      <c r="N153" s="121" t="s">
        <v>41</v>
      </c>
      <c r="O153" s="150">
        <v>2.3E-2</v>
      </c>
      <c r="P153" s="150">
        <f t="shared" ref="P153:P166" si="11">O153*H153</f>
        <v>1.7249999999999999</v>
      </c>
      <c r="Q153" s="150">
        <v>0</v>
      </c>
      <c r="R153" s="150">
        <f t="shared" ref="R153:R166" si="12">Q153*H153</f>
        <v>0</v>
      </c>
      <c r="S153" s="150">
        <v>0</v>
      </c>
      <c r="T153" s="151">
        <f t="shared" ref="T153:T166" si="13">S153*H153</f>
        <v>0</v>
      </c>
      <c r="AR153" s="152" t="s">
        <v>159</v>
      </c>
      <c r="AT153" s="152" t="s">
        <v>155</v>
      </c>
      <c r="AU153" s="152" t="s">
        <v>86</v>
      </c>
      <c r="AY153" s="13" t="s">
        <v>153</v>
      </c>
      <c r="BE153" s="153">
        <f t="shared" ref="BE153:BE166" si="14">IF(N153="základná",J153,0)</f>
        <v>0</v>
      </c>
      <c r="BF153" s="153">
        <f t="shared" ref="BF153:BF166" si="15">IF(N153="znížená",J153,0)</f>
        <v>33.15</v>
      </c>
      <c r="BG153" s="153">
        <f t="shared" ref="BG153:BG166" si="16">IF(N153="zákl. prenesená",J153,0)</f>
        <v>0</v>
      </c>
      <c r="BH153" s="153">
        <f t="shared" ref="BH153:BH166" si="17">IF(N153="zníž. prenesená",J153,0)</f>
        <v>0</v>
      </c>
      <c r="BI153" s="153">
        <f t="shared" ref="BI153:BI166" si="18">IF(N153="nulová",J153,0)</f>
        <v>0</v>
      </c>
      <c r="BJ153" s="13" t="s">
        <v>86</v>
      </c>
      <c r="BK153" s="154">
        <f t="shared" ref="BK153:BK166" si="19">ROUND(I153*H153,3)</f>
        <v>33.15</v>
      </c>
      <c r="BL153" s="13" t="s">
        <v>159</v>
      </c>
      <c r="BM153" s="152" t="s">
        <v>468</v>
      </c>
    </row>
    <row r="154" spans="2:65" s="1" customFormat="1" ht="24.25" customHeight="1">
      <c r="B154" s="142"/>
      <c r="C154" s="155" t="s">
        <v>469</v>
      </c>
      <c r="D154" s="155" t="s">
        <v>274</v>
      </c>
      <c r="E154" s="156" t="s">
        <v>470</v>
      </c>
      <c r="F154" s="157" t="s">
        <v>471</v>
      </c>
      <c r="G154" s="158" t="s">
        <v>271</v>
      </c>
      <c r="H154" s="159">
        <v>75</v>
      </c>
      <c r="I154" s="159">
        <v>4.0090000000000003</v>
      </c>
      <c r="J154" s="159">
        <f t="shared" si="10"/>
        <v>300.67500000000001</v>
      </c>
      <c r="K154" s="160"/>
      <c r="L154" s="161"/>
      <c r="M154" s="162" t="s">
        <v>1</v>
      </c>
      <c r="N154" s="163" t="s">
        <v>41</v>
      </c>
      <c r="O154" s="150">
        <v>0</v>
      </c>
      <c r="P154" s="150">
        <f t="shared" si="11"/>
        <v>0</v>
      </c>
      <c r="Q154" s="150">
        <v>6.7000000000000002E-4</v>
      </c>
      <c r="R154" s="150">
        <f t="shared" si="12"/>
        <v>5.0250000000000003E-2</v>
      </c>
      <c r="S154" s="150">
        <v>0</v>
      </c>
      <c r="T154" s="151">
        <f t="shared" si="13"/>
        <v>0</v>
      </c>
      <c r="AR154" s="152" t="s">
        <v>183</v>
      </c>
      <c r="AT154" s="152" t="s">
        <v>274</v>
      </c>
      <c r="AU154" s="152" t="s">
        <v>86</v>
      </c>
      <c r="AY154" s="13" t="s">
        <v>153</v>
      </c>
      <c r="BE154" s="153">
        <f t="shared" si="14"/>
        <v>0</v>
      </c>
      <c r="BF154" s="153">
        <f t="shared" si="15"/>
        <v>300.67500000000001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86</v>
      </c>
      <c r="BK154" s="154">
        <f t="shared" si="19"/>
        <v>300.67500000000001</v>
      </c>
      <c r="BL154" s="13" t="s">
        <v>159</v>
      </c>
      <c r="BM154" s="152" t="s">
        <v>472</v>
      </c>
    </row>
    <row r="155" spans="2:65" s="1" customFormat="1" ht="24.25" customHeight="1">
      <c r="B155" s="142"/>
      <c r="C155" s="155" t="s">
        <v>473</v>
      </c>
      <c r="D155" s="155" t="s">
        <v>274</v>
      </c>
      <c r="E155" s="156" t="s">
        <v>474</v>
      </c>
      <c r="F155" s="157" t="s">
        <v>475</v>
      </c>
      <c r="G155" s="158" t="s">
        <v>277</v>
      </c>
      <c r="H155" s="159">
        <v>5.0250000000000004</v>
      </c>
      <c r="I155" s="159">
        <v>6.4109999999999996</v>
      </c>
      <c r="J155" s="159">
        <f t="shared" si="10"/>
        <v>32.215000000000003</v>
      </c>
      <c r="K155" s="160"/>
      <c r="L155" s="161"/>
      <c r="M155" s="162" t="s">
        <v>1</v>
      </c>
      <c r="N155" s="163" t="s">
        <v>41</v>
      </c>
      <c r="O155" s="150">
        <v>0</v>
      </c>
      <c r="P155" s="150">
        <f t="shared" si="11"/>
        <v>0</v>
      </c>
      <c r="Q155" s="150">
        <v>1.2E-4</v>
      </c>
      <c r="R155" s="150">
        <f t="shared" si="12"/>
        <v>6.0300000000000002E-4</v>
      </c>
      <c r="S155" s="150">
        <v>0</v>
      </c>
      <c r="T155" s="151">
        <f t="shared" si="13"/>
        <v>0</v>
      </c>
      <c r="AR155" s="152" t="s">
        <v>183</v>
      </c>
      <c r="AT155" s="152" t="s">
        <v>274</v>
      </c>
      <c r="AU155" s="152" t="s">
        <v>86</v>
      </c>
      <c r="AY155" s="13" t="s">
        <v>153</v>
      </c>
      <c r="BE155" s="153">
        <f t="shared" si="14"/>
        <v>0</v>
      </c>
      <c r="BF155" s="153">
        <f t="shared" si="15"/>
        <v>32.215000000000003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86</v>
      </c>
      <c r="BK155" s="154">
        <f t="shared" si="19"/>
        <v>32.215000000000003</v>
      </c>
      <c r="BL155" s="13" t="s">
        <v>159</v>
      </c>
      <c r="BM155" s="152" t="s">
        <v>476</v>
      </c>
    </row>
    <row r="156" spans="2:65" s="1" customFormat="1" ht="24.25" customHeight="1">
      <c r="B156" s="142"/>
      <c r="C156" s="143" t="s">
        <v>242</v>
      </c>
      <c r="D156" s="143" t="s">
        <v>155</v>
      </c>
      <c r="E156" s="144" t="s">
        <v>477</v>
      </c>
      <c r="F156" s="145" t="s">
        <v>478</v>
      </c>
      <c r="G156" s="146" t="s">
        <v>271</v>
      </c>
      <c r="H156" s="147">
        <v>75</v>
      </c>
      <c r="I156" s="147">
        <v>0.70799999999999996</v>
      </c>
      <c r="J156" s="147">
        <f t="shared" si="10"/>
        <v>53.1</v>
      </c>
      <c r="K156" s="148"/>
      <c r="L156" s="27"/>
      <c r="M156" s="149" t="s">
        <v>1</v>
      </c>
      <c r="N156" s="121" t="s">
        <v>41</v>
      </c>
      <c r="O156" s="150">
        <v>3.5999999999999997E-2</v>
      </c>
      <c r="P156" s="150">
        <f t="shared" si="11"/>
        <v>2.6999999999999997</v>
      </c>
      <c r="Q156" s="150">
        <v>8.3999999999999992E-6</v>
      </c>
      <c r="R156" s="150">
        <f t="shared" si="12"/>
        <v>6.2999999999999992E-4</v>
      </c>
      <c r="S156" s="150">
        <v>0</v>
      </c>
      <c r="T156" s="151">
        <f t="shared" si="13"/>
        <v>0</v>
      </c>
      <c r="AR156" s="152" t="s">
        <v>159</v>
      </c>
      <c r="AT156" s="152" t="s">
        <v>155</v>
      </c>
      <c r="AU156" s="152" t="s">
        <v>86</v>
      </c>
      <c r="AY156" s="13" t="s">
        <v>153</v>
      </c>
      <c r="BE156" s="153">
        <f t="shared" si="14"/>
        <v>0</v>
      </c>
      <c r="BF156" s="153">
        <f t="shared" si="15"/>
        <v>53.1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86</v>
      </c>
      <c r="BK156" s="154">
        <f t="shared" si="19"/>
        <v>53.1</v>
      </c>
      <c r="BL156" s="13" t="s">
        <v>159</v>
      </c>
      <c r="BM156" s="152" t="s">
        <v>479</v>
      </c>
    </row>
    <row r="157" spans="2:65" s="1" customFormat="1" ht="33" customHeight="1">
      <c r="B157" s="142"/>
      <c r="C157" s="155" t="s">
        <v>246</v>
      </c>
      <c r="D157" s="155" t="s">
        <v>274</v>
      </c>
      <c r="E157" s="156" t="s">
        <v>480</v>
      </c>
      <c r="F157" s="157" t="s">
        <v>481</v>
      </c>
      <c r="G157" s="158" t="s">
        <v>277</v>
      </c>
      <c r="H157" s="159">
        <v>12.525</v>
      </c>
      <c r="I157" s="159">
        <v>98.84</v>
      </c>
      <c r="J157" s="159">
        <f t="shared" si="10"/>
        <v>1237.971</v>
      </c>
      <c r="K157" s="160"/>
      <c r="L157" s="161"/>
      <c r="M157" s="162" t="s">
        <v>1</v>
      </c>
      <c r="N157" s="163" t="s">
        <v>41</v>
      </c>
      <c r="O157" s="150">
        <v>0</v>
      </c>
      <c r="P157" s="150">
        <f t="shared" si="11"/>
        <v>0</v>
      </c>
      <c r="Q157" s="150">
        <v>2.6579999999999999E-2</v>
      </c>
      <c r="R157" s="150">
        <f t="shared" si="12"/>
        <v>0.3329145</v>
      </c>
      <c r="S157" s="150">
        <v>0</v>
      </c>
      <c r="T157" s="151">
        <f t="shared" si="13"/>
        <v>0</v>
      </c>
      <c r="AR157" s="152" t="s">
        <v>183</v>
      </c>
      <c r="AT157" s="152" t="s">
        <v>274</v>
      </c>
      <c r="AU157" s="152" t="s">
        <v>86</v>
      </c>
      <c r="AY157" s="13" t="s">
        <v>153</v>
      </c>
      <c r="BE157" s="153">
        <f t="shared" si="14"/>
        <v>0</v>
      </c>
      <c r="BF157" s="153">
        <f t="shared" si="15"/>
        <v>1237.971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86</v>
      </c>
      <c r="BK157" s="154">
        <f t="shared" si="19"/>
        <v>1237.971</v>
      </c>
      <c r="BL157" s="13" t="s">
        <v>159</v>
      </c>
      <c r="BM157" s="152" t="s">
        <v>482</v>
      </c>
    </row>
    <row r="158" spans="2:65" s="1" customFormat="1" ht="24.25" customHeight="1">
      <c r="B158" s="142"/>
      <c r="C158" s="143" t="s">
        <v>483</v>
      </c>
      <c r="D158" s="143" t="s">
        <v>155</v>
      </c>
      <c r="E158" s="144" t="s">
        <v>484</v>
      </c>
      <c r="F158" s="145" t="s">
        <v>485</v>
      </c>
      <c r="G158" s="146" t="s">
        <v>271</v>
      </c>
      <c r="H158" s="147">
        <v>75</v>
      </c>
      <c r="I158" s="147">
        <v>2.6909999999999998</v>
      </c>
      <c r="J158" s="147">
        <f t="shared" si="10"/>
        <v>201.82499999999999</v>
      </c>
      <c r="K158" s="148"/>
      <c r="L158" s="27"/>
      <c r="M158" s="149" t="s">
        <v>1</v>
      </c>
      <c r="N158" s="121" t="s">
        <v>41</v>
      </c>
      <c r="O158" s="150">
        <v>0.104</v>
      </c>
      <c r="P158" s="150">
        <f t="shared" si="11"/>
        <v>7.8</v>
      </c>
      <c r="Q158" s="150">
        <v>2.5999999999999998E-5</v>
      </c>
      <c r="R158" s="150">
        <f t="shared" si="12"/>
        <v>1.9499999999999999E-3</v>
      </c>
      <c r="S158" s="150">
        <v>0</v>
      </c>
      <c r="T158" s="151">
        <f t="shared" si="13"/>
        <v>0</v>
      </c>
      <c r="AR158" s="152" t="s">
        <v>159</v>
      </c>
      <c r="AT158" s="152" t="s">
        <v>155</v>
      </c>
      <c r="AU158" s="152" t="s">
        <v>86</v>
      </c>
      <c r="AY158" s="13" t="s">
        <v>153</v>
      </c>
      <c r="BE158" s="153">
        <f t="shared" si="14"/>
        <v>0</v>
      </c>
      <c r="BF158" s="153">
        <f t="shared" si="15"/>
        <v>201.82499999999999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86</v>
      </c>
      <c r="BK158" s="154">
        <f t="shared" si="19"/>
        <v>201.82499999999999</v>
      </c>
      <c r="BL158" s="13" t="s">
        <v>159</v>
      </c>
      <c r="BM158" s="152" t="s">
        <v>486</v>
      </c>
    </row>
    <row r="159" spans="2:65" s="1" customFormat="1" ht="33" customHeight="1">
      <c r="B159" s="142"/>
      <c r="C159" s="155" t="s">
        <v>487</v>
      </c>
      <c r="D159" s="155" t="s">
        <v>274</v>
      </c>
      <c r="E159" s="156" t="s">
        <v>488</v>
      </c>
      <c r="F159" s="157" t="s">
        <v>489</v>
      </c>
      <c r="G159" s="158" t="s">
        <v>277</v>
      </c>
      <c r="H159" s="159">
        <v>12.525</v>
      </c>
      <c r="I159" s="159">
        <v>1107.8019999999999</v>
      </c>
      <c r="J159" s="159">
        <f t="shared" si="10"/>
        <v>13875.22</v>
      </c>
      <c r="K159" s="160"/>
      <c r="L159" s="161"/>
      <c r="M159" s="162" t="s">
        <v>1</v>
      </c>
      <c r="N159" s="163" t="s">
        <v>41</v>
      </c>
      <c r="O159" s="150">
        <v>0</v>
      </c>
      <c r="P159" s="150">
        <f t="shared" si="11"/>
        <v>0</v>
      </c>
      <c r="Q159" s="150">
        <v>0.25900000000000001</v>
      </c>
      <c r="R159" s="150">
        <f t="shared" si="12"/>
        <v>3.2439750000000003</v>
      </c>
      <c r="S159" s="150">
        <v>0</v>
      </c>
      <c r="T159" s="151">
        <f t="shared" si="13"/>
        <v>0</v>
      </c>
      <c r="AR159" s="152" t="s">
        <v>183</v>
      </c>
      <c r="AT159" s="152" t="s">
        <v>274</v>
      </c>
      <c r="AU159" s="152" t="s">
        <v>86</v>
      </c>
      <c r="AY159" s="13" t="s">
        <v>153</v>
      </c>
      <c r="BE159" s="153">
        <f t="shared" si="14"/>
        <v>0</v>
      </c>
      <c r="BF159" s="153">
        <f t="shared" si="15"/>
        <v>13875.22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86</v>
      </c>
      <c r="BK159" s="154">
        <f t="shared" si="19"/>
        <v>13875.22</v>
      </c>
      <c r="BL159" s="13" t="s">
        <v>159</v>
      </c>
      <c r="BM159" s="152" t="s">
        <v>490</v>
      </c>
    </row>
    <row r="160" spans="2:65" s="1" customFormat="1" ht="24.25" customHeight="1">
      <c r="B160" s="142"/>
      <c r="C160" s="143" t="s">
        <v>251</v>
      </c>
      <c r="D160" s="143" t="s">
        <v>155</v>
      </c>
      <c r="E160" s="144" t="s">
        <v>491</v>
      </c>
      <c r="F160" s="145" t="s">
        <v>492</v>
      </c>
      <c r="G160" s="146" t="s">
        <v>271</v>
      </c>
      <c r="H160" s="147">
        <v>75</v>
      </c>
      <c r="I160" s="147">
        <v>3.6139999999999999</v>
      </c>
      <c r="J160" s="147">
        <f t="shared" si="10"/>
        <v>271.05</v>
      </c>
      <c r="K160" s="148"/>
      <c r="L160" s="27"/>
      <c r="M160" s="149" t="s">
        <v>1</v>
      </c>
      <c r="N160" s="121" t="s">
        <v>41</v>
      </c>
      <c r="O160" s="150">
        <v>0.19</v>
      </c>
      <c r="P160" s="150">
        <f t="shared" si="11"/>
        <v>14.25</v>
      </c>
      <c r="Q160" s="150">
        <v>0</v>
      </c>
      <c r="R160" s="150">
        <f t="shared" si="12"/>
        <v>0</v>
      </c>
      <c r="S160" s="150">
        <v>0</v>
      </c>
      <c r="T160" s="151">
        <f t="shared" si="13"/>
        <v>0</v>
      </c>
      <c r="AR160" s="152" t="s">
        <v>159</v>
      </c>
      <c r="AT160" s="152" t="s">
        <v>155</v>
      </c>
      <c r="AU160" s="152" t="s">
        <v>86</v>
      </c>
      <c r="AY160" s="13" t="s">
        <v>153</v>
      </c>
      <c r="BE160" s="153">
        <f t="shared" si="14"/>
        <v>0</v>
      </c>
      <c r="BF160" s="153">
        <f t="shared" si="15"/>
        <v>271.05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86</v>
      </c>
      <c r="BK160" s="154">
        <f t="shared" si="19"/>
        <v>271.05</v>
      </c>
      <c r="BL160" s="13" t="s">
        <v>159</v>
      </c>
      <c r="BM160" s="152" t="s">
        <v>493</v>
      </c>
    </row>
    <row r="161" spans="2:65" s="1" customFormat="1" ht="24.25" customHeight="1">
      <c r="B161" s="142"/>
      <c r="C161" s="143" t="s">
        <v>255</v>
      </c>
      <c r="D161" s="143" t="s">
        <v>155</v>
      </c>
      <c r="E161" s="144" t="s">
        <v>494</v>
      </c>
      <c r="F161" s="145" t="s">
        <v>495</v>
      </c>
      <c r="G161" s="146" t="s">
        <v>271</v>
      </c>
      <c r="H161" s="147">
        <v>75</v>
      </c>
      <c r="I161" s="147">
        <v>0.78600000000000003</v>
      </c>
      <c r="J161" s="147">
        <f t="shared" si="10"/>
        <v>58.95</v>
      </c>
      <c r="K161" s="148"/>
      <c r="L161" s="27"/>
      <c r="M161" s="149" t="s">
        <v>1</v>
      </c>
      <c r="N161" s="121" t="s">
        <v>41</v>
      </c>
      <c r="O161" s="150">
        <v>4.1000000000000002E-2</v>
      </c>
      <c r="P161" s="150">
        <f t="shared" si="11"/>
        <v>3.0750000000000002</v>
      </c>
      <c r="Q161" s="150">
        <v>0</v>
      </c>
      <c r="R161" s="150">
        <f t="shared" si="12"/>
        <v>0</v>
      </c>
      <c r="S161" s="150">
        <v>0</v>
      </c>
      <c r="T161" s="151">
        <f t="shared" si="13"/>
        <v>0</v>
      </c>
      <c r="AR161" s="152" t="s">
        <v>159</v>
      </c>
      <c r="AT161" s="152" t="s">
        <v>155</v>
      </c>
      <c r="AU161" s="152" t="s">
        <v>86</v>
      </c>
      <c r="AY161" s="13" t="s">
        <v>153</v>
      </c>
      <c r="BE161" s="153">
        <f t="shared" si="14"/>
        <v>0</v>
      </c>
      <c r="BF161" s="153">
        <f t="shared" si="15"/>
        <v>58.95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86</v>
      </c>
      <c r="BK161" s="154">
        <f t="shared" si="19"/>
        <v>58.95</v>
      </c>
      <c r="BL161" s="13" t="s">
        <v>159</v>
      </c>
      <c r="BM161" s="152" t="s">
        <v>496</v>
      </c>
    </row>
    <row r="162" spans="2:65" s="1" customFormat="1" ht="16.5" customHeight="1">
      <c r="B162" s="142"/>
      <c r="C162" s="143" t="s">
        <v>259</v>
      </c>
      <c r="D162" s="143" t="s">
        <v>155</v>
      </c>
      <c r="E162" s="144" t="s">
        <v>497</v>
      </c>
      <c r="F162" s="145" t="s">
        <v>498</v>
      </c>
      <c r="G162" s="146" t="s">
        <v>271</v>
      </c>
      <c r="H162" s="147">
        <v>75</v>
      </c>
      <c r="I162" s="147">
        <v>1.7050000000000001</v>
      </c>
      <c r="J162" s="147">
        <f t="shared" si="10"/>
        <v>127.875</v>
      </c>
      <c r="K162" s="148"/>
      <c r="L162" s="27"/>
      <c r="M162" s="149" t="s">
        <v>1</v>
      </c>
      <c r="N162" s="121" t="s">
        <v>41</v>
      </c>
      <c r="O162" s="150">
        <v>5.7000000000000002E-2</v>
      </c>
      <c r="P162" s="150">
        <f t="shared" si="11"/>
        <v>4.2750000000000004</v>
      </c>
      <c r="Q162" s="150">
        <v>0</v>
      </c>
      <c r="R162" s="150">
        <f t="shared" si="12"/>
        <v>0</v>
      </c>
      <c r="S162" s="150">
        <v>0</v>
      </c>
      <c r="T162" s="151">
        <f t="shared" si="13"/>
        <v>0</v>
      </c>
      <c r="AR162" s="152" t="s">
        <v>159</v>
      </c>
      <c r="AT162" s="152" t="s">
        <v>155</v>
      </c>
      <c r="AU162" s="152" t="s">
        <v>86</v>
      </c>
      <c r="AY162" s="13" t="s">
        <v>153</v>
      </c>
      <c r="BE162" s="153">
        <f t="shared" si="14"/>
        <v>0</v>
      </c>
      <c r="BF162" s="153">
        <f t="shared" si="15"/>
        <v>127.875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86</v>
      </c>
      <c r="BK162" s="154">
        <f t="shared" si="19"/>
        <v>127.875</v>
      </c>
      <c r="BL162" s="13" t="s">
        <v>159</v>
      </c>
      <c r="BM162" s="152" t="s">
        <v>499</v>
      </c>
    </row>
    <row r="163" spans="2:65" s="1" customFormat="1" ht="16.5" customHeight="1">
      <c r="B163" s="142"/>
      <c r="C163" s="143" t="s">
        <v>500</v>
      </c>
      <c r="D163" s="143" t="s">
        <v>155</v>
      </c>
      <c r="E163" s="144" t="s">
        <v>501</v>
      </c>
      <c r="F163" s="145" t="s">
        <v>502</v>
      </c>
      <c r="G163" s="146" t="s">
        <v>271</v>
      </c>
      <c r="H163" s="147">
        <v>75</v>
      </c>
      <c r="I163" s="147">
        <v>4.2640000000000002</v>
      </c>
      <c r="J163" s="147">
        <f t="shared" si="10"/>
        <v>319.8</v>
      </c>
      <c r="K163" s="148"/>
      <c r="L163" s="27"/>
      <c r="M163" s="149" t="s">
        <v>1</v>
      </c>
      <c r="N163" s="121" t="s">
        <v>41</v>
      </c>
      <c r="O163" s="150">
        <v>0.13</v>
      </c>
      <c r="P163" s="150">
        <f t="shared" si="11"/>
        <v>9.75</v>
      </c>
      <c r="Q163" s="150">
        <v>0</v>
      </c>
      <c r="R163" s="150">
        <f t="shared" si="12"/>
        <v>0</v>
      </c>
      <c r="S163" s="150">
        <v>0</v>
      </c>
      <c r="T163" s="151">
        <f t="shared" si="13"/>
        <v>0</v>
      </c>
      <c r="AR163" s="152" t="s">
        <v>159</v>
      </c>
      <c r="AT163" s="152" t="s">
        <v>155</v>
      </c>
      <c r="AU163" s="152" t="s">
        <v>86</v>
      </c>
      <c r="AY163" s="13" t="s">
        <v>153</v>
      </c>
      <c r="BE163" s="153">
        <f t="shared" si="14"/>
        <v>0</v>
      </c>
      <c r="BF163" s="153">
        <f t="shared" si="15"/>
        <v>319.8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86</v>
      </c>
      <c r="BK163" s="154">
        <f t="shared" si="19"/>
        <v>319.8</v>
      </c>
      <c r="BL163" s="13" t="s">
        <v>159</v>
      </c>
      <c r="BM163" s="152" t="s">
        <v>503</v>
      </c>
    </row>
    <row r="164" spans="2:65" s="1" customFormat="1" ht="16.5" customHeight="1">
      <c r="B164" s="142"/>
      <c r="C164" s="143" t="s">
        <v>263</v>
      </c>
      <c r="D164" s="143" t="s">
        <v>155</v>
      </c>
      <c r="E164" s="144" t="s">
        <v>504</v>
      </c>
      <c r="F164" s="145" t="s">
        <v>505</v>
      </c>
      <c r="G164" s="146" t="s">
        <v>271</v>
      </c>
      <c r="H164" s="147">
        <v>150</v>
      </c>
      <c r="I164" s="147">
        <v>1.603</v>
      </c>
      <c r="J164" s="147">
        <f t="shared" si="10"/>
        <v>240.45</v>
      </c>
      <c r="K164" s="148"/>
      <c r="L164" s="27"/>
      <c r="M164" s="149" t="s">
        <v>1</v>
      </c>
      <c r="N164" s="121" t="s">
        <v>41</v>
      </c>
      <c r="O164" s="150">
        <v>0.03</v>
      </c>
      <c r="P164" s="150">
        <f t="shared" si="11"/>
        <v>4.5</v>
      </c>
      <c r="Q164" s="150">
        <v>8.8999999999999995E-5</v>
      </c>
      <c r="R164" s="150">
        <f t="shared" si="12"/>
        <v>1.3349999999999999E-2</v>
      </c>
      <c r="S164" s="150">
        <v>0</v>
      </c>
      <c r="T164" s="151">
        <f t="shared" si="13"/>
        <v>0</v>
      </c>
      <c r="AR164" s="152" t="s">
        <v>159</v>
      </c>
      <c r="AT164" s="152" t="s">
        <v>155</v>
      </c>
      <c r="AU164" s="152" t="s">
        <v>86</v>
      </c>
      <c r="AY164" s="13" t="s">
        <v>153</v>
      </c>
      <c r="BE164" s="153">
        <f t="shared" si="14"/>
        <v>0</v>
      </c>
      <c r="BF164" s="153">
        <f t="shared" si="15"/>
        <v>240.45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86</v>
      </c>
      <c r="BK164" s="154">
        <f t="shared" si="19"/>
        <v>240.45</v>
      </c>
      <c r="BL164" s="13" t="s">
        <v>159</v>
      </c>
      <c r="BM164" s="152" t="s">
        <v>506</v>
      </c>
    </row>
    <row r="165" spans="2:65" s="1" customFormat="1" ht="24.25" customHeight="1">
      <c r="B165" s="142"/>
      <c r="C165" s="143" t="s">
        <v>268</v>
      </c>
      <c r="D165" s="143" t="s">
        <v>155</v>
      </c>
      <c r="E165" s="144" t="s">
        <v>507</v>
      </c>
      <c r="F165" s="145" t="s">
        <v>508</v>
      </c>
      <c r="G165" s="146" t="s">
        <v>271</v>
      </c>
      <c r="H165" s="147">
        <v>75</v>
      </c>
      <c r="I165" s="147">
        <v>0.879</v>
      </c>
      <c r="J165" s="147">
        <f t="shared" si="10"/>
        <v>65.924999999999997</v>
      </c>
      <c r="K165" s="148"/>
      <c r="L165" s="27"/>
      <c r="M165" s="149" t="s">
        <v>1</v>
      </c>
      <c r="N165" s="121" t="s">
        <v>41</v>
      </c>
      <c r="O165" s="150">
        <v>5.2499999999999998E-2</v>
      </c>
      <c r="P165" s="150">
        <f t="shared" si="11"/>
        <v>3.9375</v>
      </c>
      <c r="Q165" s="150">
        <v>1E-4</v>
      </c>
      <c r="R165" s="150">
        <f t="shared" si="12"/>
        <v>7.5000000000000006E-3</v>
      </c>
      <c r="S165" s="150">
        <v>0</v>
      </c>
      <c r="T165" s="151">
        <f t="shared" si="13"/>
        <v>0</v>
      </c>
      <c r="AR165" s="152" t="s">
        <v>159</v>
      </c>
      <c r="AT165" s="152" t="s">
        <v>155</v>
      </c>
      <c r="AU165" s="152" t="s">
        <v>86</v>
      </c>
      <c r="AY165" s="13" t="s">
        <v>153</v>
      </c>
      <c r="BE165" s="153">
        <f t="shared" si="14"/>
        <v>0</v>
      </c>
      <c r="BF165" s="153">
        <f t="shared" si="15"/>
        <v>65.924999999999997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86</v>
      </c>
      <c r="BK165" s="154">
        <f t="shared" si="19"/>
        <v>65.924999999999997</v>
      </c>
      <c r="BL165" s="13" t="s">
        <v>159</v>
      </c>
      <c r="BM165" s="152" t="s">
        <v>509</v>
      </c>
    </row>
    <row r="166" spans="2:65" s="1" customFormat="1" ht="24.25" customHeight="1">
      <c r="B166" s="142"/>
      <c r="C166" s="143" t="s">
        <v>273</v>
      </c>
      <c r="D166" s="143" t="s">
        <v>155</v>
      </c>
      <c r="E166" s="144" t="s">
        <v>510</v>
      </c>
      <c r="F166" s="145" t="s">
        <v>511</v>
      </c>
      <c r="G166" s="146" t="s">
        <v>271</v>
      </c>
      <c r="H166" s="147">
        <v>150</v>
      </c>
      <c r="I166" s="147">
        <v>0.92900000000000005</v>
      </c>
      <c r="J166" s="147">
        <f t="shared" si="10"/>
        <v>139.35</v>
      </c>
      <c r="K166" s="148"/>
      <c r="L166" s="27"/>
      <c r="M166" s="149" t="s">
        <v>1</v>
      </c>
      <c r="N166" s="121" t="s">
        <v>41</v>
      </c>
      <c r="O166" s="150">
        <v>5.2499999999999998E-2</v>
      </c>
      <c r="P166" s="150">
        <f t="shared" si="11"/>
        <v>7.875</v>
      </c>
      <c r="Q166" s="150">
        <v>1E-4</v>
      </c>
      <c r="R166" s="150">
        <f t="shared" si="12"/>
        <v>1.5000000000000001E-2</v>
      </c>
      <c r="S166" s="150">
        <v>0</v>
      </c>
      <c r="T166" s="151">
        <f t="shared" si="13"/>
        <v>0</v>
      </c>
      <c r="AR166" s="152" t="s">
        <v>159</v>
      </c>
      <c r="AT166" s="152" t="s">
        <v>155</v>
      </c>
      <c r="AU166" s="152" t="s">
        <v>86</v>
      </c>
      <c r="AY166" s="13" t="s">
        <v>153</v>
      </c>
      <c r="BE166" s="153">
        <f t="shared" si="14"/>
        <v>0</v>
      </c>
      <c r="BF166" s="153">
        <f t="shared" si="15"/>
        <v>139.35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86</v>
      </c>
      <c r="BK166" s="154">
        <f t="shared" si="19"/>
        <v>139.35</v>
      </c>
      <c r="BL166" s="13" t="s">
        <v>159</v>
      </c>
      <c r="BM166" s="152" t="s">
        <v>512</v>
      </c>
    </row>
    <row r="167" spans="2:65" s="11" customFormat="1" ht="22.75" customHeight="1">
      <c r="B167" s="131"/>
      <c r="D167" s="132" t="s">
        <v>74</v>
      </c>
      <c r="E167" s="140" t="s">
        <v>188</v>
      </c>
      <c r="F167" s="140" t="s">
        <v>267</v>
      </c>
      <c r="J167" s="141">
        <f>BK167</f>
        <v>2925</v>
      </c>
      <c r="L167" s="131"/>
      <c r="M167" s="135"/>
      <c r="P167" s="136">
        <f>SUM(P168:P171)</f>
        <v>0</v>
      </c>
      <c r="R167" s="136">
        <f>SUM(R168:R171)</f>
        <v>5.17</v>
      </c>
      <c r="T167" s="137">
        <f>SUM(T168:T171)</f>
        <v>0</v>
      </c>
      <c r="AR167" s="132" t="s">
        <v>82</v>
      </c>
      <c r="AT167" s="138" t="s">
        <v>74</v>
      </c>
      <c r="AU167" s="138" t="s">
        <v>82</v>
      </c>
      <c r="AY167" s="132" t="s">
        <v>153</v>
      </c>
      <c r="BK167" s="139">
        <f>SUM(BK168:BK171)</f>
        <v>2925</v>
      </c>
    </row>
    <row r="168" spans="2:65" s="1" customFormat="1" ht="24.25" customHeight="1">
      <c r="B168" s="142"/>
      <c r="C168" s="143" t="s">
        <v>279</v>
      </c>
      <c r="D168" s="143" t="s">
        <v>155</v>
      </c>
      <c r="E168" s="144" t="s">
        <v>513</v>
      </c>
      <c r="F168" s="145" t="s">
        <v>514</v>
      </c>
      <c r="G168" s="146" t="s">
        <v>515</v>
      </c>
      <c r="H168" s="147">
        <v>1</v>
      </c>
      <c r="I168" s="147">
        <v>455</v>
      </c>
      <c r="J168" s="147">
        <f>ROUND(I168*H168,3)</f>
        <v>455</v>
      </c>
      <c r="K168" s="148"/>
      <c r="L168" s="27"/>
      <c r="M168" s="149" t="s">
        <v>1</v>
      </c>
      <c r="N168" s="121" t="s">
        <v>41</v>
      </c>
      <c r="O168" s="150">
        <v>0</v>
      </c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AR168" s="152" t="s">
        <v>159</v>
      </c>
      <c r="AT168" s="152" t="s">
        <v>155</v>
      </c>
      <c r="AU168" s="152" t="s">
        <v>86</v>
      </c>
      <c r="AY168" s="13" t="s">
        <v>153</v>
      </c>
      <c r="BE168" s="153">
        <f>IF(N168="základná",J168,0)</f>
        <v>0</v>
      </c>
      <c r="BF168" s="153">
        <f>IF(N168="znížená",J168,0)</f>
        <v>455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3" t="s">
        <v>86</v>
      </c>
      <c r="BK168" s="154">
        <f>ROUND(I168*H168,3)</f>
        <v>455</v>
      </c>
      <c r="BL168" s="13" t="s">
        <v>159</v>
      </c>
      <c r="BM168" s="152" t="s">
        <v>516</v>
      </c>
    </row>
    <row r="169" spans="2:65" s="1" customFormat="1" ht="16.5" customHeight="1">
      <c r="B169" s="142"/>
      <c r="C169" s="143" t="s">
        <v>283</v>
      </c>
      <c r="D169" s="143" t="s">
        <v>155</v>
      </c>
      <c r="E169" s="144" t="s">
        <v>517</v>
      </c>
      <c r="F169" s="145" t="s">
        <v>518</v>
      </c>
      <c r="G169" s="146" t="s">
        <v>515</v>
      </c>
      <c r="H169" s="147">
        <v>1</v>
      </c>
      <c r="I169" s="147">
        <v>585</v>
      </c>
      <c r="J169" s="147">
        <f>ROUND(I169*H169,3)</f>
        <v>585</v>
      </c>
      <c r="K169" s="148"/>
      <c r="L169" s="27"/>
      <c r="M169" s="149" t="s">
        <v>1</v>
      </c>
      <c r="N169" s="121" t="s">
        <v>41</v>
      </c>
      <c r="O169" s="150">
        <v>0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159</v>
      </c>
      <c r="AT169" s="152" t="s">
        <v>155</v>
      </c>
      <c r="AU169" s="152" t="s">
        <v>86</v>
      </c>
      <c r="AY169" s="13" t="s">
        <v>153</v>
      </c>
      <c r="BE169" s="153">
        <f>IF(N169="základná",J169,0)</f>
        <v>0</v>
      </c>
      <c r="BF169" s="153">
        <f>IF(N169="znížená",J169,0)</f>
        <v>585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3" t="s">
        <v>86</v>
      </c>
      <c r="BK169" s="154">
        <f>ROUND(I169*H169,3)</f>
        <v>585</v>
      </c>
      <c r="BL169" s="13" t="s">
        <v>159</v>
      </c>
      <c r="BM169" s="152" t="s">
        <v>519</v>
      </c>
    </row>
    <row r="170" spans="2:65" s="1" customFormat="1" ht="21.75" customHeight="1">
      <c r="B170" s="142"/>
      <c r="C170" s="143" t="s">
        <v>287</v>
      </c>
      <c r="D170" s="143" t="s">
        <v>155</v>
      </c>
      <c r="E170" s="144" t="s">
        <v>520</v>
      </c>
      <c r="F170" s="145" t="s">
        <v>521</v>
      </c>
      <c r="G170" s="146" t="s">
        <v>277</v>
      </c>
      <c r="H170" s="147">
        <v>1</v>
      </c>
      <c r="I170" s="147">
        <v>1072.5</v>
      </c>
      <c r="J170" s="147">
        <f>ROUND(I170*H170,3)</f>
        <v>1072.5</v>
      </c>
      <c r="K170" s="148"/>
      <c r="L170" s="27"/>
      <c r="M170" s="149" t="s">
        <v>1</v>
      </c>
      <c r="N170" s="121" t="s">
        <v>41</v>
      </c>
      <c r="O170" s="150">
        <v>0</v>
      </c>
      <c r="P170" s="150">
        <f>O170*H170</f>
        <v>0</v>
      </c>
      <c r="Q170" s="150">
        <v>0.65</v>
      </c>
      <c r="R170" s="150">
        <f>Q170*H170</f>
        <v>0.65</v>
      </c>
      <c r="S170" s="150">
        <v>0</v>
      </c>
      <c r="T170" s="151">
        <f>S170*H170</f>
        <v>0</v>
      </c>
      <c r="AR170" s="152" t="s">
        <v>159</v>
      </c>
      <c r="AT170" s="152" t="s">
        <v>155</v>
      </c>
      <c r="AU170" s="152" t="s">
        <v>86</v>
      </c>
      <c r="AY170" s="13" t="s">
        <v>153</v>
      </c>
      <c r="BE170" s="153">
        <f>IF(N170="základná",J170,0)</f>
        <v>0</v>
      </c>
      <c r="BF170" s="153">
        <f>IF(N170="znížená",J170,0)</f>
        <v>1072.5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3" t="s">
        <v>86</v>
      </c>
      <c r="BK170" s="154">
        <f>ROUND(I170*H170,3)</f>
        <v>1072.5</v>
      </c>
      <c r="BL170" s="13" t="s">
        <v>159</v>
      </c>
      <c r="BM170" s="152" t="s">
        <v>522</v>
      </c>
    </row>
    <row r="171" spans="2:65" s="1" customFormat="1" ht="16.5" customHeight="1">
      <c r="B171" s="142"/>
      <c r="C171" s="143" t="s">
        <v>292</v>
      </c>
      <c r="D171" s="143" t="s">
        <v>155</v>
      </c>
      <c r="E171" s="144" t="s">
        <v>523</v>
      </c>
      <c r="F171" s="145" t="s">
        <v>524</v>
      </c>
      <c r="G171" s="146" t="s">
        <v>277</v>
      </c>
      <c r="H171" s="147">
        <v>1</v>
      </c>
      <c r="I171" s="147">
        <v>812.5</v>
      </c>
      <c r="J171" s="147">
        <f>ROUND(I171*H171,3)</f>
        <v>812.5</v>
      </c>
      <c r="K171" s="148"/>
      <c r="L171" s="27"/>
      <c r="M171" s="149" t="s">
        <v>1</v>
      </c>
      <c r="N171" s="121" t="s">
        <v>41</v>
      </c>
      <c r="O171" s="150">
        <v>0</v>
      </c>
      <c r="P171" s="150">
        <f>O171*H171</f>
        <v>0</v>
      </c>
      <c r="Q171" s="150">
        <v>4.5199999999999996</v>
      </c>
      <c r="R171" s="150">
        <f>Q171*H171</f>
        <v>4.5199999999999996</v>
      </c>
      <c r="S171" s="150">
        <v>0</v>
      </c>
      <c r="T171" s="151">
        <f>S171*H171</f>
        <v>0</v>
      </c>
      <c r="AR171" s="152" t="s">
        <v>159</v>
      </c>
      <c r="AT171" s="152" t="s">
        <v>155</v>
      </c>
      <c r="AU171" s="152" t="s">
        <v>86</v>
      </c>
      <c r="AY171" s="13" t="s">
        <v>153</v>
      </c>
      <c r="BE171" s="153">
        <f>IF(N171="základná",J171,0)</f>
        <v>0</v>
      </c>
      <c r="BF171" s="153">
        <f>IF(N171="znížená",J171,0)</f>
        <v>812.5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3" t="s">
        <v>86</v>
      </c>
      <c r="BK171" s="154">
        <f>ROUND(I171*H171,3)</f>
        <v>812.5</v>
      </c>
      <c r="BL171" s="13" t="s">
        <v>159</v>
      </c>
      <c r="BM171" s="152" t="s">
        <v>525</v>
      </c>
    </row>
    <row r="172" spans="2:65" s="11" customFormat="1" ht="22.75" customHeight="1">
      <c r="B172" s="131"/>
      <c r="D172" s="132" t="s">
        <v>74</v>
      </c>
      <c r="E172" s="140" t="s">
        <v>296</v>
      </c>
      <c r="F172" s="140" t="s">
        <v>297</v>
      </c>
      <c r="J172" s="141">
        <f>BK172</f>
        <v>5484.7960000000003</v>
      </c>
      <c r="L172" s="131"/>
      <c r="M172" s="135"/>
      <c r="P172" s="136">
        <f>P173</f>
        <v>202.60502</v>
      </c>
      <c r="R172" s="136">
        <f>R173</f>
        <v>0</v>
      </c>
      <c r="T172" s="137">
        <f>T173</f>
        <v>0</v>
      </c>
      <c r="AR172" s="132" t="s">
        <v>82</v>
      </c>
      <c r="AT172" s="138" t="s">
        <v>74</v>
      </c>
      <c r="AU172" s="138" t="s">
        <v>82</v>
      </c>
      <c r="AY172" s="132" t="s">
        <v>153</v>
      </c>
      <c r="BK172" s="139">
        <f>BK173</f>
        <v>5484.7960000000003</v>
      </c>
    </row>
    <row r="173" spans="2:65" s="1" customFormat="1" ht="33" customHeight="1">
      <c r="B173" s="142"/>
      <c r="C173" s="143" t="s">
        <v>298</v>
      </c>
      <c r="D173" s="143" t="s">
        <v>155</v>
      </c>
      <c r="E173" s="144" t="s">
        <v>526</v>
      </c>
      <c r="F173" s="145" t="s">
        <v>527</v>
      </c>
      <c r="G173" s="146" t="s">
        <v>212</v>
      </c>
      <c r="H173" s="147">
        <v>157.18</v>
      </c>
      <c r="I173" s="147">
        <v>34.895000000000003</v>
      </c>
      <c r="J173" s="147">
        <f>ROUND(I173*H173,3)</f>
        <v>5484.7960000000003</v>
      </c>
      <c r="K173" s="148"/>
      <c r="L173" s="27"/>
      <c r="M173" s="149" t="s">
        <v>1</v>
      </c>
      <c r="N173" s="121" t="s">
        <v>41</v>
      </c>
      <c r="O173" s="150">
        <v>1.2889999999999999</v>
      </c>
      <c r="P173" s="150">
        <f>O173*H173</f>
        <v>202.60502</v>
      </c>
      <c r="Q173" s="150">
        <v>0</v>
      </c>
      <c r="R173" s="150">
        <f>Q173*H173</f>
        <v>0</v>
      </c>
      <c r="S173" s="150">
        <v>0</v>
      </c>
      <c r="T173" s="151">
        <f>S173*H173</f>
        <v>0</v>
      </c>
      <c r="AR173" s="152" t="s">
        <v>159</v>
      </c>
      <c r="AT173" s="152" t="s">
        <v>155</v>
      </c>
      <c r="AU173" s="152" t="s">
        <v>86</v>
      </c>
      <c r="AY173" s="13" t="s">
        <v>153</v>
      </c>
      <c r="BE173" s="153">
        <f>IF(N173="základná",J173,0)</f>
        <v>0</v>
      </c>
      <c r="BF173" s="153">
        <f>IF(N173="znížená",J173,0)</f>
        <v>5484.7960000000003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3" t="s">
        <v>86</v>
      </c>
      <c r="BK173" s="154">
        <f>ROUND(I173*H173,3)</f>
        <v>5484.7960000000003</v>
      </c>
      <c r="BL173" s="13" t="s">
        <v>159</v>
      </c>
      <c r="BM173" s="152" t="s">
        <v>528</v>
      </c>
    </row>
    <row r="174" spans="2:65" s="11" customFormat="1" ht="26" customHeight="1">
      <c r="B174" s="131"/>
      <c r="D174" s="132" t="s">
        <v>74</v>
      </c>
      <c r="E174" s="133" t="s">
        <v>302</v>
      </c>
      <c r="F174" s="133" t="s">
        <v>303</v>
      </c>
      <c r="J174" s="134">
        <f>BK174</f>
        <v>351.72900000000004</v>
      </c>
      <c r="L174" s="131"/>
      <c r="M174" s="135"/>
      <c r="P174" s="136">
        <f>P175+P179</f>
        <v>8.1996699999999993</v>
      </c>
      <c r="R174" s="136">
        <f>R175+R179</f>
        <v>7.3855309999999993E-2</v>
      </c>
      <c r="T174" s="137">
        <f>T175+T179</f>
        <v>0</v>
      </c>
      <c r="AR174" s="132" t="s">
        <v>86</v>
      </c>
      <c r="AT174" s="138" t="s">
        <v>74</v>
      </c>
      <c r="AU174" s="138" t="s">
        <v>75</v>
      </c>
      <c r="AY174" s="132" t="s">
        <v>153</v>
      </c>
      <c r="BK174" s="139">
        <f>BK175+BK179</f>
        <v>351.72900000000004</v>
      </c>
    </row>
    <row r="175" spans="2:65" s="11" customFormat="1" ht="22.75" customHeight="1">
      <c r="B175" s="131"/>
      <c r="D175" s="132" t="s">
        <v>74</v>
      </c>
      <c r="E175" s="140" t="s">
        <v>529</v>
      </c>
      <c r="F175" s="140" t="s">
        <v>530</v>
      </c>
      <c r="J175" s="141">
        <f>BK175</f>
        <v>50.863</v>
      </c>
      <c r="L175" s="131"/>
      <c r="M175" s="135"/>
      <c r="P175" s="136">
        <f>SUM(P176:P178)</f>
        <v>1.3402000000000001</v>
      </c>
      <c r="R175" s="136">
        <f>SUM(R176:R178)</f>
        <v>4.0400000000000001E-4</v>
      </c>
      <c r="T175" s="137">
        <f>SUM(T176:T178)</f>
        <v>0</v>
      </c>
      <c r="AR175" s="132" t="s">
        <v>86</v>
      </c>
      <c r="AT175" s="138" t="s">
        <v>74</v>
      </c>
      <c r="AU175" s="138" t="s">
        <v>82</v>
      </c>
      <c r="AY175" s="132" t="s">
        <v>153</v>
      </c>
      <c r="BK175" s="139">
        <f>SUM(BK176:BK178)</f>
        <v>50.863</v>
      </c>
    </row>
    <row r="176" spans="2:65" s="1" customFormat="1" ht="24.25" customHeight="1">
      <c r="B176" s="142"/>
      <c r="C176" s="143" t="s">
        <v>419</v>
      </c>
      <c r="D176" s="143" t="s">
        <v>155</v>
      </c>
      <c r="E176" s="144" t="s">
        <v>531</v>
      </c>
      <c r="F176" s="145" t="s">
        <v>532</v>
      </c>
      <c r="G176" s="146" t="s">
        <v>271</v>
      </c>
      <c r="H176" s="147">
        <v>10</v>
      </c>
      <c r="I176" s="147">
        <v>2.8719999999999999</v>
      </c>
      <c r="J176" s="147">
        <f>ROUND(I176*H176,3)</f>
        <v>28.72</v>
      </c>
      <c r="K176" s="148"/>
      <c r="L176" s="27"/>
      <c r="M176" s="149" t="s">
        <v>1</v>
      </c>
      <c r="N176" s="121" t="s">
        <v>41</v>
      </c>
      <c r="O176" s="150">
        <v>0.13402</v>
      </c>
      <c r="P176" s="150">
        <f>O176*H176</f>
        <v>1.3402000000000001</v>
      </c>
      <c r="Q176" s="150">
        <v>2.0000000000000002E-5</v>
      </c>
      <c r="R176" s="150">
        <f>Q176*H176</f>
        <v>2.0000000000000001E-4</v>
      </c>
      <c r="S176" s="150">
        <v>0</v>
      </c>
      <c r="T176" s="151">
        <f>S176*H176</f>
        <v>0</v>
      </c>
      <c r="AR176" s="152" t="s">
        <v>222</v>
      </c>
      <c r="AT176" s="152" t="s">
        <v>155</v>
      </c>
      <c r="AU176" s="152" t="s">
        <v>86</v>
      </c>
      <c r="AY176" s="13" t="s">
        <v>153</v>
      </c>
      <c r="BE176" s="153">
        <f>IF(N176="základná",J176,0)</f>
        <v>0</v>
      </c>
      <c r="BF176" s="153">
        <f>IF(N176="znížená",J176,0)</f>
        <v>28.72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3" t="s">
        <v>86</v>
      </c>
      <c r="BK176" s="154">
        <f>ROUND(I176*H176,3)</f>
        <v>28.72</v>
      </c>
      <c r="BL176" s="13" t="s">
        <v>222</v>
      </c>
      <c r="BM176" s="152" t="s">
        <v>533</v>
      </c>
    </row>
    <row r="177" spans="2:65" s="1" customFormat="1" ht="24.25" customHeight="1">
      <c r="B177" s="142"/>
      <c r="C177" s="155" t="s">
        <v>534</v>
      </c>
      <c r="D177" s="155" t="s">
        <v>274</v>
      </c>
      <c r="E177" s="156" t="s">
        <v>535</v>
      </c>
      <c r="F177" s="157" t="s">
        <v>536</v>
      </c>
      <c r="G177" s="158" t="s">
        <v>271</v>
      </c>
      <c r="H177" s="159">
        <v>10.199999999999999</v>
      </c>
      <c r="I177" s="159">
        <v>2.1019999999999999</v>
      </c>
      <c r="J177" s="159">
        <f>ROUND(I177*H177,3)</f>
        <v>21.44</v>
      </c>
      <c r="K177" s="160"/>
      <c r="L177" s="161"/>
      <c r="M177" s="162" t="s">
        <v>1</v>
      </c>
      <c r="N177" s="163" t="s">
        <v>41</v>
      </c>
      <c r="O177" s="150">
        <v>0</v>
      </c>
      <c r="P177" s="150">
        <f>O177*H177</f>
        <v>0</v>
      </c>
      <c r="Q177" s="150">
        <v>2.0000000000000002E-5</v>
      </c>
      <c r="R177" s="150">
        <f>Q177*H177</f>
        <v>2.04E-4</v>
      </c>
      <c r="S177" s="150">
        <v>0</v>
      </c>
      <c r="T177" s="151">
        <f>S177*H177</f>
        <v>0</v>
      </c>
      <c r="AR177" s="152" t="s">
        <v>292</v>
      </c>
      <c r="AT177" s="152" t="s">
        <v>274</v>
      </c>
      <c r="AU177" s="152" t="s">
        <v>86</v>
      </c>
      <c r="AY177" s="13" t="s">
        <v>153</v>
      </c>
      <c r="BE177" s="153">
        <f>IF(N177="základná",J177,0)</f>
        <v>0</v>
      </c>
      <c r="BF177" s="153">
        <f>IF(N177="znížená",J177,0)</f>
        <v>21.44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3" t="s">
        <v>86</v>
      </c>
      <c r="BK177" s="154">
        <f>ROUND(I177*H177,3)</f>
        <v>21.44</v>
      </c>
      <c r="BL177" s="13" t="s">
        <v>222</v>
      </c>
      <c r="BM177" s="152" t="s">
        <v>537</v>
      </c>
    </row>
    <row r="178" spans="2:65" s="1" customFormat="1" ht="24.25" customHeight="1">
      <c r="B178" s="142"/>
      <c r="C178" s="143" t="s">
        <v>538</v>
      </c>
      <c r="D178" s="143" t="s">
        <v>155</v>
      </c>
      <c r="E178" s="144" t="s">
        <v>539</v>
      </c>
      <c r="F178" s="145" t="s">
        <v>540</v>
      </c>
      <c r="G178" s="146" t="s">
        <v>325</v>
      </c>
      <c r="H178" s="147">
        <v>0.502</v>
      </c>
      <c r="I178" s="147">
        <v>1.4</v>
      </c>
      <c r="J178" s="147">
        <f>ROUND(I178*H178,3)</f>
        <v>0.70299999999999996</v>
      </c>
      <c r="K178" s="148"/>
      <c r="L178" s="27"/>
      <c r="M178" s="149" t="s">
        <v>1</v>
      </c>
      <c r="N178" s="121" t="s">
        <v>41</v>
      </c>
      <c r="O178" s="150">
        <v>0</v>
      </c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AR178" s="152" t="s">
        <v>222</v>
      </c>
      <c r="AT178" s="152" t="s">
        <v>155</v>
      </c>
      <c r="AU178" s="152" t="s">
        <v>86</v>
      </c>
      <c r="AY178" s="13" t="s">
        <v>153</v>
      </c>
      <c r="BE178" s="153">
        <f>IF(N178="základná",J178,0)</f>
        <v>0</v>
      </c>
      <c r="BF178" s="153">
        <f>IF(N178="znížená",J178,0)</f>
        <v>0.70299999999999996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3" t="s">
        <v>86</v>
      </c>
      <c r="BK178" s="154">
        <f>ROUND(I178*H178,3)</f>
        <v>0.70299999999999996</v>
      </c>
      <c r="BL178" s="13" t="s">
        <v>222</v>
      </c>
      <c r="BM178" s="152" t="s">
        <v>541</v>
      </c>
    </row>
    <row r="179" spans="2:65" s="11" customFormat="1" ht="22.75" customHeight="1">
      <c r="B179" s="131"/>
      <c r="D179" s="132" t="s">
        <v>74</v>
      </c>
      <c r="E179" s="140" t="s">
        <v>542</v>
      </c>
      <c r="F179" s="140" t="s">
        <v>543</v>
      </c>
      <c r="J179" s="141">
        <f>BK179</f>
        <v>300.86600000000004</v>
      </c>
      <c r="L179" s="131"/>
      <c r="M179" s="135"/>
      <c r="P179" s="136">
        <f>SUM(P180:P190)</f>
        <v>6.8594699999999991</v>
      </c>
      <c r="R179" s="136">
        <f>SUM(R180:R190)</f>
        <v>7.3451309999999992E-2</v>
      </c>
      <c r="T179" s="137">
        <f>SUM(T180:T190)</f>
        <v>0</v>
      </c>
      <c r="AR179" s="132" t="s">
        <v>86</v>
      </c>
      <c r="AT179" s="138" t="s">
        <v>74</v>
      </c>
      <c r="AU179" s="138" t="s">
        <v>82</v>
      </c>
      <c r="AY179" s="132" t="s">
        <v>153</v>
      </c>
      <c r="BK179" s="139">
        <f>SUM(BK180:BK190)</f>
        <v>300.86600000000004</v>
      </c>
    </row>
    <row r="180" spans="2:65" s="1" customFormat="1" ht="24.25" customHeight="1">
      <c r="B180" s="142"/>
      <c r="C180" s="143" t="s">
        <v>544</v>
      </c>
      <c r="D180" s="143" t="s">
        <v>155</v>
      </c>
      <c r="E180" s="144" t="s">
        <v>545</v>
      </c>
      <c r="F180" s="145" t="s">
        <v>546</v>
      </c>
      <c r="G180" s="146" t="s">
        <v>271</v>
      </c>
      <c r="H180" s="147">
        <v>10</v>
      </c>
      <c r="I180" s="147">
        <v>6.0830000000000002</v>
      </c>
      <c r="J180" s="147">
        <f t="shared" ref="J180:J190" si="20">ROUND(I180*H180,3)</f>
        <v>60.83</v>
      </c>
      <c r="K180" s="148"/>
      <c r="L180" s="27"/>
      <c r="M180" s="149" t="s">
        <v>1</v>
      </c>
      <c r="N180" s="121" t="s">
        <v>41</v>
      </c>
      <c r="O180" s="150">
        <v>0.31015999999999999</v>
      </c>
      <c r="P180" s="150">
        <f t="shared" ref="P180:P190" si="21">O180*H180</f>
        <v>3.1015999999999999</v>
      </c>
      <c r="Q180" s="150">
        <v>0</v>
      </c>
      <c r="R180" s="150">
        <f t="shared" ref="R180:R190" si="22">Q180*H180</f>
        <v>0</v>
      </c>
      <c r="S180" s="150">
        <v>0</v>
      </c>
      <c r="T180" s="151">
        <f t="shared" ref="T180:T190" si="23">S180*H180</f>
        <v>0</v>
      </c>
      <c r="AR180" s="152" t="s">
        <v>222</v>
      </c>
      <c r="AT180" s="152" t="s">
        <v>155</v>
      </c>
      <c r="AU180" s="152" t="s">
        <v>86</v>
      </c>
      <c r="AY180" s="13" t="s">
        <v>153</v>
      </c>
      <c r="BE180" s="153">
        <f t="shared" ref="BE180:BE190" si="24">IF(N180="základná",J180,0)</f>
        <v>0</v>
      </c>
      <c r="BF180" s="153">
        <f t="shared" ref="BF180:BF190" si="25">IF(N180="znížená",J180,0)</f>
        <v>60.83</v>
      </c>
      <c r="BG180" s="153">
        <f t="shared" ref="BG180:BG190" si="26">IF(N180="zákl. prenesená",J180,0)</f>
        <v>0</v>
      </c>
      <c r="BH180" s="153">
        <f t="shared" ref="BH180:BH190" si="27">IF(N180="zníž. prenesená",J180,0)</f>
        <v>0</v>
      </c>
      <c r="BI180" s="153">
        <f t="shared" ref="BI180:BI190" si="28">IF(N180="nulová",J180,0)</f>
        <v>0</v>
      </c>
      <c r="BJ180" s="13" t="s">
        <v>86</v>
      </c>
      <c r="BK180" s="154">
        <f t="shared" ref="BK180:BK190" si="29">ROUND(I180*H180,3)</f>
        <v>60.83</v>
      </c>
      <c r="BL180" s="13" t="s">
        <v>222</v>
      </c>
      <c r="BM180" s="152" t="s">
        <v>547</v>
      </c>
    </row>
    <row r="181" spans="2:65" s="1" customFormat="1" ht="33" customHeight="1">
      <c r="B181" s="142"/>
      <c r="C181" s="155" t="s">
        <v>548</v>
      </c>
      <c r="D181" s="155" t="s">
        <v>274</v>
      </c>
      <c r="E181" s="156" t="s">
        <v>549</v>
      </c>
      <c r="F181" s="157" t="s">
        <v>550</v>
      </c>
      <c r="G181" s="158" t="s">
        <v>271</v>
      </c>
      <c r="H181" s="159">
        <v>10</v>
      </c>
      <c r="I181" s="159">
        <v>1.8240000000000001</v>
      </c>
      <c r="J181" s="159">
        <f t="shared" si="20"/>
        <v>18.239999999999998</v>
      </c>
      <c r="K181" s="160"/>
      <c r="L181" s="161"/>
      <c r="M181" s="162" t="s">
        <v>1</v>
      </c>
      <c r="N181" s="163" t="s">
        <v>41</v>
      </c>
      <c r="O181" s="150">
        <v>0</v>
      </c>
      <c r="P181" s="150">
        <f t="shared" si="21"/>
        <v>0</v>
      </c>
      <c r="Q181" s="150">
        <v>2.7E-4</v>
      </c>
      <c r="R181" s="150">
        <f t="shared" si="22"/>
        <v>2.7000000000000001E-3</v>
      </c>
      <c r="S181" s="150">
        <v>0</v>
      </c>
      <c r="T181" s="151">
        <f t="shared" si="23"/>
        <v>0</v>
      </c>
      <c r="AR181" s="152" t="s">
        <v>292</v>
      </c>
      <c r="AT181" s="152" t="s">
        <v>274</v>
      </c>
      <c r="AU181" s="152" t="s">
        <v>86</v>
      </c>
      <c r="AY181" s="13" t="s">
        <v>153</v>
      </c>
      <c r="BE181" s="153">
        <f t="shared" si="24"/>
        <v>0</v>
      </c>
      <c r="BF181" s="153">
        <f t="shared" si="25"/>
        <v>18.239999999999998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86</v>
      </c>
      <c r="BK181" s="154">
        <f t="shared" si="29"/>
        <v>18.239999999999998</v>
      </c>
      <c r="BL181" s="13" t="s">
        <v>222</v>
      </c>
      <c r="BM181" s="152" t="s">
        <v>551</v>
      </c>
    </row>
    <row r="182" spans="2:65" s="1" customFormat="1" ht="24.25" customHeight="1">
      <c r="B182" s="142"/>
      <c r="C182" s="143" t="s">
        <v>552</v>
      </c>
      <c r="D182" s="143" t="s">
        <v>155</v>
      </c>
      <c r="E182" s="144" t="s">
        <v>553</v>
      </c>
      <c r="F182" s="145" t="s">
        <v>554</v>
      </c>
      <c r="G182" s="146" t="s">
        <v>277</v>
      </c>
      <c r="H182" s="147">
        <v>2</v>
      </c>
      <c r="I182" s="147">
        <v>4.3099999999999996</v>
      </c>
      <c r="J182" s="147">
        <f t="shared" si="20"/>
        <v>8.6199999999999992</v>
      </c>
      <c r="K182" s="148"/>
      <c r="L182" s="27"/>
      <c r="M182" s="149" t="s">
        <v>1</v>
      </c>
      <c r="N182" s="121" t="s">
        <v>41</v>
      </c>
      <c r="O182" s="150">
        <v>0.20627000000000001</v>
      </c>
      <c r="P182" s="150">
        <f t="shared" si="21"/>
        <v>0.41254000000000002</v>
      </c>
      <c r="Q182" s="150">
        <v>4.566E-5</v>
      </c>
      <c r="R182" s="150">
        <f t="shared" si="22"/>
        <v>9.132E-5</v>
      </c>
      <c r="S182" s="150">
        <v>0</v>
      </c>
      <c r="T182" s="151">
        <f t="shared" si="23"/>
        <v>0</v>
      </c>
      <c r="AR182" s="152" t="s">
        <v>222</v>
      </c>
      <c r="AT182" s="152" t="s">
        <v>155</v>
      </c>
      <c r="AU182" s="152" t="s">
        <v>86</v>
      </c>
      <c r="AY182" s="13" t="s">
        <v>153</v>
      </c>
      <c r="BE182" s="153">
        <f t="shared" si="24"/>
        <v>0</v>
      </c>
      <c r="BF182" s="153">
        <f t="shared" si="25"/>
        <v>8.6199999999999992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86</v>
      </c>
      <c r="BK182" s="154">
        <f t="shared" si="29"/>
        <v>8.6199999999999992</v>
      </c>
      <c r="BL182" s="13" t="s">
        <v>222</v>
      </c>
      <c r="BM182" s="152" t="s">
        <v>555</v>
      </c>
    </row>
    <row r="183" spans="2:65" s="1" customFormat="1" ht="16.5" customHeight="1">
      <c r="B183" s="142"/>
      <c r="C183" s="155" t="s">
        <v>556</v>
      </c>
      <c r="D183" s="155" t="s">
        <v>274</v>
      </c>
      <c r="E183" s="156" t="s">
        <v>557</v>
      </c>
      <c r="F183" s="157" t="s">
        <v>558</v>
      </c>
      <c r="G183" s="158" t="s">
        <v>277</v>
      </c>
      <c r="H183" s="159">
        <v>2</v>
      </c>
      <c r="I183" s="159">
        <v>11.509</v>
      </c>
      <c r="J183" s="159">
        <f t="shared" si="20"/>
        <v>23.018000000000001</v>
      </c>
      <c r="K183" s="160"/>
      <c r="L183" s="161"/>
      <c r="M183" s="162" t="s">
        <v>1</v>
      </c>
      <c r="N183" s="163" t="s">
        <v>41</v>
      </c>
      <c r="O183" s="150">
        <v>0</v>
      </c>
      <c r="P183" s="150">
        <f t="shared" si="21"/>
        <v>0</v>
      </c>
      <c r="Q183" s="150">
        <v>1E-4</v>
      </c>
      <c r="R183" s="150">
        <f t="shared" si="22"/>
        <v>2.0000000000000001E-4</v>
      </c>
      <c r="S183" s="150">
        <v>0</v>
      </c>
      <c r="T183" s="151">
        <f t="shared" si="23"/>
        <v>0</v>
      </c>
      <c r="AR183" s="152" t="s">
        <v>292</v>
      </c>
      <c r="AT183" s="152" t="s">
        <v>274</v>
      </c>
      <c r="AU183" s="152" t="s">
        <v>86</v>
      </c>
      <c r="AY183" s="13" t="s">
        <v>153</v>
      </c>
      <c r="BE183" s="153">
        <f t="shared" si="24"/>
        <v>0</v>
      </c>
      <c r="BF183" s="153">
        <f t="shared" si="25"/>
        <v>23.018000000000001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86</v>
      </c>
      <c r="BK183" s="154">
        <f t="shared" si="29"/>
        <v>23.018000000000001</v>
      </c>
      <c r="BL183" s="13" t="s">
        <v>222</v>
      </c>
      <c r="BM183" s="152" t="s">
        <v>559</v>
      </c>
    </row>
    <row r="184" spans="2:65" s="1" customFormat="1" ht="24.25" customHeight="1">
      <c r="B184" s="142"/>
      <c r="C184" s="143" t="s">
        <v>560</v>
      </c>
      <c r="D184" s="143" t="s">
        <v>155</v>
      </c>
      <c r="E184" s="144" t="s">
        <v>561</v>
      </c>
      <c r="F184" s="145" t="s">
        <v>562</v>
      </c>
      <c r="G184" s="146" t="s">
        <v>277</v>
      </c>
      <c r="H184" s="147">
        <v>1</v>
      </c>
      <c r="I184" s="147">
        <v>5.6150000000000002</v>
      </c>
      <c r="J184" s="147">
        <f t="shared" si="20"/>
        <v>5.6150000000000002</v>
      </c>
      <c r="K184" s="148"/>
      <c r="L184" s="27"/>
      <c r="M184" s="149" t="s">
        <v>1</v>
      </c>
      <c r="N184" s="121" t="s">
        <v>41</v>
      </c>
      <c r="O184" s="150">
        <v>0.26961000000000002</v>
      </c>
      <c r="P184" s="150">
        <f t="shared" si="21"/>
        <v>0.26961000000000002</v>
      </c>
      <c r="Q184" s="150">
        <v>5.7840000000000002E-5</v>
      </c>
      <c r="R184" s="150">
        <f t="shared" si="22"/>
        <v>5.7840000000000002E-5</v>
      </c>
      <c r="S184" s="150">
        <v>0</v>
      </c>
      <c r="T184" s="151">
        <f t="shared" si="23"/>
        <v>0</v>
      </c>
      <c r="AR184" s="152" t="s">
        <v>222</v>
      </c>
      <c r="AT184" s="152" t="s">
        <v>155</v>
      </c>
      <c r="AU184" s="152" t="s">
        <v>86</v>
      </c>
      <c r="AY184" s="13" t="s">
        <v>153</v>
      </c>
      <c r="BE184" s="153">
        <f t="shared" si="24"/>
        <v>0</v>
      </c>
      <c r="BF184" s="153">
        <f t="shared" si="25"/>
        <v>5.6150000000000002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86</v>
      </c>
      <c r="BK184" s="154">
        <f t="shared" si="29"/>
        <v>5.6150000000000002</v>
      </c>
      <c r="BL184" s="13" t="s">
        <v>222</v>
      </c>
      <c r="BM184" s="152" t="s">
        <v>563</v>
      </c>
    </row>
    <row r="185" spans="2:65" s="1" customFormat="1" ht="16.5" customHeight="1">
      <c r="B185" s="142"/>
      <c r="C185" s="155" t="s">
        <v>564</v>
      </c>
      <c r="D185" s="155" t="s">
        <v>274</v>
      </c>
      <c r="E185" s="156" t="s">
        <v>565</v>
      </c>
      <c r="F185" s="157" t="s">
        <v>566</v>
      </c>
      <c r="G185" s="158" t="s">
        <v>277</v>
      </c>
      <c r="H185" s="159">
        <v>1</v>
      </c>
      <c r="I185" s="159">
        <v>32.707000000000001</v>
      </c>
      <c r="J185" s="159">
        <f t="shared" si="20"/>
        <v>32.707000000000001</v>
      </c>
      <c r="K185" s="160"/>
      <c r="L185" s="161"/>
      <c r="M185" s="162" t="s">
        <v>1</v>
      </c>
      <c r="N185" s="163" t="s">
        <v>41</v>
      </c>
      <c r="O185" s="150">
        <v>0</v>
      </c>
      <c r="P185" s="150">
        <f t="shared" si="21"/>
        <v>0</v>
      </c>
      <c r="Q185" s="150">
        <v>2.3500000000000001E-3</v>
      </c>
      <c r="R185" s="150">
        <f t="shared" si="22"/>
        <v>2.3500000000000001E-3</v>
      </c>
      <c r="S185" s="150">
        <v>0</v>
      </c>
      <c r="T185" s="151">
        <f t="shared" si="23"/>
        <v>0</v>
      </c>
      <c r="AR185" s="152" t="s">
        <v>292</v>
      </c>
      <c r="AT185" s="152" t="s">
        <v>274</v>
      </c>
      <c r="AU185" s="152" t="s">
        <v>86</v>
      </c>
      <c r="AY185" s="13" t="s">
        <v>153</v>
      </c>
      <c r="BE185" s="153">
        <f t="shared" si="24"/>
        <v>0</v>
      </c>
      <c r="BF185" s="153">
        <f t="shared" si="25"/>
        <v>32.707000000000001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86</v>
      </c>
      <c r="BK185" s="154">
        <f t="shared" si="29"/>
        <v>32.707000000000001</v>
      </c>
      <c r="BL185" s="13" t="s">
        <v>222</v>
      </c>
      <c r="BM185" s="152" t="s">
        <v>567</v>
      </c>
    </row>
    <row r="186" spans="2:65" s="1" customFormat="1" ht="16.5" customHeight="1">
      <c r="B186" s="142"/>
      <c r="C186" s="143" t="s">
        <v>568</v>
      </c>
      <c r="D186" s="143" t="s">
        <v>155</v>
      </c>
      <c r="E186" s="144" t="s">
        <v>569</v>
      </c>
      <c r="F186" s="145" t="s">
        <v>570</v>
      </c>
      <c r="G186" s="146" t="s">
        <v>277</v>
      </c>
      <c r="H186" s="147">
        <v>3</v>
      </c>
      <c r="I186" s="147">
        <v>4.4039999999999999</v>
      </c>
      <c r="J186" s="147">
        <f t="shared" si="20"/>
        <v>13.212</v>
      </c>
      <c r="K186" s="148"/>
      <c r="L186" s="27"/>
      <c r="M186" s="149" t="s">
        <v>1</v>
      </c>
      <c r="N186" s="121" t="s">
        <v>41</v>
      </c>
      <c r="O186" s="150">
        <v>0.26144000000000001</v>
      </c>
      <c r="P186" s="150">
        <f t="shared" si="21"/>
        <v>0.78432000000000002</v>
      </c>
      <c r="Q186" s="150">
        <v>0</v>
      </c>
      <c r="R186" s="150">
        <f t="shared" si="22"/>
        <v>0</v>
      </c>
      <c r="S186" s="150">
        <v>0</v>
      </c>
      <c r="T186" s="151">
        <f t="shared" si="23"/>
        <v>0</v>
      </c>
      <c r="AR186" s="152" t="s">
        <v>159</v>
      </c>
      <c r="AT186" s="152" t="s">
        <v>155</v>
      </c>
      <c r="AU186" s="152" t="s">
        <v>86</v>
      </c>
      <c r="AY186" s="13" t="s">
        <v>153</v>
      </c>
      <c r="BE186" s="153">
        <f t="shared" si="24"/>
        <v>0</v>
      </c>
      <c r="BF186" s="153">
        <f t="shared" si="25"/>
        <v>13.212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86</v>
      </c>
      <c r="BK186" s="154">
        <f t="shared" si="29"/>
        <v>13.212</v>
      </c>
      <c r="BL186" s="13" t="s">
        <v>159</v>
      </c>
      <c r="BM186" s="152" t="s">
        <v>782</v>
      </c>
    </row>
    <row r="187" spans="2:65" s="1" customFormat="1" ht="21.75" customHeight="1">
      <c r="B187" s="142"/>
      <c r="C187" s="155" t="s">
        <v>572</v>
      </c>
      <c r="D187" s="155" t="s">
        <v>274</v>
      </c>
      <c r="E187" s="156" t="s">
        <v>573</v>
      </c>
      <c r="F187" s="157" t="s">
        <v>574</v>
      </c>
      <c r="G187" s="158" t="s">
        <v>277</v>
      </c>
      <c r="H187" s="159">
        <v>3</v>
      </c>
      <c r="I187" s="159">
        <v>27.536000000000001</v>
      </c>
      <c r="J187" s="159">
        <f t="shared" si="20"/>
        <v>82.608000000000004</v>
      </c>
      <c r="K187" s="160"/>
      <c r="L187" s="161"/>
      <c r="M187" s="162" t="s">
        <v>1</v>
      </c>
      <c r="N187" s="163" t="s">
        <v>41</v>
      </c>
      <c r="O187" s="150">
        <v>0</v>
      </c>
      <c r="P187" s="150">
        <f t="shared" si="21"/>
        <v>0</v>
      </c>
      <c r="Q187" s="150">
        <v>2.1319999999999999E-2</v>
      </c>
      <c r="R187" s="150">
        <f t="shared" si="22"/>
        <v>6.3959999999999989E-2</v>
      </c>
      <c r="S187" s="150">
        <v>0</v>
      </c>
      <c r="T187" s="151">
        <f t="shared" si="23"/>
        <v>0</v>
      </c>
      <c r="AR187" s="152" t="s">
        <v>183</v>
      </c>
      <c r="AT187" s="152" t="s">
        <v>274</v>
      </c>
      <c r="AU187" s="152" t="s">
        <v>86</v>
      </c>
      <c r="AY187" s="13" t="s">
        <v>153</v>
      </c>
      <c r="BE187" s="153">
        <f t="shared" si="24"/>
        <v>0</v>
      </c>
      <c r="BF187" s="153">
        <f t="shared" si="25"/>
        <v>82.608000000000004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86</v>
      </c>
      <c r="BK187" s="154">
        <f t="shared" si="29"/>
        <v>82.608000000000004</v>
      </c>
      <c r="BL187" s="13" t="s">
        <v>159</v>
      </c>
      <c r="BM187" s="152" t="s">
        <v>783</v>
      </c>
    </row>
    <row r="188" spans="2:65" s="1" customFormat="1" ht="24.25" customHeight="1">
      <c r="B188" s="142"/>
      <c r="C188" s="143" t="s">
        <v>576</v>
      </c>
      <c r="D188" s="143" t="s">
        <v>155</v>
      </c>
      <c r="E188" s="144" t="s">
        <v>577</v>
      </c>
      <c r="F188" s="145" t="s">
        <v>578</v>
      </c>
      <c r="G188" s="146" t="s">
        <v>271</v>
      </c>
      <c r="H188" s="147">
        <v>10</v>
      </c>
      <c r="I188" s="147">
        <v>4.2640000000000002</v>
      </c>
      <c r="J188" s="147">
        <f t="shared" si="20"/>
        <v>42.64</v>
      </c>
      <c r="K188" s="148"/>
      <c r="L188" s="27"/>
      <c r="M188" s="149" t="s">
        <v>1</v>
      </c>
      <c r="N188" s="121" t="s">
        <v>41</v>
      </c>
      <c r="O188" s="150">
        <v>0.17108999999999999</v>
      </c>
      <c r="P188" s="150">
        <f t="shared" si="21"/>
        <v>1.7108999999999999</v>
      </c>
      <c r="Q188" s="150">
        <v>3.9921500000000002E-4</v>
      </c>
      <c r="R188" s="150">
        <f t="shared" si="22"/>
        <v>3.9921499999999999E-3</v>
      </c>
      <c r="S188" s="150">
        <v>0</v>
      </c>
      <c r="T188" s="151">
        <f t="shared" si="23"/>
        <v>0</v>
      </c>
      <c r="AR188" s="152" t="s">
        <v>222</v>
      </c>
      <c r="AT188" s="152" t="s">
        <v>155</v>
      </c>
      <c r="AU188" s="152" t="s">
        <v>86</v>
      </c>
      <c r="AY188" s="13" t="s">
        <v>153</v>
      </c>
      <c r="BE188" s="153">
        <f t="shared" si="24"/>
        <v>0</v>
      </c>
      <c r="BF188" s="153">
        <f t="shared" si="25"/>
        <v>42.64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86</v>
      </c>
      <c r="BK188" s="154">
        <f t="shared" si="29"/>
        <v>42.64</v>
      </c>
      <c r="BL188" s="13" t="s">
        <v>222</v>
      </c>
      <c r="BM188" s="152" t="s">
        <v>579</v>
      </c>
    </row>
    <row r="189" spans="2:65" s="1" customFormat="1" ht="24.25" customHeight="1">
      <c r="B189" s="142"/>
      <c r="C189" s="143" t="s">
        <v>580</v>
      </c>
      <c r="D189" s="143" t="s">
        <v>155</v>
      </c>
      <c r="E189" s="144" t="s">
        <v>581</v>
      </c>
      <c r="F189" s="145" t="s">
        <v>582</v>
      </c>
      <c r="G189" s="146" t="s">
        <v>271</v>
      </c>
      <c r="H189" s="147">
        <v>10</v>
      </c>
      <c r="I189" s="147">
        <v>1.1850000000000001</v>
      </c>
      <c r="J189" s="147">
        <f t="shared" si="20"/>
        <v>11.85</v>
      </c>
      <c r="K189" s="148"/>
      <c r="L189" s="27"/>
      <c r="M189" s="149" t="s">
        <v>1</v>
      </c>
      <c r="N189" s="121" t="s">
        <v>41</v>
      </c>
      <c r="O189" s="150">
        <v>5.8049999999999997E-2</v>
      </c>
      <c r="P189" s="150">
        <f t="shared" si="21"/>
        <v>0.58050000000000002</v>
      </c>
      <c r="Q189" s="150">
        <v>1.0000000000000001E-5</v>
      </c>
      <c r="R189" s="150">
        <f t="shared" si="22"/>
        <v>1E-4</v>
      </c>
      <c r="S189" s="150">
        <v>0</v>
      </c>
      <c r="T189" s="151">
        <f t="shared" si="23"/>
        <v>0</v>
      </c>
      <c r="AR189" s="152" t="s">
        <v>222</v>
      </c>
      <c r="AT189" s="152" t="s">
        <v>155</v>
      </c>
      <c r="AU189" s="152" t="s">
        <v>86</v>
      </c>
      <c r="AY189" s="13" t="s">
        <v>153</v>
      </c>
      <c r="BE189" s="153">
        <f t="shared" si="24"/>
        <v>0</v>
      </c>
      <c r="BF189" s="153">
        <f t="shared" si="25"/>
        <v>11.85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86</v>
      </c>
      <c r="BK189" s="154">
        <f t="shared" si="29"/>
        <v>11.85</v>
      </c>
      <c r="BL189" s="13" t="s">
        <v>222</v>
      </c>
      <c r="BM189" s="152" t="s">
        <v>583</v>
      </c>
    </row>
    <row r="190" spans="2:65" s="1" customFormat="1" ht="24.25" customHeight="1">
      <c r="B190" s="142"/>
      <c r="C190" s="143" t="s">
        <v>584</v>
      </c>
      <c r="D190" s="143" t="s">
        <v>155</v>
      </c>
      <c r="E190" s="144" t="s">
        <v>585</v>
      </c>
      <c r="F190" s="145" t="s">
        <v>586</v>
      </c>
      <c r="G190" s="146" t="s">
        <v>325</v>
      </c>
      <c r="H190" s="147">
        <v>2.0350000000000001</v>
      </c>
      <c r="I190" s="147">
        <v>0.75</v>
      </c>
      <c r="J190" s="147">
        <f t="shared" si="20"/>
        <v>1.526</v>
      </c>
      <c r="K190" s="148"/>
      <c r="L190" s="27"/>
      <c r="M190" s="164" t="s">
        <v>1</v>
      </c>
      <c r="N190" s="165" t="s">
        <v>41</v>
      </c>
      <c r="O190" s="166">
        <v>0</v>
      </c>
      <c r="P190" s="166">
        <f t="shared" si="21"/>
        <v>0</v>
      </c>
      <c r="Q190" s="166">
        <v>0</v>
      </c>
      <c r="R190" s="166">
        <f t="shared" si="22"/>
        <v>0</v>
      </c>
      <c r="S190" s="166">
        <v>0</v>
      </c>
      <c r="T190" s="167">
        <f t="shared" si="23"/>
        <v>0</v>
      </c>
      <c r="AR190" s="152" t="s">
        <v>222</v>
      </c>
      <c r="AT190" s="152" t="s">
        <v>155</v>
      </c>
      <c r="AU190" s="152" t="s">
        <v>86</v>
      </c>
      <c r="AY190" s="13" t="s">
        <v>153</v>
      </c>
      <c r="BE190" s="153">
        <f t="shared" si="24"/>
        <v>0</v>
      </c>
      <c r="BF190" s="153">
        <f t="shared" si="25"/>
        <v>1.526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86</v>
      </c>
      <c r="BK190" s="154">
        <f t="shared" si="29"/>
        <v>1.526</v>
      </c>
      <c r="BL190" s="13" t="s">
        <v>222</v>
      </c>
      <c r="BM190" s="152" t="s">
        <v>587</v>
      </c>
    </row>
    <row r="191" spans="2:65" s="1" customFormat="1" ht="7" customHeight="1">
      <c r="B191" s="42"/>
      <c r="C191" s="43"/>
      <c r="D191" s="43"/>
      <c r="E191" s="43"/>
      <c r="F191" s="43"/>
      <c r="G191" s="43"/>
      <c r="H191" s="43"/>
      <c r="I191" s="43"/>
      <c r="J191" s="43"/>
      <c r="K191" s="43"/>
      <c r="L191" s="27"/>
    </row>
  </sheetData>
  <autoFilter ref="C133:K190" xr:uid="{00000000-0009-0000-0000-000005000000}"/>
  <mergeCells count="12">
    <mergeCell ref="E126:H126"/>
    <mergeCell ref="L2:V2"/>
    <mergeCell ref="E85:H85"/>
    <mergeCell ref="E87:H87"/>
    <mergeCell ref="E89:H89"/>
    <mergeCell ref="E122:H122"/>
    <mergeCell ref="E124:H12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M181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2:46" ht="11"/>
    <row r="2" spans="2:46" ht="37" customHeight="1">
      <c r="L2" s="196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100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112</v>
      </c>
      <c r="L4" s="16"/>
      <c r="M4" s="95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1" t="str">
        <f>'Rekapitulácia stavby'!K6</f>
        <v>Výstavba farmy dojníc Mikuláš II. etapa</v>
      </c>
      <c r="F7" s="212"/>
      <c r="G7" s="212"/>
      <c r="H7" s="212"/>
      <c r="L7" s="16"/>
    </row>
    <row r="8" spans="2:46" ht="12" customHeight="1">
      <c r="B8" s="16"/>
      <c r="D8" s="22" t="s">
        <v>113</v>
      </c>
      <c r="L8" s="16"/>
    </row>
    <row r="9" spans="2:46" s="1" customFormat="1" ht="16.5" customHeight="1">
      <c r="B9" s="27"/>
      <c r="E9" s="211" t="s">
        <v>763</v>
      </c>
      <c r="F9" s="213"/>
      <c r="G9" s="213"/>
      <c r="H9" s="213"/>
      <c r="L9" s="27"/>
    </row>
    <row r="10" spans="2:46" s="1" customFormat="1" ht="12" customHeight="1">
      <c r="B10" s="27"/>
      <c r="D10" s="22" t="s">
        <v>425</v>
      </c>
      <c r="L10" s="27"/>
    </row>
    <row r="11" spans="2:46" s="1" customFormat="1" ht="16.5" customHeight="1">
      <c r="B11" s="27"/>
      <c r="E11" s="173" t="s">
        <v>784</v>
      </c>
      <c r="F11" s="213"/>
      <c r="G11" s="213"/>
      <c r="H11" s="213"/>
      <c r="L11" s="27"/>
    </row>
    <row r="12" spans="2:46" s="1" customFormat="1" ht="11">
      <c r="B12" s="27"/>
      <c r="L12" s="27"/>
    </row>
    <row r="13" spans="2:46" s="1" customFormat="1" ht="12" customHeight="1">
      <c r="B13" s="27"/>
      <c r="D13" s="22" t="s">
        <v>14</v>
      </c>
      <c r="F13" s="20" t="s">
        <v>1</v>
      </c>
      <c r="I13" s="22" t="s">
        <v>15</v>
      </c>
      <c r="J13" s="20" t="s">
        <v>1</v>
      </c>
      <c r="L13" s="27"/>
    </row>
    <row r="14" spans="2:46" s="1" customFormat="1" ht="12" customHeight="1">
      <c r="B14" s="27"/>
      <c r="D14" s="22" t="s">
        <v>16</v>
      </c>
      <c r="F14" s="20" t="s">
        <v>17</v>
      </c>
      <c r="I14" s="22" t="s">
        <v>18</v>
      </c>
      <c r="J14" s="50" t="str">
        <f>'Rekapitulácia stavby'!AN8</f>
        <v>7. 6. 2021</v>
      </c>
      <c r="L14" s="27"/>
    </row>
    <row r="15" spans="2:46" s="1" customFormat="1" ht="10.75" customHeight="1">
      <c r="B15" s="27"/>
      <c r="L15" s="27"/>
    </row>
    <row r="16" spans="2:46" s="1" customFormat="1" ht="12" customHeight="1">
      <c r="B16" s="27"/>
      <c r="D16" s="22" t="s">
        <v>20</v>
      </c>
      <c r="I16" s="22" t="s">
        <v>21</v>
      </c>
      <c r="J16" s="20" t="s">
        <v>1</v>
      </c>
      <c r="L16" s="27"/>
    </row>
    <row r="17" spans="2:12" s="1" customFormat="1" ht="18" customHeight="1">
      <c r="B17" s="27"/>
      <c r="E17" s="20" t="s">
        <v>22</v>
      </c>
      <c r="I17" s="22" t="s">
        <v>23</v>
      </c>
      <c r="J17" s="20" t="s">
        <v>1</v>
      </c>
      <c r="L17" s="27"/>
    </row>
    <row r="18" spans="2:12" s="1" customFormat="1" ht="7" customHeight="1">
      <c r="B18" s="27"/>
      <c r="L18" s="27"/>
    </row>
    <row r="19" spans="2:12" s="1" customFormat="1" ht="12" customHeight="1">
      <c r="B19" s="27"/>
      <c r="D19" s="22" t="s">
        <v>24</v>
      </c>
      <c r="I19" s="22" t="s">
        <v>21</v>
      </c>
      <c r="J19" s="20" t="str">
        <f>'Rekapitulácia stavby'!AN13</f>
        <v/>
      </c>
      <c r="L19" s="27"/>
    </row>
    <row r="20" spans="2:12" s="1" customFormat="1" ht="18" customHeight="1">
      <c r="B20" s="27"/>
      <c r="E20" s="178" t="str">
        <f>'Rekapitulácia stavby'!E14</f>
        <v xml:space="preserve"> </v>
      </c>
      <c r="F20" s="178"/>
      <c r="G20" s="178"/>
      <c r="H20" s="178"/>
      <c r="I20" s="22" t="s">
        <v>23</v>
      </c>
      <c r="J20" s="20" t="str">
        <f>'Rekapitulácia stavby'!AN14</f>
        <v/>
      </c>
      <c r="L20" s="27"/>
    </row>
    <row r="21" spans="2:12" s="1" customFormat="1" ht="7" customHeight="1">
      <c r="B21" s="27"/>
      <c r="L21" s="27"/>
    </row>
    <row r="22" spans="2:12" s="1" customFormat="1" ht="12" customHeight="1">
      <c r="B22" s="27"/>
      <c r="D22" s="22" t="s">
        <v>26</v>
      </c>
      <c r="I22" s="22" t="s">
        <v>21</v>
      </c>
      <c r="J22" s="20" t="s">
        <v>1</v>
      </c>
      <c r="L22" s="27"/>
    </row>
    <row r="23" spans="2:12" s="1" customFormat="1" ht="18" customHeight="1">
      <c r="B23" s="27"/>
      <c r="E23" s="20" t="s">
        <v>27</v>
      </c>
      <c r="I23" s="22" t="s">
        <v>23</v>
      </c>
      <c r="J23" s="20" t="s">
        <v>1</v>
      </c>
      <c r="L23" s="27"/>
    </row>
    <row r="24" spans="2:12" s="1" customFormat="1" ht="7" customHeight="1">
      <c r="B24" s="27"/>
      <c r="L24" s="27"/>
    </row>
    <row r="25" spans="2:12" s="1" customFormat="1" ht="12" customHeight="1">
      <c r="B25" s="27"/>
      <c r="D25" s="22" t="s">
        <v>30</v>
      </c>
      <c r="I25" s="22" t="s">
        <v>21</v>
      </c>
      <c r="J25" s="20" t="str">
        <f>IF('Rekapitulácia stavby'!AN19="","",'Rekapitulácia stavby'!AN19)</f>
        <v/>
      </c>
      <c r="L25" s="27"/>
    </row>
    <row r="26" spans="2:12" s="1" customFormat="1" ht="18" customHeight="1">
      <c r="B26" s="27"/>
      <c r="E26" s="20" t="str">
        <f>IF('Rekapitulácia stavby'!E20="","",'Rekapitulácia stavby'!E20)</f>
        <v xml:space="preserve"> </v>
      </c>
      <c r="I26" s="22" t="s">
        <v>23</v>
      </c>
      <c r="J26" s="20" t="str">
        <f>IF('Rekapitulácia stavby'!AN20="","",'Rekapitulácia stavby'!AN20)</f>
        <v/>
      </c>
      <c r="L26" s="27"/>
    </row>
    <row r="27" spans="2:12" s="1" customFormat="1" ht="7" customHeight="1">
      <c r="B27" s="27"/>
      <c r="L27" s="27"/>
    </row>
    <row r="28" spans="2:12" s="1" customFormat="1" ht="12" customHeight="1">
      <c r="B28" s="27"/>
      <c r="D28" s="22" t="s">
        <v>31</v>
      </c>
      <c r="L28" s="27"/>
    </row>
    <row r="29" spans="2:12" s="7" customFormat="1" ht="214.5" customHeight="1">
      <c r="B29" s="96"/>
      <c r="E29" s="181" t="s">
        <v>115</v>
      </c>
      <c r="F29" s="181"/>
      <c r="G29" s="181"/>
      <c r="H29" s="181"/>
      <c r="L29" s="96"/>
    </row>
    <row r="30" spans="2:12" s="1" customFormat="1" ht="7" customHeight="1">
      <c r="B30" s="27"/>
      <c r="L30" s="27"/>
    </row>
    <row r="31" spans="2:12" s="1" customFormat="1" ht="7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5" customHeight="1">
      <c r="B32" s="27"/>
      <c r="D32" s="20" t="s">
        <v>116</v>
      </c>
      <c r="J32" s="26">
        <f>J98</f>
        <v>16668.187000000002</v>
      </c>
      <c r="L32" s="27"/>
    </row>
    <row r="33" spans="2:12" s="1" customFormat="1" ht="14.5" customHeight="1">
      <c r="B33" s="27"/>
      <c r="D33" s="25" t="s">
        <v>117</v>
      </c>
      <c r="J33" s="26">
        <f>J104</f>
        <v>0</v>
      </c>
      <c r="L33" s="27"/>
    </row>
    <row r="34" spans="2:12" s="1" customFormat="1" ht="25.5" customHeight="1">
      <c r="B34" s="27"/>
      <c r="D34" s="97" t="s">
        <v>35</v>
      </c>
      <c r="J34" s="64">
        <f>ROUND(J32 + J33, 2)</f>
        <v>16668.189999999999</v>
      </c>
      <c r="L34" s="27"/>
    </row>
    <row r="35" spans="2:12" s="1" customFormat="1" ht="7" customHeight="1">
      <c r="B35" s="27"/>
      <c r="D35" s="51"/>
      <c r="E35" s="51"/>
      <c r="F35" s="51"/>
      <c r="G35" s="51"/>
      <c r="H35" s="51"/>
      <c r="I35" s="51"/>
      <c r="J35" s="51"/>
      <c r="K35" s="51"/>
      <c r="L35" s="27"/>
    </row>
    <row r="36" spans="2:12" s="1" customFormat="1" ht="14.5" customHeight="1">
      <c r="B36" s="27"/>
      <c r="F36" s="30" t="s">
        <v>37</v>
      </c>
      <c r="I36" s="30" t="s">
        <v>36</v>
      </c>
      <c r="J36" s="30" t="s">
        <v>38</v>
      </c>
      <c r="L36" s="27"/>
    </row>
    <row r="37" spans="2:12" s="1" customFormat="1" ht="14.5" customHeight="1">
      <c r="B37" s="27"/>
      <c r="D37" s="53" t="s">
        <v>39</v>
      </c>
      <c r="E37" s="32" t="s">
        <v>40</v>
      </c>
      <c r="F37" s="98">
        <f>ROUND((SUM(BE104:BE105) + SUM(BE127:BE180)),  2)</f>
        <v>0</v>
      </c>
      <c r="G37" s="99"/>
      <c r="H37" s="99"/>
      <c r="I37" s="100">
        <v>0.2</v>
      </c>
      <c r="J37" s="98">
        <f>ROUND(((SUM(BE104:BE105) + SUM(BE127:BE180))*I37),  2)</f>
        <v>0</v>
      </c>
      <c r="L37" s="27"/>
    </row>
    <row r="38" spans="2:12" s="1" customFormat="1" ht="14.5" customHeight="1">
      <c r="B38" s="27"/>
      <c r="E38" s="32" t="s">
        <v>41</v>
      </c>
      <c r="F38" s="84">
        <f>ROUND((SUM(BF104:BF105) + SUM(BF127:BF180)),  2)</f>
        <v>16668.189999999999</v>
      </c>
      <c r="I38" s="101">
        <v>0.2</v>
      </c>
      <c r="J38" s="84">
        <f>ROUND(((SUM(BF104:BF105) + SUM(BF127:BF180))*I38),  2)</f>
        <v>3333.64</v>
      </c>
      <c r="L38" s="27"/>
    </row>
    <row r="39" spans="2:12" s="1" customFormat="1" ht="14.5" hidden="1" customHeight="1">
      <c r="B39" s="27"/>
      <c r="E39" s="22" t="s">
        <v>42</v>
      </c>
      <c r="F39" s="84">
        <f>ROUND((SUM(BG104:BG105) + SUM(BG127:BG180)),  2)</f>
        <v>0</v>
      </c>
      <c r="I39" s="101">
        <v>0.2</v>
      </c>
      <c r="J39" s="84">
        <f>0</f>
        <v>0</v>
      </c>
      <c r="L39" s="27"/>
    </row>
    <row r="40" spans="2:12" s="1" customFormat="1" ht="14.5" hidden="1" customHeight="1">
      <c r="B40" s="27"/>
      <c r="E40" s="22" t="s">
        <v>43</v>
      </c>
      <c r="F40" s="84">
        <f>ROUND((SUM(BH104:BH105) + SUM(BH127:BH180)),  2)</f>
        <v>0</v>
      </c>
      <c r="I40" s="101">
        <v>0.2</v>
      </c>
      <c r="J40" s="84">
        <f>0</f>
        <v>0</v>
      </c>
      <c r="L40" s="27"/>
    </row>
    <row r="41" spans="2:12" s="1" customFormat="1" ht="14.5" hidden="1" customHeight="1">
      <c r="B41" s="27"/>
      <c r="E41" s="32" t="s">
        <v>44</v>
      </c>
      <c r="F41" s="98">
        <f>ROUND((SUM(BI104:BI105) + SUM(BI127:BI180)),  2)</f>
        <v>0</v>
      </c>
      <c r="G41" s="99"/>
      <c r="H41" s="99"/>
      <c r="I41" s="100">
        <v>0</v>
      </c>
      <c r="J41" s="98">
        <f>0</f>
        <v>0</v>
      </c>
      <c r="L41" s="27"/>
    </row>
    <row r="42" spans="2:12" s="1" customFormat="1" ht="7" customHeight="1">
      <c r="B42" s="27"/>
      <c r="L42" s="27"/>
    </row>
    <row r="43" spans="2:12" s="1" customFormat="1" ht="25.5" customHeight="1">
      <c r="B43" s="27"/>
      <c r="C43" s="93"/>
      <c r="D43" s="102" t="s">
        <v>45</v>
      </c>
      <c r="E43" s="55"/>
      <c r="F43" s="55"/>
      <c r="G43" s="103" t="s">
        <v>46</v>
      </c>
      <c r="H43" s="104" t="s">
        <v>47</v>
      </c>
      <c r="I43" s="55"/>
      <c r="J43" s="105">
        <f>SUM(J34:J41)</f>
        <v>20001.829999999998</v>
      </c>
      <c r="K43" s="106"/>
      <c r="L43" s="27"/>
    </row>
    <row r="44" spans="2:12" s="1" customFormat="1" ht="14.5" customHeight="1">
      <c r="B44" s="27"/>
      <c r="L44" s="27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7"/>
      <c r="D61" s="41" t="s">
        <v>50</v>
      </c>
      <c r="E61" s="29"/>
      <c r="F61" s="107" t="s">
        <v>51</v>
      </c>
      <c r="G61" s="41" t="s">
        <v>50</v>
      </c>
      <c r="H61" s="29"/>
      <c r="I61" s="29"/>
      <c r="J61" s="108" t="s">
        <v>51</v>
      </c>
      <c r="K61" s="29"/>
      <c r="L61" s="27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7"/>
      <c r="D76" s="41" t="s">
        <v>50</v>
      </c>
      <c r="E76" s="29"/>
      <c r="F76" s="107" t="s">
        <v>51</v>
      </c>
      <c r="G76" s="41" t="s">
        <v>50</v>
      </c>
      <c r="H76" s="29"/>
      <c r="I76" s="29"/>
      <c r="J76" s="108" t="s">
        <v>51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5" customHeight="1">
      <c r="B82" s="27"/>
      <c r="C82" s="17" t="s">
        <v>118</v>
      </c>
      <c r="L82" s="27"/>
    </row>
    <row r="83" spans="2:12" s="1" customFormat="1" ht="7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1" t="str">
        <f>E7</f>
        <v>Výstavba farmy dojníc Mikuláš II. etapa</v>
      </c>
      <c r="F85" s="212"/>
      <c r="G85" s="212"/>
      <c r="H85" s="212"/>
      <c r="L85" s="27"/>
    </row>
    <row r="86" spans="2:12" ht="12" customHeight="1">
      <c r="B86" s="16"/>
      <c r="C86" s="22" t="s">
        <v>113</v>
      </c>
      <c r="L86" s="16"/>
    </row>
    <row r="87" spans="2:12" s="1" customFormat="1" ht="16.5" customHeight="1">
      <c r="B87" s="27"/>
      <c r="E87" s="211" t="s">
        <v>763</v>
      </c>
      <c r="F87" s="213"/>
      <c r="G87" s="213"/>
      <c r="H87" s="213"/>
      <c r="L87" s="27"/>
    </row>
    <row r="88" spans="2:12" s="1" customFormat="1" ht="12" customHeight="1">
      <c r="B88" s="27"/>
      <c r="C88" s="22" t="s">
        <v>425</v>
      </c>
      <c r="L88" s="27"/>
    </row>
    <row r="89" spans="2:12" s="1" customFormat="1" ht="16.5" customHeight="1">
      <c r="B89" s="27"/>
      <c r="E89" s="173" t="str">
        <f>E11</f>
        <v>4_2 - Elektroinštalácia</v>
      </c>
      <c r="F89" s="213"/>
      <c r="G89" s="213"/>
      <c r="H89" s="213"/>
      <c r="L89" s="27"/>
    </row>
    <row r="90" spans="2:12" s="1" customFormat="1" ht="7" customHeight="1">
      <c r="B90" s="27"/>
      <c r="L90" s="27"/>
    </row>
    <row r="91" spans="2:12" s="1" customFormat="1" ht="12" customHeight="1">
      <c r="B91" s="27"/>
      <c r="C91" s="22" t="s">
        <v>16</v>
      </c>
      <c r="F91" s="20" t="str">
        <f>F14</f>
        <v>Veľká Tabula</v>
      </c>
      <c r="I91" s="22" t="s">
        <v>18</v>
      </c>
      <c r="J91" s="50" t="str">
        <f>IF(J14="","",J14)</f>
        <v>7. 6. 2021</v>
      </c>
      <c r="L91" s="27"/>
    </row>
    <row r="92" spans="2:12" s="1" customFormat="1" ht="7" customHeight="1">
      <c r="B92" s="27"/>
      <c r="L92" s="27"/>
    </row>
    <row r="93" spans="2:12" s="1" customFormat="1" ht="25.75" customHeight="1">
      <c r="B93" s="27"/>
      <c r="C93" s="22" t="s">
        <v>20</v>
      </c>
      <c r="F93" s="20" t="str">
        <f>E17</f>
        <v>AGROCONTRACT Mikuláš a.s., č. 631, Mikuláš</v>
      </c>
      <c r="I93" s="22" t="s">
        <v>26</v>
      </c>
      <c r="J93" s="23" t="str">
        <f>E23</f>
        <v>Ing. arch. Roland Hoferica</v>
      </c>
      <c r="L93" s="27"/>
    </row>
    <row r="94" spans="2:12" s="1" customFormat="1" ht="15.25" customHeight="1">
      <c r="B94" s="27"/>
      <c r="C94" s="22" t="s">
        <v>24</v>
      </c>
      <c r="F94" s="20" t="str">
        <f>IF(E20="","",E20)</f>
        <v xml:space="preserve"> </v>
      </c>
      <c r="I94" s="22" t="s">
        <v>30</v>
      </c>
      <c r="J94" s="23" t="str">
        <f>E26</f>
        <v xml:space="preserve"> </v>
      </c>
      <c r="L94" s="27"/>
    </row>
    <row r="95" spans="2:12" s="1" customFormat="1" ht="10.25" customHeight="1">
      <c r="B95" s="27"/>
      <c r="L95" s="27"/>
    </row>
    <row r="96" spans="2:12" s="1" customFormat="1" ht="29.25" customHeight="1">
      <c r="B96" s="27"/>
      <c r="C96" s="109" t="s">
        <v>119</v>
      </c>
      <c r="D96" s="93"/>
      <c r="E96" s="93"/>
      <c r="F96" s="93"/>
      <c r="G96" s="93"/>
      <c r="H96" s="93"/>
      <c r="I96" s="93"/>
      <c r="J96" s="110" t="s">
        <v>120</v>
      </c>
      <c r="K96" s="93"/>
      <c r="L96" s="27"/>
    </row>
    <row r="97" spans="2:47" s="1" customFormat="1" ht="10.25" customHeight="1">
      <c r="B97" s="27"/>
      <c r="L97" s="27"/>
    </row>
    <row r="98" spans="2:47" s="1" customFormat="1" ht="22.75" customHeight="1">
      <c r="B98" s="27"/>
      <c r="C98" s="111" t="s">
        <v>121</v>
      </c>
      <c r="J98" s="64">
        <f>J127</f>
        <v>16668.187000000002</v>
      </c>
      <c r="L98" s="27"/>
      <c r="AU98" s="13" t="s">
        <v>122</v>
      </c>
    </row>
    <row r="99" spans="2:47" s="8" customFormat="1" ht="25" customHeight="1">
      <c r="B99" s="112"/>
      <c r="D99" s="113" t="s">
        <v>136</v>
      </c>
      <c r="E99" s="114"/>
      <c r="F99" s="114"/>
      <c r="G99" s="114"/>
      <c r="H99" s="114"/>
      <c r="I99" s="114"/>
      <c r="J99" s="115">
        <f>J128</f>
        <v>15953.187000000002</v>
      </c>
      <c r="L99" s="112"/>
    </row>
    <row r="100" spans="2:47" s="9" customFormat="1" ht="20" customHeight="1">
      <c r="B100" s="116"/>
      <c r="D100" s="117" t="s">
        <v>589</v>
      </c>
      <c r="E100" s="118"/>
      <c r="F100" s="118"/>
      <c r="G100" s="118"/>
      <c r="H100" s="118"/>
      <c r="I100" s="118"/>
      <c r="J100" s="119">
        <f>J129</f>
        <v>15953.187000000002</v>
      </c>
      <c r="L100" s="116"/>
    </row>
    <row r="101" spans="2:47" s="8" customFormat="1" ht="25" customHeight="1">
      <c r="B101" s="112"/>
      <c r="D101" s="113" t="s">
        <v>590</v>
      </c>
      <c r="E101" s="114"/>
      <c r="F101" s="114"/>
      <c r="G101" s="114"/>
      <c r="H101" s="114"/>
      <c r="I101" s="114"/>
      <c r="J101" s="115">
        <f>J179</f>
        <v>715</v>
      </c>
      <c r="L101" s="112"/>
    </row>
    <row r="102" spans="2:47" s="1" customFormat="1" ht="21.75" customHeight="1">
      <c r="B102" s="27"/>
      <c r="L102" s="27"/>
    </row>
    <row r="103" spans="2:47" s="1" customFormat="1" ht="7" customHeight="1">
      <c r="B103" s="27"/>
      <c r="L103" s="27"/>
    </row>
    <row r="104" spans="2:47" s="1" customFormat="1" ht="29.25" customHeight="1">
      <c r="B104" s="27"/>
      <c r="C104" s="111" t="s">
        <v>138</v>
      </c>
      <c r="J104" s="120">
        <v>0</v>
      </c>
      <c r="L104" s="27"/>
      <c r="N104" s="121" t="s">
        <v>39</v>
      </c>
    </row>
    <row r="105" spans="2:47" s="1" customFormat="1" ht="18" customHeight="1">
      <c r="B105" s="27"/>
      <c r="L105" s="27"/>
    </row>
    <row r="106" spans="2:47" s="1" customFormat="1" ht="29.25" customHeight="1">
      <c r="B106" s="27"/>
      <c r="C106" s="92" t="s">
        <v>111</v>
      </c>
      <c r="D106" s="93"/>
      <c r="E106" s="93"/>
      <c r="F106" s="93"/>
      <c r="G106" s="93"/>
      <c r="H106" s="93"/>
      <c r="I106" s="93"/>
      <c r="J106" s="94">
        <f>ROUND(J98+J104,2)</f>
        <v>16668.189999999999</v>
      </c>
      <c r="K106" s="93"/>
      <c r="L106" s="27"/>
    </row>
    <row r="107" spans="2:47" s="1" customFormat="1" ht="7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7"/>
    </row>
    <row r="111" spans="2:47" s="1" customFormat="1" ht="7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27"/>
    </row>
    <row r="112" spans="2:47" s="1" customFormat="1" ht="25" customHeight="1">
      <c r="B112" s="27"/>
      <c r="C112" s="17" t="s">
        <v>139</v>
      </c>
      <c r="L112" s="27"/>
    </row>
    <row r="113" spans="2:63" s="1" customFormat="1" ht="7" customHeight="1">
      <c r="B113" s="27"/>
      <c r="L113" s="27"/>
    </row>
    <row r="114" spans="2:63" s="1" customFormat="1" ht="12" customHeight="1">
      <c r="B114" s="27"/>
      <c r="C114" s="22" t="s">
        <v>12</v>
      </c>
      <c r="L114" s="27"/>
    </row>
    <row r="115" spans="2:63" s="1" customFormat="1" ht="16.5" customHeight="1">
      <c r="B115" s="27"/>
      <c r="E115" s="211" t="str">
        <f>E7</f>
        <v>Výstavba farmy dojníc Mikuláš II. etapa</v>
      </c>
      <c r="F115" s="212"/>
      <c r="G115" s="212"/>
      <c r="H115" s="212"/>
      <c r="L115" s="27"/>
    </row>
    <row r="116" spans="2:63" ht="12" customHeight="1">
      <c r="B116" s="16"/>
      <c r="C116" s="22" t="s">
        <v>113</v>
      </c>
      <c r="L116" s="16"/>
    </row>
    <row r="117" spans="2:63" s="1" customFormat="1" ht="16.5" customHeight="1">
      <c r="B117" s="27"/>
      <c r="E117" s="211" t="s">
        <v>763</v>
      </c>
      <c r="F117" s="213"/>
      <c r="G117" s="213"/>
      <c r="H117" s="213"/>
      <c r="L117" s="27"/>
    </row>
    <row r="118" spans="2:63" s="1" customFormat="1" ht="12" customHeight="1">
      <c r="B118" s="27"/>
      <c r="C118" s="22" t="s">
        <v>425</v>
      </c>
      <c r="L118" s="27"/>
    </row>
    <row r="119" spans="2:63" s="1" customFormat="1" ht="16.5" customHeight="1">
      <c r="B119" s="27"/>
      <c r="E119" s="173" t="str">
        <f>E11</f>
        <v>4_2 - Elektroinštalácia</v>
      </c>
      <c r="F119" s="213"/>
      <c r="G119" s="213"/>
      <c r="H119" s="213"/>
      <c r="L119" s="27"/>
    </row>
    <row r="120" spans="2:63" s="1" customFormat="1" ht="7" customHeight="1">
      <c r="B120" s="27"/>
      <c r="L120" s="27"/>
    </row>
    <row r="121" spans="2:63" s="1" customFormat="1" ht="12" customHeight="1">
      <c r="B121" s="27"/>
      <c r="C121" s="22" t="s">
        <v>16</v>
      </c>
      <c r="F121" s="20" t="str">
        <f>F14</f>
        <v>Veľká Tabula</v>
      </c>
      <c r="I121" s="22" t="s">
        <v>18</v>
      </c>
      <c r="J121" s="50" t="str">
        <f>IF(J14="","",J14)</f>
        <v>7. 6. 2021</v>
      </c>
      <c r="L121" s="27"/>
    </row>
    <row r="122" spans="2:63" s="1" customFormat="1" ht="7" customHeight="1">
      <c r="B122" s="27"/>
      <c r="L122" s="27"/>
    </row>
    <row r="123" spans="2:63" s="1" customFormat="1" ht="25.75" customHeight="1">
      <c r="B123" s="27"/>
      <c r="C123" s="22" t="s">
        <v>20</v>
      </c>
      <c r="F123" s="20" t="str">
        <f>E17</f>
        <v>AGROCONTRACT Mikuláš a.s., č. 631, Mikuláš</v>
      </c>
      <c r="I123" s="22" t="s">
        <v>26</v>
      </c>
      <c r="J123" s="23" t="str">
        <f>E23</f>
        <v>Ing. arch. Roland Hoferica</v>
      </c>
      <c r="L123" s="27"/>
    </row>
    <row r="124" spans="2:63" s="1" customFormat="1" ht="15.25" customHeight="1">
      <c r="B124" s="27"/>
      <c r="C124" s="22" t="s">
        <v>24</v>
      </c>
      <c r="F124" s="20" t="str">
        <f>IF(E20="","",E20)</f>
        <v xml:space="preserve"> </v>
      </c>
      <c r="I124" s="22" t="s">
        <v>30</v>
      </c>
      <c r="J124" s="23" t="str">
        <f>E26</f>
        <v xml:space="preserve"> </v>
      </c>
      <c r="L124" s="27"/>
    </row>
    <row r="125" spans="2:63" s="1" customFormat="1" ht="10.25" customHeight="1">
      <c r="B125" s="27"/>
      <c r="L125" s="27"/>
    </row>
    <row r="126" spans="2:63" s="10" customFormat="1" ht="29.25" customHeight="1">
      <c r="B126" s="122"/>
      <c r="C126" s="123" t="s">
        <v>140</v>
      </c>
      <c r="D126" s="124" t="s">
        <v>60</v>
      </c>
      <c r="E126" s="124" t="s">
        <v>56</v>
      </c>
      <c r="F126" s="124" t="s">
        <v>57</v>
      </c>
      <c r="G126" s="124" t="s">
        <v>141</v>
      </c>
      <c r="H126" s="124" t="s">
        <v>142</v>
      </c>
      <c r="I126" s="124" t="s">
        <v>143</v>
      </c>
      <c r="J126" s="125" t="s">
        <v>120</v>
      </c>
      <c r="K126" s="126" t="s">
        <v>144</v>
      </c>
      <c r="L126" s="122"/>
      <c r="M126" s="57" t="s">
        <v>1</v>
      </c>
      <c r="N126" s="58" t="s">
        <v>39</v>
      </c>
      <c r="O126" s="58" t="s">
        <v>145</v>
      </c>
      <c r="P126" s="58" t="s">
        <v>146</v>
      </c>
      <c r="Q126" s="58" t="s">
        <v>147</v>
      </c>
      <c r="R126" s="58" t="s">
        <v>148</v>
      </c>
      <c r="S126" s="58" t="s">
        <v>149</v>
      </c>
      <c r="T126" s="59" t="s">
        <v>150</v>
      </c>
    </row>
    <row r="127" spans="2:63" s="1" customFormat="1" ht="22.75" customHeight="1">
      <c r="B127" s="27"/>
      <c r="C127" s="62" t="s">
        <v>116</v>
      </c>
      <c r="J127" s="127">
        <f>BK127</f>
        <v>16668.187000000002</v>
      </c>
      <c r="L127" s="27"/>
      <c r="M127" s="60"/>
      <c r="N127" s="51"/>
      <c r="O127" s="51"/>
      <c r="P127" s="128">
        <f>P128+P179</f>
        <v>138.76600000000002</v>
      </c>
      <c r="Q127" s="51"/>
      <c r="R127" s="128">
        <f>R128+R179</f>
        <v>0.48903100000000005</v>
      </c>
      <c r="S127" s="51"/>
      <c r="T127" s="129">
        <f>T128+T179</f>
        <v>0</v>
      </c>
      <c r="AT127" s="13" t="s">
        <v>74</v>
      </c>
      <c r="AU127" s="13" t="s">
        <v>122</v>
      </c>
      <c r="BK127" s="130">
        <f>BK128+BK179</f>
        <v>16668.187000000002</v>
      </c>
    </row>
    <row r="128" spans="2:63" s="11" customFormat="1" ht="26" customHeight="1">
      <c r="B128" s="131"/>
      <c r="D128" s="132" t="s">
        <v>74</v>
      </c>
      <c r="E128" s="133" t="s">
        <v>274</v>
      </c>
      <c r="F128" s="133" t="s">
        <v>407</v>
      </c>
      <c r="J128" s="134">
        <f>BK128</f>
        <v>15953.187000000002</v>
      </c>
      <c r="L128" s="131"/>
      <c r="M128" s="135"/>
      <c r="P128" s="136">
        <f>P129</f>
        <v>137.70600000000002</v>
      </c>
      <c r="R128" s="136">
        <f>R129</f>
        <v>0.48903100000000005</v>
      </c>
      <c r="T128" s="137">
        <f>T129</f>
        <v>0</v>
      </c>
      <c r="AR128" s="132" t="s">
        <v>164</v>
      </c>
      <c r="AT128" s="138" t="s">
        <v>74</v>
      </c>
      <c r="AU128" s="138" t="s">
        <v>75</v>
      </c>
      <c r="AY128" s="132" t="s">
        <v>153</v>
      </c>
      <c r="BK128" s="139">
        <f>BK129</f>
        <v>15953.187000000002</v>
      </c>
    </row>
    <row r="129" spans="2:65" s="11" customFormat="1" ht="22.75" customHeight="1">
      <c r="B129" s="131"/>
      <c r="D129" s="132" t="s">
        <v>74</v>
      </c>
      <c r="E129" s="140" t="s">
        <v>591</v>
      </c>
      <c r="F129" s="140" t="s">
        <v>592</v>
      </c>
      <c r="J129" s="141">
        <f>BK129</f>
        <v>15953.187000000002</v>
      </c>
      <c r="L129" s="131"/>
      <c r="M129" s="135"/>
      <c r="P129" s="136">
        <f>SUM(P130:P178)</f>
        <v>137.70600000000002</v>
      </c>
      <c r="R129" s="136">
        <f>SUM(R130:R178)</f>
        <v>0.48903100000000005</v>
      </c>
      <c r="T129" s="137">
        <f>SUM(T130:T178)</f>
        <v>0</v>
      </c>
      <c r="AR129" s="132" t="s">
        <v>164</v>
      </c>
      <c r="AT129" s="138" t="s">
        <v>74</v>
      </c>
      <c r="AU129" s="138" t="s">
        <v>82</v>
      </c>
      <c r="AY129" s="132" t="s">
        <v>153</v>
      </c>
      <c r="BK129" s="139">
        <f>SUM(BK130:BK178)</f>
        <v>15953.187000000002</v>
      </c>
    </row>
    <row r="130" spans="2:65" s="1" customFormat="1" ht="24.25" customHeight="1">
      <c r="B130" s="142"/>
      <c r="C130" s="143" t="s">
        <v>82</v>
      </c>
      <c r="D130" s="143" t="s">
        <v>155</v>
      </c>
      <c r="E130" s="144" t="s">
        <v>593</v>
      </c>
      <c r="F130" s="145" t="s">
        <v>594</v>
      </c>
      <c r="G130" s="146" t="s">
        <v>271</v>
      </c>
      <c r="H130" s="147">
        <v>445.5</v>
      </c>
      <c r="I130" s="147">
        <v>1.4419999999999999</v>
      </c>
      <c r="J130" s="147">
        <f t="shared" ref="J130:J161" si="0">ROUND(I130*H130,3)</f>
        <v>642.41099999999994</v>
      </c>
      <c r="K130" s="148"/>
      <c r="L130" s="27"/>
      <c r="M130" s="149" t="s">
        <v>1</v>
      </c>
      <c r="N130" s="121" t="s">
        <v>41</v>
      </c>
      <c r="O130" s="150">
        <v>8.5000000000000006E-2</v>
      </c>
      <c r="P130" s="150">
        <f t="shared" ref="P130:P161" si="1">O130*H130</f>
        <v>37.8675</v>
      </c>
      <c r="Q130" s="150">
        <v>0</v>
      </c>
      <c r="R130" s="150">
        <f t="shared" ref="R130:R161" si="2">Q130*H130</f>
        <v>0</v>
      </c>
      <c r="S130" s="150">
        <v>0</v>
      </c>
      <c r="T130" s="151">
        <f t="shared" ref="T130:T161" si="3">S130*H130</f>
        <v>0</v>
      </c>
      <c r="AR130" s="152" t="s">
        <v>414</v>
      </c>
      <c r="AT130" s="152" t="s">
        <v>155</v>
      </c>
      <c r="AU130" s="152" t="s">
        <v>86</v>
      </c>
      <c r="AY130" s="13" t="s">
        <v>153</v>
      </c>
      <c r="BE130" s="153">
        <f t="shared" ref="BE130:BE161" si="4">IF(N130="základná",J130,0)</f>
        <v>0</v>
      </c>
      <c r="BF130" s="153">
        <f t="shared" ref="BF130:BF161" si="5">IF(N130="znížená",J130,0)</f>
        <v>642.41099999999994</v>
      </c>
      <c r="BG130" s="153">
        <f t="shared" ref="BG130:BG161" si="6">IF(N130="zákl. prenesená",J130,0)</f>
        <v>0</v>
      </c>
      <c r="BH130" s="153">
        <f t="shared" ref="BH130:BH161" si="7">IF(N130="zníž. prenesená",J130,0)</f>
        <v>0</v>
      </c>
      <c r="BI130" s="153">
        <f t="shared" ref="BI130:BI161" si="8">IF(N130="nulová",J130,0)</f>
        <v>0</v>
      </c>
      <c r="BJ130" s="13" t="s">
        <v>86</v>
      </c>
      <c r="BK130" s="154">
        <f t="shared" ref="BK130:BK161" si="9">ROUND(I130*H130,3)</f>
        <v>642.41099999999994</v>
      </c>
      <c r="BL130" s="13" t="s">
        <v>414</v>
      </c>
      <c r="BM130" s="152" t="s">
        <v>595</v>
      </c>
    </row>
    <row r="131" spans="2:65" s="1" customFormat="1" ht="24.25" customHeight="1">
      <c r="B131" s="142"/>
      <c r="C131" s="155" t="s">
        <v>86</v>
      </c>
      <c r="D131" s="155" t="s">
        <v>274</v>
      </c>
      <c r="E131" s="156" t="s">
        <v>596</v>
      </c>
      <c r="F131" s="157" t="s">
        <v>597</v>
      </c>
      <c r="G131" s="158" t="s">
        <v>271</v>
      </c>
      <c r="H131" s="159">
        <v>445.5</v>
      </c>
      <c r="I131" s="159">
        <v>0.81499999999999995</v>
      </c>
      <c r="J131" s="159">
        <f t="shared" si="0"/>
        <v>363.08300000000003</v>
      </c>
      <c r="K131" s="160"/>
      <c r="L131" s="161"/>
      <c r="M131" s="162" t="s">
        <v>1</v>
      </c>
      <c r="N131" s="163" t="s">
        <v>41</v>
      </c>
      <c r="O131" s="150">
        <v>0</v>
      </c>
      <c r="P131" s="150">
        <f t="shared" si="1"/>
        <v>0</v>
      </c>
      <c r="Q131" s="150">
        <v>1.7000000000000001E-4</v>
      </c>
      <c r="R131" s="150">
        <f t="shared" si="2"/>
        <v>7.5735000000000011E-2</v>
      </c>
      <c r="S131" s="150">
        <v>0</v>
      </c>
      <c r="T131" s="151">
        <f t="shared" si="3"/>
        <v>0</v>
      </c>
      <c r="AR131" s="152" t="s">
        <v>419</v>
      </c>
      <c r="AT131" s="152" t="s">
        <v>274</v>
      </c>
      <c r="AU131" s="152" t="s">
        <v>86</v>
      </c>
      <c r="AY131" s="13" t="s">
        <v>153</v>
      </c>
      <c r="BE131" s="153">
        <f t="shared" si="4"/>
        <v>0</v>
      </c>
      <c r="BF131" s="153">
        <f t="shared" si="5"/>
        <v>363.08300000000003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86</v>
      </c>
      <c r="BK131" s="154">
        <f t="shared" si="9"/>
        <v>363.08300000000003</v>
      </c>
      <c r="BL131" s="13" t="s">
        <v>419</v>
      </c>
      <c r="BM131" s="152" t="s">
        <v>598</v>
      </c>
    </row>
    <row r="132" spans="2:65" s="1" customFormat="1" ht="21.75" customHeight="1">
      <c r="B132" s="142"/>
      <c r="C132" s="143" t="s">
        <v>171</v>
      </c>
      <c r="D132" s="143" t="s">
        <v>155</v>
      </c>
      <c r="E132" s="144" t="s">
        <v>599</v>
      </c>
      <c r="F132" s="145" t="s">
        <v>600</v>
      </c>
      <c r="G132" s="146" t="s">
        <v>277</v>
      </c>
      <c r="H132" s="147">
        <v>7</v>
      </c>
      <c r="I132" s="147">
        <v>1.4590000000000001</v>
      </c>
      <c r="J132" s="147">
        <f t="shared" si="0"/>
        <v>10.212999999999999</v>
      </c>
      <c r="K132" s="148"/>
      <c r="L132" s="27"/>
      <c r="M132" s="149" t="s">
        <v>1</v>
      </c>
      <c r="N132" s="121" t="s">
        <v>41</v>
      </c>
      <c r="O132" s="150">
        <v>8.5999999999999993E-2</v>
      </c>
      <c r="P132" s="150">
        <f t="shared" si="1"/>
        <v>0.60199999999999998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414</v>
      </c>
      <c r="AT132" s="152" t="s">
        <v>155</v>
      </c>
      <c r="AU132" s="152" t="s">
        <v>86</v>
      </c>
      <c r="AY132" s="13" t="s">
        <v>153</v>
      </c>
      <c r="BE132" s="153">
        <f t="shared" si="4"/>
        <v>0</v>
      </c>
      <c r="BF132" s="153">
        <f t="shared" si="5"/>
        <v>10.212999999999999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86</v>
      </c>
      <c r="BK132" s="154">
        <f t="shared" si="9"/>
        <v>10.212999999999999</v>
      </c>
      <c r="BL132" s="13" t="s">
        <v>414</v>
      </c>
      <c r="BM132" s="152" t="s">
        <v>601</v>
      </c>
    </row>
    <row r="133" spans="2:65" s="1" customFormat="1" ht="16.5" customHeight="1">
      <c r="B133" s="142"/>
      <c r="C133" s="155" t="s">
        <v>175</v>
      </c>
      <c r="D133" s="155" t="s">
        <v>274</v>
      </c>
      <c r="E133" s="156" t="s">
        <v>602</v>
      </c>
      <c r="F133" s="157" t="s">
        <v>603</v>
      </c>
      <c r="G133" s="158" t="s">
        <v>277</v>
      </c>
      <c r="H133" s="159">
        <v>7</v>
      </c>
      <c r="I133" s="159">
        <v>2.4049999999999998</v>
      </c>
      <c r="J133" s="159">
        <f t="shared" si="0"/>
        <v>16.835000000000001</v>
      </c>
      <c r="K133" s="160"/>
      <c r="L133" s="161"/>
      <c r="M133" s="162" t="s">
        <v>1</v>
      </c>
      <c r="N133" s="163" t="s">
        <v>41</v>
      </c>
      <c r="O133" s="150">
        <v>0</v>
      </c>
      <c r="P133" s="150">
        <f t="shared" si="1"/>
        <v>0</v>
      </c>
      <c r="Q133" s="150">
        <v>3.0000000000000001E-5</v>
      </c>
      <c r="R133" s="150">
        <f t="shared" si="2"/>
        <v>2.1000000000000001E-4</v>
      </c>
      <c r="S133" s="150">
        <v>0</v>
      </c>
      <c r="T133" s="151">
        <f t="shared" si="3"/>
        <v>0</v>
      </c>
      <c r="AR133" s="152" t="s">
        <v>419</v>
      </c>
      <c r="AT133" s="152" t="s">
        <v>274</v>
      </c>
      <c r="AU133" s="152" t="s">
        <v>86</v>
      </c>
      <c r="AY133" s="13" t="s">
        <v>153</v>
      </c>
      <c r="BE133" s="153">
        <f t="shared" si="4"/>
        <v>0</v>
      </c>
      <c r="BF133" s="153">
        <f t="shared" si="5"/>
        <v>16.835000000000001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86</v>
      </c>
      <c r="BK133" s="154">
        <f t="shared" si="9"/>
        <v>16.835000000000001</v>
      </c>
      <c r="BL133" s="13" t="s">
        <v>419</v>
      </c>
      <c r="BM133" s="152" t="s">
        <v>604</v>
      </c>
    </row>
    <row r="134" spans="2:65" s="1" customFormat="1" ht="16.5" customHeight="1">
      <c r="B134" s="142"/>
      <c r="C134" s="143" t="s">
        <v>419</v>
      </c>
      <c r="D134" s="143" t="s">
        <v>155</v>
      </c>
      <c r="E134" s="144" t="s">
        <v>605</v>
      </c>
      <c r="F134" s="145" t="s">
        <v>606</v>
      </c>
      <c r="G134" s="146" t="s">
        <v>277</v>
      </c>
      <c r="H134" s="147">
        <v>2</v>
      </c>
      <c r="I134" s="147">
        <v>20.149999999999999</v>
      </c>
      <c r="J134" s="147">
        <f t="shared" si="0"/>
        <v>40.299999999999997</v>
      </c>
      <c r="K134" s="148"/>
      <c r="L134" s="27"/>
      <c r="M134" s="149" t="s">
        <v>1</v>
      </c>
      <c r="N134" s="121" t="s">
        <v>41</v>
      </c>
      <c r="O134" s="150">
        <v>0.38900000000000001</v>
      </c>
      <c r="P134" s="150">
        <f t="shared" si="1"/>
        <v>0.77800000000000002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414</v>
      </c>
      <c r="AT134" s="152" t="s">
        <v>155</v>
      </c>
      <c r="AU134" s="152" t="s">
        <v>86</v>
      </c>
      <c r="AY134" s="13" t="s">
        <v>153</v>
      </c>
      <c r="BE134" s="153">
        <f t="shared" si="4"/>
        <v>0</v>
      </c>
      <c r="BF134" s="153">
        <f t="shared" si="5"/>
        <v>40.299999999999997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86</v>
      </c>
      <c r="BK134" s="154">
        <f t="shared" si="9"/>
        <v>40.299999999999997</v>
      </c>
      <c r="BL134" s="13" t="s">
        <v>414</v>
      </c>
      <c r="BM134" s="152" t="s">
        <v>607</v>
      </c>
    </row>
    <row r="135" spans="2:65" s="1" customFormat="1" ht="16.5" customHeight="1">
      <c r="B135" s="142"/>
      <c r="C135" s="155" t="s">
        <v>534</v>
      </c>
      <c r="D135" s="155" t="s">
        <v>274</v>
      </c>
      <c r="E135" s="156" t="s">
        <v>608</v>
      </c>
      <c r="F135" s="157" t="s">
        <v>609</v>
      </c>
      <c r="G135" s="158" t="s">
        <v>277</v>
      </c>
      <c r="H135" s="159">
        <v>2</v>
      </c>
      <c r="I135" s="159">
        <v>50.44</v>
      </c>
      <c r="J135" s="159">
        <f t="shared" si="0"/>
        <v>100.88</v>
      </c>
      <c r="K135" s="160"/>
      <c r="L135" s="161"/>
      <c r="M135" s="162" t="s">
        <v>1</v>
      </c>
      <c r="N135" s="163" t="s">
        <v>41</v>
      </c>
      <c r="O135" s="150">
        <v>0</v>
      </c>
      <c r="P135" s="150">
        <f t="shared" si="1"/>
        <v>0</v>
      </c>
      <c r="Q135" s="150">
        <v>1.2E-4</v>
      </c>
      <c r="R135" s="150">
        <f t="shared" si="2"/>
        <v>2.4000000000000001E-4</v>
      </c>
      <c r="S135" s="150">
        <v>0</v>
      </c>
      <c r="T135" s="151">
        <f t="shared" si="3"/>
        <v>0</v>
      </c>
      <c r="AR135" s="152" t="s">
        <v>419</v>
      </c>
      <c r="AT135" s="152" t="s">
        <v>274</v>
      </c>
      <c r="AU135" s="152" t="s">
        <v>86</v>
      </c>
      <c r="AY135" s="13" t="s">
        <v>153</v>
      </c>
      <c r="BE135" s="153">
        <f t="shared" si="4"/>
        <v>0</v>
      </c>
      <c r="BF135" s="153">
        <f t="shared" si="5"/>
        <v>100.88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86</v>
      </c>
      <c r="BK135" s="154">
        <f t="shared" si="9"/>
        <v>100.88</v>
      </c>
      <c r="BL135" s="13" t="s">
        <v>419</v>
      </c>
      <c r="BM135" s="152" t="s">
        <v>610</v>
      </c>
    </row>
    <row r="136" spans="2:65" s="1" customFormat="1" ht="24.25" customHeight="1">
      <c r="B136" s="142"/>
      <c r="C136" s="143" t="s">
        <v>287</v>
      </c>
      <c r="D136" s="143" t="s">
        <v>155</v>
      </c>
      <c r="E136" s="144" t="s">
        <v>611</v>
      </c>
      <c r="F136" s="145" t="s">
        <v>612</v>
      </c>
      <c r="G136" s="146" t="s">
        <v>277</v>
      </c>
      <c r="H136" s="147">
        <v>2</v>
      </c>
      <c r="I136" s="147">
        <v>6.1070000000000002</v>
      </c>
      <c r="J136" s="147">
        <f t="shared" si="0"/>
        <v>12.214</v>
      </c>
      <c r="K136" s="148"/>
      <c r="L136" s="27"/>
      <c r="M136" s="149" t="s">
        <v>1</v>
      </c>
      <c r="N136" s="121" t="s">
        <v>41</v>
      </c>
      <c r="O136" s="150">
        <v>0.36</v>
      </c>
      <c r="P136" s="150">
        <f t="shared" si="1"/>
        <v>0.72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414</v>
      </c>
      <c r="AT136" s="152" t="s">
        <v>155</v>
      </c>
      <c r="AU136" s="152" t="s">
        <v>86</v>
      </c>
      <c r="AY136" s="13" t="s">
        <v>153</v>
      </c>
      <c r="BE136" s="153">
        <f t="shared" si="4"/>
        <v>0</v>
      </c>
      <c r="BF136" s="153">
        <f t="shared" si="5"/>
        <v>12.214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86</v>
      </c>
      <c r="BK136" s="154">
        <f t="shared" si="9"/>
        <v>12.214</v>
      </c>
      <c r="BL136" s="13" t="s">
        <v>414</v>
      </c>
      <c r="BM136" s="152" t="s">
        <v>613</v>
      </c>
    </row>
    <row r="137" spans="2:65" s="1" customFormat="1" ht="16.5" customHeight="1">
      <c r="B137" s="142"/>
      <c r="C137" s="155" t="s">
        <v>292</v>
      </c>
      <c r="D137" s="155" t="s">
        <v>274</v>
      </c>
      <c r="E137" s="156" t="s">
        <v>614</v>
      </c>
      <c r="F137" s="157" t="s">
        <v>615</v>
      </c>
      <c r="G137" s="158" t="s">
        <v>277</v>
      </c>
      <c r="H137" s="159">
        <v>2</v>
      </c>
      <c r="I137" s="159">
        <v>14.33</v>
      </c>
      <c r="J137" s="159">
        <f t="shared" si="0"/>
        <v>28.66</v>
      </c>
      <c r="K137" s="160"/>
      <c r="L137" s="161"/>
      <c r="M137" s="162" t="s">
        <v>1</v>
      </c>
      <c r="N137" s="163" t="s">
        <v>41</v>
      </c>
      <c r="O137" s="150">
        <v>0</v>
      </c>
      <c r="P137" s="150">
        <f t="shared" si="1"/>
        <v>0</v>
      </c>
      <c r="Q137" s="150">
        <v>1E-4</v>
      </c>
      <c r="R137" s="150">
        <f t="shared" si="2"/>
        <v>2.0000000000000001E-4</v>
      </c>
      <c r="S137" s="150">
        <v>0</v>
      </c>
      <c r="T137" s="151">
        <f t="shared" si="3"/>
        <v>0</v>
      </c>
      <c r="AR137" s="152" t="s">
        <v>616</v>
      </c>
      <c r="AT137" s="152" t="s">
        <v>274</v>
      </c>
      <c r="AU137" s="152" t="s">
        <v>86</v>
      </c>
      <c r="AY137" s="13" t="s">
        <v>153</v>
      </c>
      <c r="BE137" s="153">
        <f t="shared" si="4"/>
        <v>0</v>
      </c>
      <c r="BF137" s="153">
        <f t="shared" si="5"/>
        <v>28.66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86</v>
      </c>
      <c r="BK137" s="154">
        <f t="shared" si="9"/>
        <v>28.66</v>
      </c>
      <c r="BL137" s="13" t="s">
        <v>414</v>
      </c>
      <c r="BM137" s="152" t="s">
        <v>617</v>
      </c>
    </row>
    <row r="138" spans="2:65" s="1" customFormat="1" ht="16.5" customHeight="1">
      <c r="B138" s="142"/>
      <c r="C138" s="155" t="s">
        <v>298</v>
      </c>
      <c r="D138" s="155" t="s">
        <v>274</v>
      </c>
      <c r="E138" s="156" t="s">
        <v>618</v>
      </c>
      <c r="F138" s="157" t="s">
        <v>619</v>
      </c>
      <c r="G138" s="158" t="s">
        <v>277</v>
      </c>
      <c r="H138" s="159">
        <v>2</v>
      </c>
      <c r="I138" s="159">
        <v>1.3</v>
      </c>
      <c r="J138" s="159">
        <f t="shared" si="0"/>
        <v>2.6</v>
      </c>
      <c r="K138" s="160"/>
      <c r="L138" s="161"/>
      <c r="M138" s="162" t="s">
        <v>1</v>
      </c>
      <c r="N138" s="163" t="s">
        <v>41</v>
      </c>
      <c r="O138" s="150">
        <v>0</v>
      </c>
      <c r="P138" s="150">
        <f t="shared" si="1"/>
        <v>0</v>
      </c>
      <c r="Q138" s="150">
        <v>2.0000000000000002E-5</v>
      </c>
      <c r="R138" s="150">
        <f t="shared" si="2"/>
        <v>4.0000000000000003E-5</v>
      </c>
      <c r="S138" s="150">
        <v>0</v>
      </c>
      <c r="T138" s="151">
        <f t="shared" si="3"/>
        <v>0</v>
      </c>
      <c r="AR138" s="152" t="s">
        <v>616</v>
      </c>
      <c r="AT138" s="152" t="s">
        <v>274</v>
      </c>
      <c r="AU138" s="152" t="s">
        <v>86</v>
      </c>
      <c r="AY138" s="13" t="s">
        <v>153</v>
      </c>
      <c r="BE138" s="153">
        <f t="shared" si="4"/>
        <v>0</v>
      </c>
      <c r="BF138" s="153">
        <f t="shared" si="5"/>
        <v>2.6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4">
        <f t="shared" si="9"/>
        <v>2.6</v>
      </c>
      <c r="BL138" s="13" t="s">
        <v>414</v>
      </c>
      <c r="BM138" s="152" t="s">
        <v>620</v>
      </c>
    </row>
    <row r="139" spans="2:65" s="1" customFormat="1" ht="24.25" customHeight="1">
      <c r="B139" s="142"/>
      <c r="C139" s="143" t="s">
        <v>568</v>
      </c>
      <c r="D139" s="143" t="s">
        <v>155</v>
      </c>
      <c r="E139" s="144" t="s">
        <v>621</v>
      </c>
      <c r="F139" s="145" t="s">
        <v>622</v>
      </c>
      <c r="G139" s="146" t="s">
        <v>277</v>
      </c>
      <c r="H139" s="147">
        <v>2</v>
      </c>
      <c r="I139" s="147">
        <v>9.4149999999999991</v>
      </c>
      <c r="J139" s="147">
        <f t="shared" si="0"/>
        <v>18.829999999999998</v>
      </c>
      <c r="K139" s="148"/>
      <c r="L139" s="27"/>
      <c r="M139" s="149" t="s">
        <v>1</v>
      </c>
      <c r="N139" s="121" t="s">
        <v>41</v>
      </c>
      <c r="O139" s="150">
        <v>0.55500000000000005</v>
      </c>
      <c r="P139" s="150">
        <f t="shared" si="1"/>
        <v>1.1100000000000001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414</v>
      </c>
      <c r="AT139" s="152" t="s">
        <v>155</v>
      </c>
      <c r="AU139" s="152" t="s">
        <v>86</v>
      </c>
      <c r="AY139" s="13" t="s">
        <v>153</v>
      </c>
      <c r="BE139" s="153">
        <f t="shared" si="4"/>
        <v>0</v>
      </c>
      <c r="BF139" s="153">
        <f t="shared" si="5"/>
        <v>18.829999999999998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4">
        <f t="shared" si="9"/>
        <v>18.829999999999998</v>
      </c>
      <c r="BL139" s="13" t="s">
        <v>414</v>
      </c>
      <c r="BM139" s="152" t="s">
        <v>623</v>
      </c>
    </row>
    <row r="140" spans="2:65" s="1" customFormat="1" ht="24.25" customHeight="1">
      <c r="B140" s="142"/>
      <c r="C140" s="155" t="s">
        <v>572</v>
      </c>
      <c r="D140" s="155" t="s">
        <v>274</v>
      </c>
      <c r="E140" s="156" t="s">
        <v>624</v>
      </c>
      <c r="F140" s="157" t="s">
        <v>625</v>
      </c>
      <c r="G140" s="158" t="s">
        <v>277</v>
      </c>
      <c r="H140" s="159">
        <v>2</v>
      </c>
      <c r="I140" s="159">
        <v>23.57</v>
      </c>
      <c r="J140" s="159">
        <f t="shared" si="0"/>
        <v>47.14</v>
      </c>
      <c r="K140" s="160"/>
      <c r="L140" s="161"/>
      <c r="M140" s="162" t="s">
        <v>1</v>
      </c>
      <c r="N140" s="163" t="s">
        <v>41</v>
      </c>
      <c r="O140" s="150">
        <v>0</v>
      </c>
      <c r="P140" s="150">
        <f t="shared" si="1"/>
        <v>0</v>
      </c>
      <c r="Q140" s="150">
        <v>7.9000000000000001E-4</v>
      </c>
      <c r="R140" s="150">
        <f t="shared" si="2"/>
        <v>1.58E-3</v>
      </c>
      <c r="S140" s="150">
        <v>0</v>
      </c>
      <c r="T140" s="151">
        <f t="shared" si="3"/>
        <v>0</v>
      </c>
      <c r="AR140" s="152" t="s">
        <v>419</v>
      </c>
      <c r="AT140" s="152" t="s">
        <v>274</v>
      </c>
      <c r="AU140" s="152" t="s">
        <v>86</v>
      </c>
      <c r="AY140" s="13" t="s">
        <v>153</v>
      </c>
      <c r="BE140" s="153">
        <f t="shared" si="4"/>
        <v>0</v>
      </c>
      <c r="BF140" s="153">
        <f t="shared" si="5"/>
        <v>47.14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4">
        <f t="shared" si="9"/>
        <v>47.14</v>
      </c>
      <c r="BL140" s="13" t="s">
        <v>419</v>
      </c>
      <c r="BM140" s="152" t="s">
        <v>626</v>
      </c>
    </row>
    <row r="141" spans="2:65" s="1" customFormat="1" ht="16.5" customHeight="1">
      <c r="B141" s="142"/>
      <c r="C141" s="143" t="s">
        <v>306</v>
      </c>
      <c r="D141" s="143" t="s">
        <v>155</v>
      </c>
      <c r="E141" s="144" t="s">
        <v>627</v>
      </c>
      <c r="F141" s="145" t="s">
        <v>628</v>
      </c>
      <c r="G141" s="146" t="s">
        <v>277</v>
      </c>
      <c r="H141" s="147">
        <v>24</v>
      </c>
      <c r="I141" s="147">
        <v>25.805</v>
      </c>
      <c r="J141" s="147">
        <f t="shared" si="0"/>
        <v>619.32000000000005</v>
      </c>
      <c r="K141" s="148"/>
      <c r="L141" s="27"/>
      <c r="M141" s="149" t="s">
        <v>1</v>
      </c>
      <c r="N141" s="121" t="s">
        <v>41</v>
      </c>
      <c r="O141" s="150">
        <v>0.95</v>
      </c>
      <c r="P141" s="150">
        <f t="shared" si="1"/>
        <v>22.799999999999997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414</v>
      </c>
      <c r="AT141" s="152" t="s">
        <v>155</v>
      </c>
      <c r="AU141" s="152" t="s">
        <v>86</v>
      </c>
      <c r="AY141" s="13" t="s">
        <v>153</v>
      </c>
      <c r="BE141" s="153">
        <f t="shared" si="4"/>
        <v>0</v>
      </c>
      <c r="BF141" s="153">
        <f t="shared" si="5"/>
        <v>619.32000000000005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4">
        <f t="shared" si="9"/>
        <v>619.32000000000005</v>
      </c>
      <c r="BL141" s="13" t="s">
        <v>414</v>
      </c>
      <c r="BM141" s="152" t="s">
        <v>629</v>
      </c>
    </row>
    <row r="142" spans="2:65" s="1" customFormat="1" ht="16.5" customHeight="1">
      <c r="B142" s="142"/>
      <c r="C142" s="155" t="s">
        <v>310</v>
      </c>
      <c r="D142" s="155" t="s">
        <v>274</v>
      </c>
      <c r="E142" s="156" t="s">
        <v>630</v>
      </c>
      <c r="F142" s="157" t="s">
        <v>631</v>
      </c>
      <c r="G142" s="158" t="s">
        <v>277</v>
      </c>
      <c r="H142" s="159">
        <v>24</v>
      </c>
      <c r="I142" s="159">
        <v>111.774</v>
      </c>
      <c r="J142" s="159">
        <f t="shared" si="0"/>
        <v>2682.576</v>
      </c>
      <c r="K142" s="160"/>
      <c r="L142" s="161"/>
      <c r="M142" s="162" t="s">
        <v>1</v>
      </c>
      <c r="N142" s="163" t="s">
        <v>41</v>
      </c>
      <c r="O142" s="150">
        <v>0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616</v>
      </c>
      <c r="AT142" s="152" t="s">
        <v>274</v>
      </c>
      <c r="AU142" s="152" t="s">
        <v>86</v>
      </c>
      <c r="AY142" s="13" t="s">
        <v>153</v>
      </c>
      <c r="BE142" s="153">
        <f t="shared" si="4"/>
        <v>0</v>
      </c>
      <c r="BF142" s="153">
        <f t="shared" si="5"/>
        <v>2682.576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4">
        <f t="shared" si="9"/>
        <v>2682.576</v>
      </c>
      <c r="BL142" s="13" t="s">
        <v>414</v>
      </c>
      <c r="BM142" s="152" t="s">
        <v>632</v>
      </c>
    </row>
    <row r="143" spans="2:65" s="1" customFormat="1" ht="24.25" customHeight="1">
      <c r="B143" s="142"/>
      <c r="C143" s="143" t="s">
        <v>556</v>
      </c>
      <c r="D143" s="143" t="s">
        <v>155</v>
      </c>
      <c r="E143" s="144" t="s">
        <v>633</v>
      </c>
      <c r="F143" s="145" t="s">
        <v>634</v>
      </c>
      <c r="G143" s="146" t="s">
        <v>277</v>
      </c>
      <c r="H143" s="147">
        <v>2</v>
      </c>
      <c r="I143" s="147">
        <v>128.11500000000001</v>
      </c>
      <c r="J143" s="147">
        <f t="shared" si="0"/>
        <v>256.23</v>
      </c>
      <c r="K143" s="148"/>
      <c r="L143" s="27"/>
      <c r="M143" s="149" t="s">
        <v>1</v>
      </c>
      <c r="N143" s="121" t="s">
        <v>41</v>
      </c>
      <c r="O143" s="150">
        <v>0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414</v>
      </c>
      <c r="AT143" s="152" t="s">
        <v>155</v>
      </c>
      <c r="AU143" s="152" t="s">
        <v>86</v>
      </c>
      <c r="AY143" s="13" t="s">
        <v>153</v>
      </c>
      <c r="BE143" s="153">
        <f t="shared" si="4"/>
        <v>0</v>
      </c>
      <c r="BF143" s="153">
        <f t="shared" si="5"/>
        <v>256.23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4">
        <f t="shared" si="9"/>
        <v>256.23</v>
      </c>
      <c r="BL143" s="13" t="s">
        <v>414</v>
      </c>
      <c r="BM143" s="152" t="s">
        <v>635</v>
      </c>
    </row>
    <row r="144" spans="2:65" s="1" customFormat="1" ht="24.25" customHeight="1">
      <c r="B144" s="142"/>
      <c r="C144" s="143" t="s">
        <v>473</v>
      </c>
      <c r="D144" s="143" t="s">
        <v>155</v>
      </c>
      <c r="E144" s="144" t="s">
        <v>636</v>
      </c>
      <c r="F144" s="145" t="s">
        <v>637</v>
      </c>
      <c r="G144" s="146" t="s">
        <v>271</v>
      </c>
      <c r="H144" s="147">
        <v>20</v>
      </c>
      <c r="I144" s="147">
        <v>2.5449999999999999</v>
      </c>
      <c r="J144" s="147">
        <f t="shared" si="0"/>
        <v>50.9</v>
      </c>
      <c r="K144" s="148"/>
      <c r="L144" s="27"/>
      <c r="M144" s="149" t="s">
        <v>1</v>
      </c>
      <c r="N144" s="121" t="s">
        <v>41</v>
      </c>
      <c r="O144" s="150">
        <v>0.15</v>
      </c>
      <c r="P144" s="150">
        <f t="shared" si="1"/>
        <v>3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414</v>
      </c>
      <c r="AT144" s="152" t="s">
        <v>155</v>
      </c>
      <c r="AU144" s="152" t="s">
        <v>86</v>
      </c>
      <c r="AY144" s="13" t="s">
        <v>153</v>
      </c>
      <c r="BE144" s="153">
        <f t="shared" si="4"/>
        <v>0</v>
      </c>
      <c r="BF144" s="153">
        <f t="shared" si="5"/>
        <v>50.9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4">
        <f t="shared" si="9"/>
        <v>50.9</v>
      </c>
      <c r="BL144" s="13" t="s">
        <v>414</v>
      </c>
      <c r="BM144" s="152" t="s">
        <v>638</v>
      </c>
    </row>
    <row r="145" spans="2:65" s="1" customFormat="1" ht="16.5" customHeight="1">
      <c r="B145" s="142"/>
      <c r="C145" s="155" t="s">
        <v>544</v>
      </c>
      <c r="D145" s="155" t="s">
        <v>274</v>
      </c>
      <c r="E145" s="156" t="s">
        <v>639</v>
      </c>
      <c r="F145" s="157" t="s">
        <v>640</v>
      </c>
      <c r="G145" s="158" t="s">
        <v>413</v>
      </c>
      <c r="H145" s="159">
        <v>12.5</v>
      </c>
      <c r="I145" s="159">
        <v>1.2629999999999999</v>
      </c>
      <c r="J145" s="159">
        <f t="shared" si="0"/>
        <v>15.788</v>
      </c>
      <c r="K145" s="160"/>
      <c r="L145" s="161"/>
      <c r="M145" s="162" t="s">
        <v>1</v>
      </c>
      <c r="N145" s="163" t="s">
        <v>41</v>
      </c>
      <c r="O145" s="150">
        <v>0</v>
      </c>
      <c r="P145" s="150">
        <f t="shared" si="1"/>
        <v>0</v>
      </c>
      <c r="Q145" s="150">
        <v>1E-3</v>
      </c>
      <c r="R145" s="150">
        <f t="shared" si="2"/>
        <v>1.2500000000000001E-2</v>
      </c>
      <c r="S145" s="150">
        <v>0</v>
      </c>
      <c r="T145" s="151">
        <f t="shared" si="3"/>
        <v>0</v>
      </c>
      <c r="AR145" s="152" t="s">
        <v>419</v>
      </c>
      <c r="AT145" s="152" t="s">
        <v>274</v>
      </c>
      <c r="AU145" s="152" t="s">
        <v>86</v>
      </c>
      <c r="AY145" s="13" t="s">
        <v>153</v>
      </c>
      <c r="BE145" s="153">
        <f t="shared" si="4"/>
        <v>0</v>
      </c>
      <c r="BF145" s="153">
        <f t="shared" si="5"/>
        <v>15.788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4">
        <f t="shared" si="9"/>
        <v>15.788</v>
      </c>
      <c r="BL145" s="13" t="s">
        <v>419</v>
      </c>
      <c r="BM145" s="152" t="s">
        <v>641</v>
      </c>
    </row>
    <row r="146" spans="2:65" s="1" customFormat="1" ht="24.25" customHeight="1">
      <c r="B146" s="142"/>
      <c r="C146" s="143" t="s">
        <v>341</v>
      </c>
      <c r="D146" s="143" t="s">
        <v>155</v>
      </c>
      <c r="E146" s="144" t="s">
        <v>642</v>
      </c>
      <c r="F146" s="145" t="s">
        <v>643</v>
      </c>
      <c r="G146" s="146" t="s">
        <v>271</v>
      </c>
      <c r="H146" s="147">
        <v>198</v>
      </c>
      <c r="I146" s="147">
        <v>2.0019999999999998</v>
      </c>
      <c r="J146" s="147">
        <f t="shared" si="0"/>
        <v>396.39600000000002</v>
      </c>
      <c r="K146" s="148"/>
      <c r="L146" s="27"/>
      <c r="M146" s="149" t="s">
        <v>1</v>
      </c>
      <c r="N146" s="121" t="s">
        <v>41</v>
      </c>
      <c r="O146" s="150">
        <v>0.11799999999999999</v>
      </c>
      <c r="P146" s="150">
        <f t="shared" si="1"/>
        <v>23.363999999999997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414</v>
      </c>
      <c r="AT146" s="152" t="s">
        <v>155</v>
      </c>
      <c r="AU146" s="152" t="s">
        <v>86</v>
      </c>
      <c r="AY146" s="13" t="s">
        <v>153</v>
      </c>
      <c r="BE146" s="153">
        <f t="shared" si="4"/>
        <v>0</v>
      </c>
      <c r="BF146" s="153">
        <f t="shared" si="5"/>
        <v>396.39600000000002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86</v>
      </c>
      <c r="BK146" s="154">
        <f t="shared" si="9"/>
        <v>396.39600000000002</v>
      </c>
      <c r="BL146" s="13" t="s">
        <v>414</v>
      </c>
      <c r="BM146" s="152" t="s">
        <v>644</v>
      </c>
    </row>
    <row r="147" spans="2:65" s="1" customFormat="1" ht="16.5" customHeight="1">
      <c r="B147" s="142"/>
      <c r="C147" s="155" t="s">
        <v>345</v>
      </c>
      <c r="D147" s="155" t="s">
        <v>274</v>
      </c>
      <c r="E147" s="156" t="s">
        <v>645</v>
      </c>
      <c r="F147" s="157" t="s">
        <v>646</v>
      </c>
      <c r="G147" s="158" t="s">
        <v>413</v>
      </c>
      <c r="H147" s="159">
        <v>186.51599999999999</v>
      </c>
      <c r="I147" s="159">
        <v>1.2629999999999999</v>
      </c>
      <c r="J147" s="159">
        <f t="shared" si="0"/>
        <v>235.57</v>
      </c>
      <c r="K147" s="160"/>
      <c r="L147" s="161"/>
      <c r="M147" s="162" t="s">
        <v>1</v>
      </c>
      <c r="N147" s="163" t="s">
        <v>41</v>
      </c>
      <c r="O147" s="150">
        <v>0</v>
      </c>
      <c r="P147" s="150">
        <f t="shared" si="1"/>
        <v>0</v>
      </c>
      <c r="Q147" s="150">
        <v>1E-3</v>
      </c>
      <c r="R147" s="150">
        <f t="shared" si="2"/>
        <v>0.18651599999999999</v>
      </c>
      <c r="S147" s="150">
        <v>0</v>
      </c>
      <c r="T147" s="151">
        <f t="shared" si="3"/>
        <v>0</v>
      </c>
      <c r="AR147" s="152" t="s">
        <v>419</v>
      </c>
      <c r="AT147" s="152" t="s">
        <v>274</v>
      </c>
      <c r="AU147" s="152" t="s">
        <v>86</v>
      </c>
      <c r="AY147" s="13" t="s">
        <v>153</v>
      </c>
      <c r="BE147" s="153">
        <f t="shared" si="4"/>
        <v>0</v>
      </c>
      <c r="BF147" s="153">
        <f t="shared" si="5"/>
        <v>235.57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86</v>
      </c>
      <c r="BK147" s="154">
        <f t="shared" si="9"/>
        <v>235.57</v>
      </c>
      <c r="BL147" s="13" t="s">
        <v>419</v>
      </c>
      <c r="BM147" s="152" t="s">
        <v>647</v>
      </c>
    </row>
    <row r="148" spans="2:65" s="1" customFormat="1" ht="24.25" customHeight="1">
      <c r="B148" s="142"/>
      <c r="C148" s="143" t="s">
        <v>465</v>
      </c>
      <c r="D148" s="143" t="s">
        <v>155</v>
      </c>
      <c r="E148" s="144" t="s">
        <v>648</v>
      </c>
      <c r="F148" s="145" t="s">
        <v>649</v>
      </c>
      <c r="G148" s="146" t="s">
        <v>271</v>
      </c>
      <c r="H148" s="147">
        <v>10</v>
      </c>
      <c r="I148" s="147">
        <v>1.4419999999999999</v>
      </c>
      <c r="J148" s="147">
        <f t="shared" si="0"/>
        <v>14.42</v>
      </c>
      <c r="K148" s="148"/>
      <c r="L148" s="27"/>
      <c r="M148" s="149" t="s">
        <v>1</v>
      </c>
      <c r="N148" s="121" t="s">
        <v>41</v>
      </c>
      <c r="O148" s="150">
        <v>8.5000000000000006E-2</v>
      </c>
      <c r="P148" s="150">
        <f t="shared" si="1"/>
        <v>0.85000000000000009</v>
      </c>
      <c r="Q148" s="150">
        <v>0</v>
      </c>
      <c r="R148" s="150">
        <f t="shared" si="2"/>
        <v>0</v>
      </c>
      <c r="S148" s="150">
        <v>0</v>
      </c>
      <c r="T148" s="151">
        <f t="shared" si="3"/>
        <v>0</v>
      </c>
      <c r="AR148" s="152" t="s">
        <v>414</v>
      </c>
      <c r="AT148" s="152" t="s">
        <v>155</v>
      </c>
      <c r="AU148" s="152" t="s">
        <v>86</v>
      </c>
      <c r="AY148" s="13" t="s">
        <v>153</v>
      </c>
      <c r="BE148" s="153">
        <f t="shared" si="4"/>
        <v>0</v>
      </c>
      <c r="BF148" s="153">
        <f t="shared" si="5"/>
        <v>14.42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86</v>
      </c>
      <c r="BK148" s="154">
        <f t="shared" si="9"/>
        <v>14.42</v>
      </c>
      <c r="BL148" s="13" t="s">
        <v>414</v>
      </c>
      <c r="BM148" s="152" t="s">
        <v>650</v>
      </c>
    </row>
    <row r="149" spans="2:65" s="1" customFormat="1" ht="16.5" customHeight="1">
      <c r="B149" s="142"/>
      <c r="C149" s="155" t="s">
        <v>469</v>
      </c>
      <c r="D149" s="155" t="s">
        <v>274</v>
      </c>
      <c r="E149" s="156" t="s">
        <v>639</v>
      </c>
      <c r="F149" s="157" t="s">
        <v>640</v>
      </c>
      <c r="G149" s="158" t="s">
        <v>413</v>
      </c>
      <c r="H149" s="159">
        <v>6.25</v>
      </c>
      <c r="I149" s="159">
        <v>1.2629999999999999</v>
      </c>
      <c r="J149" s="159">
        <f t="shared" si="0"/>
        <v>7.8940000000000001</v>
      </c>
      <c r="K149" s="160"/>
      <c r="L149" s="161"/>
      <c r="M149" s="162" t="s">
        <v>1</v>
      </c>
      <c r="N149" s="163" t="s">
        <v>41</v>
      </c>
      <c r="O149" s="150">
        <v>0</v>
      </c>
      <c r="P149" s="150">
        <f t="shared" si="1"/>
        <v>0</v>
      </c>
      <c r="Q149" s="150">
        <v>1E-3</v>
      </c>
      <c r="R149" s="150">
        <f t="shared" si="2"/>
        <v>6.2500000000000003E-3</v>
      </c>
      <c r="S149" s="150">
        <v>0</v>
      </c>
      <c r="T149" s="151">
        <f t="shared" si="3"/>
        <v>0</v>
      </c>
      <c r="AR149" s="152" t="s">
        <v>419</v>
      </c>
      <c r="AT149" s="152" t="s">
        <v>274</v>
      </c>
      <c r="AU149" s="152" t="s">
        <v>86</v>
      </c>
      <c r="AY149" s="13" t="s">
        <v>153</v>
      </c>
      <c r="BE149" s="153">
        <f t="shared" si="4"/>
        <v>0</v>
      </c>
      <c r="BF149" s="153">
        <f t="shared" si="5"/>
        <v>7.8940000000000001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86</v>
      </c>
      <c r="BK149" s="154">
        <f t="shared" si="9"/>
        <v>7.8940000000000001</v>
      </c>
      <c r="BL149" s="13" t="s">
        <v>419</v>
      </c>
      <c r="BM149" s="152" t="s">
        <v>651</v>
      </c>
    </row>
    <row r="150" spans="2:65" s="1" customFormat="1" ht="21.75" customHeight="1">
      <c r="B150" s="142"/>
      <c r="C150" s="143" t="s">
        <v>483</v>
      </c>
      <c r="D150" s="143" t="s">
        <v>155</v>
      </c>
      <c r="E150" s="144" t="s">
        <v>652</v>
      </c>
      <c r="F150" s="145" t="s">
        <v>653</v>
      </c>
      <c r="G150" s="146" t="s">
        <v>277</v>
      </c>
      <c r="H150" s="147">
        <v>6</v>
      </c>
      <c r="I150" s="147">
        <v>20.018000000000001</v>
      </c>
      <c r="J150" s="147">
        <f t="shared" si="0"/>
        <v>120.108</v>
      </c>
      <c r="K150" s="148"/>
      <c r="L150" s="27"/>
      <c r="M150" s="149" t="s">
        <v>1</v>
      </c>
      <c r="N150" s="121" t="s">
        <v>41</v>
      </c>
      <c r="O150" s="150">
        <v>1.18</v>
      </c>
      <c r="P150" s="150">
        <f t="shared" si="1"/>
        <v>7.08</v>
      </c>
      <c r="Q150" s="150">
        <v>0</v>
      </c>
      <c r="R150" s="150">
        <f t="shared" si="2"/>
        <v>0</v>
      </c>
      <c r="S150" s="150">
        <v>0</v>
      </c>
      <c r="T150" s="151">
        <f t="shared" si="3"/>
        <v>0</v>
      </c>
      <c r="AR150" s="152" t="s">
        <v>414</v>
      </c>
      <c r="AT150" s="152" t="s">
        <v>155</v>
      </c>
      <c r="AU150" s="152" t="s">
        <v>86</v>
      </c>
      <c r="AY150" s="13" t="s">
        <v>153</v>
      </c>
      <c r="BE150" s="153">
        <f t="shared" si="4"/>
        <v>0</v>
      </c>
      <c r="BF150" s="153">
        <f t="shared" si="5"/>
        <v>120.108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86</v>
      </c>
      <c r="BK150" s="154">
        <f t="shared" si="9"/>
        <v>120.108</v>
      </c>
      <c r="BL150" s="13" t="s">
        <v>414</v>
      </c>
      <c r="BM150" s="152" t="s">
        <v>654</v>
      </c>
    </row>
    <row r="151" spans="2:65" s="1" customFormat="1" ht="24.25" customHeight="1">
      <c r="B151" s="142"/>
      <c r="C151" s="155" t="s">
        <v>487</v>
      </c>
      <c r="D151" s="155" t="s">
        <v>274</v>
      </c>
      <c r="E151" s="156" t="s">
        <v>655</v>
      </c>
      <c r="F151" s="157" t="s">
        <v>656</v>
      </c>
      <c r="G151" s="158" t="s">
        <v>277</v>
      </c>
      <c r="H151" s="159">
        <v>6</v>
      </c>
      <c r="I151" s="159">
        <v>5.125</v>
      </c>
      <c r="J151" s="159">
        <f t="shared" si="0"/>
        <v>30.75</v>
      </c>
      <c r="K151" s="160"/>
      <c r="L151" s="161"/>
      <c r="M151" s="162" t="s">
        <v>1</v>
      </c>
      <c r="N151" s="163" t="s">
        <v>41</v>
      </c>
      <c r="O151" s="150">
        <v>0</v>
      </c>
      <c r="P151" s="150">
        <f t="shared" si="1"/>
        <v>0</v>
      </c>
      <c r="Q151" s="150">
        <v>2.7999999999999998E-4</v>
      </c>
      <c r="R151" s="150">
        <f t="shared" si="2"/>
        <v>1.6799999999999999E-3</v>
      </c>
      <c r="S151" s="150">
        <v>0</v>
      </c>
      <c r="T151" s="151">
        <f t="shared" si="3"/>
        <v>0</v>
      </c>
      <c r="AR151" s="152" t="s">
        <v>419</v>
      </c>
      <c r="AT151" s="152" t="s">
        <v>274</v>
      </c>
      <c r="AU151" s="152" t="s">
        <v>86</v>
      </c>
      <c r="AY151" s="13" t="s">
        <v>153</v>
      </c>
      <c r="BE151" s="153">
        <f t="shared" si="4"/>
        <v>0</v>
      </c>
      <c r="BF151" s="153">
        <f t="shared" si="5"/>
        <v>30.75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86</v>
      </c>
      <c r="BK151" s="154">
        <f t="shared" si="9"/>
        <v>30.75</v>
      </c>
      <c r="BL151" s="13" t="s">
        <v>419</v>
      </c>
      <c r="BM151" s="152" t="s">
        <v>657</v>
      </c>
    </row>
    <row r="152" spans="2:65" s="1" customFormat="1" ht="16.5" customHeight="1">
      <c r="B152" s="142"/>
      <c r="C152" s="155" t="s">
        <v>500</v>
      </c>
      <c r="D152" s="155" t="s">
        <v>274</v>
      </c>
      <c r="E152" s="156" t="s">
        <v>658</v>
      </c>
      <c r="F152" s="157" t="s">
        <v>659</v>
      </c>
      <c r="G152" s="158" t="s">
        <v>277</v>
      </c>
      <c r="H152" s="159">
        <v>6</v>
      </c>
      <c r="I152" s="159">
        <v>30.021000000000001</v>
      </c>
      <c r="J152" s="159">
        <f t="shared" si="0"/>
        <v>180.126</v>
      </c>
      <c r="K152" s="160"/>
      <c r="L152" s="161"/>
      <c r="M152" s="162" t="s">
        <v>1</v>
      </c>
      <c r="N152" s="163" t="s">
        <v>41</v>
      </c>
      <c r="O152" s="150">
        <v>0</v>
      </c>
      <c r="P152" s="150">
        <f t="shared" si="1"/>
        <v>0</v>
      </c>
      <c r="Q152" s="150">
        <v>2.4000000000000001E-4</v>
      </c>
      <c r="R152" s="150">
        <f t="shared" si="2"/>
        <v>1.4400000000000001E-3</v>
      </c>
      <c r="S152" s="150">
        <v>0</v>
      </c>
      <c r="T152" s="151">
        <f t="shared" si="3"/>
        <v>0</v>
      </c>
      <c r="AR152" s="152" t="s">
        <v>419</v>
      </c>
      <c r="AT152" s="152" t="s">
        <v>274</v>
      </c>
      <c r="AU152" s="152" t="s">
        <v>86</v>
      </c>
      <c r="AY152" s="13" t="s">
        <v>153</v>
      </c>
      <c r="BE152" s="153">
        <f t="shared" si="4"/>
        <v>0</v>
      </c>
      <c r="BF152" s="153">
        <f t="shared" si="5"/>
        <v>180.126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86</v>
      </c>
      <c r="BK152" s="154">
        <f t="shared" si="9"/>
        <v>180.126</v>
      </c>
      <c r="BL152" s="13" t="s">
        <v>419</v>
      </c>
      <c r="BM152" s="152" t="s">
        <v>660</v>
      </c>
    </row>
    <row r="153" spans="2:65" s="1" customFormat="1" ht="16.5" customHeight="1">
      <c r="B153" s="142"/>
      <c r="C153" s="143" t="s">
        <v>361</v>
      </c>
      <c r="D153" s="143" t="s">
        <v>155</v>
      </c>
      <c r="E153" s="144" t="s">
        <v>661</v>
      </c>
      <c r="F153" s="145" t="s">
        <v>662</v>
      </c>
      <c r="G153" s="146" t="s">
        <v>277</v>
      </c>
      <c r="H153" s="147">
        <v>6</v>
      </c>
      <c r="I153" s="147">
        <v>0.88200000000000001</v>
      </c>
      <c r="J153" s="147">
        <f t="shared" si="0"/>
        <v>5.2919999999999998</v>
      </c>
      <c r="K153" s="148"/>
      <c r="L153" s="27"/>
      <c r="M153" s="149" t="s">
        <v>1</v>
      </c>
      <c r="N153" s="121" t="s">
        <v>41</v>
      </c>
      <c r="O153" s="150">
        <v>5.1999999999999998E-2</v>
      </c>
      <c r="P153" s="150">
        <f t="shared" si="1"/>
        <v>0.312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414</v>
      </c>
      <c r="AT153" s="152" t="s">
        <v>155</v>
      </c>
      <c r="AU153" s="152" t="s">
        <v>86</v>
      </c>
      <c r="AY153" s="13" t="s">
        <v>153</v>
      </c>
      <c r="BE153" s="153">
        <f t="shared" si="4"/>
        <v>0</v>
      </c>
      <c r="BF153" s="153">
        <f t="shared" si="5"/>
        <v>5.2919999999999998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86</v>
      </c>
      <c r="BK153" s="154">
        <f t="shared" si="9"/>
        <v>5.2919999999999998</v>
      </c>
      <c r="BL153" s="13" t="s">
        <v>414</v>
      </c>
      <c r="BM153" s="152" t="s">
        <v>663</v>
      </c>
    </row>
    <row r="154" spans="2:65" s="1" customFormat="1" ht="16.5" customHeight="1">
      <c r="B154" s="142"/>
      <c r="C154" s="155" t="s">
        <v>365</v>
      </c>
      <c r="D154" s="155" t="s">
        <v>274</v>
      </c>
      <c r="E154" s="156" t="s">
        <v>664</v>
      </c>
      <c r="F154" s="157" t="s">
        <v>665</v>
      </c>
      <c r="G154" s="158" t="s">
        <v>277</v>
      </c>
      <c r="H154" s="159">
        <v>6</v>
      </c>
      <c r="I154" s="159">
        <v>0.80200000000000005</v>
      </c>
      <c r="J154" s="159">
        <f t="shared" si="0"/>
        <v>4.8120000000000003</v>
      </c>
      <c r="K154" s="160"/>
      <c r="L154" s="161"/>
      <c r="M154" s="162" t="s">
        <v>1</v>
      </c>
      <c r="N154" s="163" t="s">
        <v>41</v>
      </c>
      <c r="O154" s="150">
        <v>0</v>
      </c>
      <c r="P154" s="150">
        <f t="shared" si="1"/>
        <v>0</v>
      </c>
      <c r="Q154" s="150">
        <v>3.0000000000000001E-5</v>
      </c>
      <c r="R154" s="150">
        <f t="shared" si="2"/>
        <v>1.8000000000000001E-4</v>
      </c>
      <c r="S154" s="150">
        <v>0</v>
      </c>
      <c r="T154" s="151">
        <f t="shared" si="3"/>
        <v>0</v>
      </c>
      <c r="AR154" s="152" t="s">
        <v>419</v>
      </c>
      <c r="AT154" s="152" t="s">
        <v>274</v>
      </c>
      <c r="AU154" s="152" t="s">
        <v>86</v>
      </c>
      <c r="AY154" s="13" t="s">
        <v>153</v>
      </c>
      <c r="BE154" s="153">
        <f t="shared" si="4"/>
        <v>0</v>
      </c>
      <c r="BF154" s="153">
        <f t="shared" si="5"/>
        <v>4.8120000000000003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86</v>
      </c>
      <c r="BK154" s="154">
        <f t="shared" si="9"/>
        <v>4.8120000000000003</v>
      </c>
      <c r="BL154" s="13" t="s">
        <v>419</v>
      </c>
      <c r="BM154" s="152" t="s">
        <v>666</v>
      </c>
    </row>
    <row r="155" spans="2:65" s="1" customFormat="1" ht="24.25" customHeight="1">
      <c r="B155" s="142"/>
      <c r="C155" s="143" t="s">
        <v>548</v>
      </c>
      <c r="D155" s="143" t="s">
        <v>155</v>
      </c>
      <c r="E155" s="144" t="s">
        <v>667</v>
      </c>
      <c r="F155" s="145" t="s">
        <v>668</v>
      </c>
      <c r="G155" s="146" t="s">
        <v>277</v>
      </c>
      <c r="H155" s="147">
        <v>5</v>
      </c>
      <c r="I155" s="147">
        <v>7.0910000000000002</v>
      </c>
      <c r="J155" s="147">
        <f t="shared" si="0"/>
        <v>35.454999999999998</v>
      </c>
      <c r="K155" s="148"/>
      <c r="L155" s="27"/>
      <c r="M155" s="149" t="s">
        <v>1</v>
      </c>
      <c r="N155" s="121" t="s">
        <v>41</v>
      </c>
      <c r="O155" s="150">
        <v>0.41799999999999998</v>
      </c>
      <c r="P155" s="150">
        <f t="shared" si="1"/>
        <v>2.09</v>
      </c>
      <c r="Q155" s="150">
        <v>0</v>
      </c>
      <c r="R155" s="150">
        <f t="shared" si="2"/>
        <v>0</v>
      </c>
      <c r="S155" s="150">
        <v>0</v>
      </c>
      <c r="T155" s="151">
        <f t="shared" si="3"/>
        <v>0</v>
      </c>
      <c r="AR155" s="152" t="s">
        <v>414</v>
      </c>
      <c r="AT155" s="152" t="s">
        <v>155</v>
      </c>
      <c r="AU155" s="152" t="s">
        <v>86</v>
      </c>
      <c r="AY155" s="13" t="s">
        <v>153</v>
      </c>
      <c r="BE155" s="153">
        <f t="shared" si="4"/>
        <v>0</v>
      </c>
      <c r="BF155" s="153">
        <f t="shared" si="5"/>
        <v>35.454999999999998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86</v>
      </c>
      <c r="BK155" s="154">
        <f t="shared" si="9"/>
        <v>35.454999999999998</v>
      </c>
      <c r="BL155" s="13" t="s">
        <v>414</v>
      </c>
      <c r="BM155" s="152" t="s">
        <v>669</v>
      </c>
    </row>
    <row r="156" spans="2:65" s="1" customFormat="1" ht="24.25" customHeight="1">
      <c r="B156" s="142"/>
      <c r="C156" s="155" t="s">
        <v>560</v>
      </c>
      <c r="D156" s="155" t="s">
        <v>274</v>
      </c>
      <c r="E156" s="156" t="s">
        <v>670</v>
      </c>
      <c r="F156" s="157" t="s">
        <v>671</v>
      </c>
      <c r="G156" s="158" t="s">
        <v>277</v>
      </c>
      <c r="H156" s="159">
        <v>5</v>
      </c>
      <c r="I156" s="159">
        <v>6.8979999999999997</v>
      </c>
      <c r="J156" s="159">
        <f t="shared" si="0"/>
        <v>34.49</v>
      </c>
      <c r="K156" s="160"/>
      <c r="L156" s="161"/>
      <c r="M156" s="162" t="s">
        <v>1</v>
      </c>
      <c r="N156" s="163" t="s">
        <v>41</v>
      </c>
      <c r="O156" s="150">
        <v>0</v>
      </c>
      <c r="P156" s="150">
        <f t="shared" si="1"/>
        <v>0</v>
      </c>
      <c r="Q156" s="150">
        <v>3.1199999999999999E-3</v>
      </c>
      <c r="R156" s="150">
        <f t="shared" si="2"/>
        <v>1.5599999999999999E-2</v>
      </c>
      <c r="S156" s="150">
        <v>0</v>
      </c>
      <c r="T156" s="151">
        <f t="shared" si="3"/>
        <v>0</v>
      </c>
      <c r="AR156" s="152" t="s">
        <v>419</v>
      </c>
      <c r="AT156" s="152" t="s">
        <v>274</v>
      </c>
      <c r="AU156" s="152" t="s">
        <v>86</v>
      </c>
      <c r="AY156" s="13" t="s">
        <v>153</v>
      </c>
      <c r="BE156" s="153">
        <f t="shared" si="4"/>
        <v>0</v>
      </c>
      <c r="BF156" s="153">
        <f t="shared" si="5"/>
        <v>34.49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3" t="s">
        <v>86</v>
      </c>
      <c r="BK156" s="154">
        <f t="shared" si="9"/>
        <v>34.49</v>
      </c>
      <c r="BL156" s="13" t="s">
        <v>419</v>
      </c>
      <c r="BM156" s="152" t="s">
        <v>672</v>
      </c>
    </row>
    <row r="157" spans="2:65" s="1" customFormat="1" ht="24.25" customHeight="1">
      <c r="B157" s="142"/>
      <c r="C157" s="143" t="s">
        <v>673</v>
      </c>
      <c r="D157" s="143" t="s">
        <v>155</v>
      </c>
      <c r="E157" s="144" t="s">
        <v>674</v>
      </c>
      <c r="F157" s="145" t="s">
        <v>675</v>
      </c>
      <c r="G157" s="146" t="s">
        <v>271</v>
      </c>
      <c r="H157" s="147">
        <v>25</v>
      </c>
      <c r="I157" s="147">
        <v>0.66200000000000003</v>
      </c>
      <c r="J157" s="147">
        <f t="shared" si="0"/>
        <v>16.55</v>
      </c>
      <c r="K157" s="148"/>
      <c r="L157" s="27"/>
      <c r="M157" s="149" t="s">
        <v>1</v>
      </c>
      <c r="N157" s="121" t="s">
        <v>41</v>
      </c>
      <c r="O157" s="150">
        <v>3.9E-2</v>
      </c>
      <c r="P157" s="150">
        <f t="shared" si="1"/>
        <v>0.97499999999999998</v>
      </c>
      <c r="Q157" s="150">
        <v>0</v>
      </c>
      <c r="R157" s="150">
        <f t="shared" si="2"/>
        <v>0</v>
      </c>
      <c r="S157" s="150">
        <v>0</v>
      </c>
      <c r="T157" s="151">
        <f t="shared" si="3"/>
        <v>0</v>
      </c>
      <c r="AR157" s="152" t="s">
        <v>414</v>
      </c>
      <c r="AT157" s="152" t="s">
        <v>155</v>
      </c>
      <c r="AU157" s="152" t="s">
        <v>86</v>
      </c>
      <c r="AY157" s="13" t="s">
        <v>153</v>
      </c>
      <c r="BE157" s="153">
        <f t="shared" si="4"/>
        <v>0</v>
      </c>
      <c r="BF157" s="153">
        <f t="shared" si="5"/>
        <v>16.55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3" t="s">
        <v>86</v>
      </c>
      <c r="BK157" s="154">
        <f t="shared" si="9"/>
        <v>16.55</v>
      </c>
      <c r="BL157" s="13" t="s">
        <v>414</v>
      </c>
      <c r="BM157" s="152" t="s">
        <v>676</v>
      </c>
    </row>
    <row r="158" spans="2:65" s="1" customFormat="1" ht="16.5" customHeight="1">
      <c r="B158" s="142"/>
      <c r="C158" s="155" t="s">
        <v>677</v>
      </c>
      <c r="D158" s="155" t="s">
        <v>274</v>
      </c>
      <c r="E158" s="156" t="s">
        <v>678</v>
      </c>
      <c r="F158" s="157" t="s">
        <v>679</v>
      </c>
      <c r="G158" s="158" t="s">
        <v>271</v>
      </c>
      <c r="H158" s="159">
        <v>25</v>
      </c>
      <c r="I158" s="159">
        <v>1.0069999999999999</v>
      </c>
      <c r="J158" s="159">
        <f t="shared" si="0"/>
        <v>25.175000000000001</v>
      </c>
      <c r="K158" s="160"/>
      <c r="L158" s="161"/>
      <c r="M158" s="162" t="s">
        <v>1</v>
      </c>
      <c r="N158" s="163" t="s">
        <v>41</v>
      </c>
      <c r="O158" s="150">
        <v>0</v>
      </c>
      <c r="P158" s="150">
        <f t="shared" si="1"/>
        <v>0</v>
      </c>
      <c r="Q158" s="150">
        <v>8.0000000000000007E-5</v>
      </c>
      <c r="R158" s="150">
        <f t="shared" si="2"/>
        <v>2E-3</v>
      </c>
      <c r="S158" s="150">
        <v>0</v>
      </c>
      <c r="T158" s="151">
        <f t="shared" si="3"/>
        <v>0</v>
      </c>
      <c r="AR158" s="152" t="s">
        <v>419</v>
      </c>
      <c r="AT158" s="152" t="s">
        <v>274</v>
      </c>
      <c r="AU158" s="152" t="s">
        <v>86</v>
      </c>
      <c r="AY158" s="13" t="s">
        <v>153</v>
      </c>
      <c r="BE158" s="153">
        <f t="shared" si="4"/>
        <v>0</v>
      </c>
      <c r="BF158" s="153">
        <f t="shared" si="5"/>
        <v>25.175000000000001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3" t="s">
        <v>86</v>
      </c>
      <c r="BK158" s="154">
        <f t="shared" si="9"/>
        <v>25.175000000000001</v>
      </c>
      <c r="BL158" s="13" t="s">
        <v>419</v>
      </c>
      <c r="BM158" s="152" t="s">
        <v>680</v>
      </c>
    </row>
    <row r="159" spans="2:65" s="1" customFormat="1" ht="24.25" customHeight="1">
      <c r="B159" s="142"/>
      <c r="C159" s="143" t="s">
        <v>681</v>
      </c>
      <c r="D159" s="143" t="s">
        <v>155</v>
      </c>
      <c r="E159" s="144" t="s">
        <v>682</v>
      </c>
      <c r="F159" s="145" t="s">
        <v>683</v>
      </c>
      <c r="G159" s="146" t="s">
        <v>271</v>
      </c>
      <c r="H159" s="147">
        <v>150</v>
      </c>
      <c r="I159" s="147">
        <v>2.2050000000000001</v>
      </c>
      <c r="J159" s="147">
        <f t="shared" si="0"/>
        <v>330.75</v>
      </c>
      <c r="K159" s="148"/>
      <c r="L159" s="27"/>
      <c r="M159" s="149" t="s">
        <v>1</v>
      </c>
      <c r="N159" s="121" t="s">
        <v>41</v>
      </c>
      <c r="O159" s="150">
        <v>0.13</v>
      </c>
      <c r="P159" s="150">
        <f t="shared" si="1"/>
        <v>19.5</v>
      </c>
      <c r="Q159" s="150">
        <v>0</v>
      </c>
      <c r="R159" s="150">
        <f t="shared" si="2"/>
        <v>0</v>
      </c>
      <c r="S159" s="150">
        <v>0</v>
      </c>
      <c r="T159" s="151">
        <f t="shared" si="3"/>
        <v>0</v>
      </c>
      <c r="AR159" s="152" t="s">
        <v>414</v>
      </c>
      <c r="AT159" s="152" t="s">
        <v>155</v>
      </c>
      <c r="AU159" s="152" t="s">
        <v>86</v>
      </c>
      <c r="AY159" s="13" t="s">
        <v>153</v>
      </c>
      <c r="BE159" s="153">
        <f t="shared" si="4"/>
        <v>0</v>
      </c>
      <c r="BF159" s="153">
        <f t="shared" si="5"/>
        <v>330.75</v>
      </c>
      <c r="BG159" s="153">
        <f t="shared" si="6"/>
        <v>0</v>
      </c>
      <c r="BH159" s="153">
        <f t="shared" si="7"/>
        <v>0</v>
      </c>
      <c r="BI159" s="153">
        <f t="shared" si="8"/>
        <v>0</v>
      </c>
      <c r="BJ159" s="13" t="s">
        <v>86</v>
      </c>
      <c r="BK159" s="154">
        <f t="shared" si="9"/>
        <v>330.75</v>
      </c>
      <c r="BL159" s="13" t="s">
        <v>414</v>
      </c>
      <c r="BM159" s="152" t="s">
        <v>684</v>
      </c>
    </row>
    <row r="160" spans="2:65" s="1" customFormat="1" ht="16.5" customHeight="1">
      <c r="B160" s="142"/>
      <c r="C160" s="155" t="s">
        <v>685</v>
      </c>
      <c r="D160" s="155" t="s">
        <v>274</v>
      </c>
      <c r="E160" s="156" t="s">
        <v>686</v>
      </c>
      <c r="F160" s="157" t="s">
        <v>687</v>
      </c>
      <c r="G160" s="158" t="s">
        <v>413</v>
      </c>
      <c r="H160" s="159">
        <v>20.25</v>
      </c>
      <c r="I160" s="159">
        <v>6.0629999999999997</v>
      </c>
      <c r="J160" s="159">
        <f t="shared" si="0"/>
        <v>122.776</v>
      </c>
      <c r="K160" s="160"/>
      <c r="L160" s="161"/>
      <c r="M160" s="162" t="s">
        <v>1</v>
      </c>
      <c r="N160" s="163" t="s">
        <v>41</v>
      </c>
      <c r="O160" s="150">
        <v>0</v>
      </c>
      <c r="P160" s="150">
        <f t="shared" si="1"/>
        <v>0</v>
      </c>
      <c r="Q160" s="150">
        <v>1E-3</v>
      </c>
      <c r="R160" s="150">
        <f t="shared" si="2"/>
        <v>2.0250000000000001E-2</v>
      </c>
      <c r="S160" s="150">
        <v>0</v>
      </c>
      <c r="T160" s="151">
        <f t="shared" si="3"/>
        <v>0</v>
      </c>
      <c r="AR160" s="152" t="s">
        <v>419</v>
      </c>
      <c r="AT160" s="152" t="s">
        <v>274</v>
      </c>
      <c r="AU160" s="152" t="s">
        <v>86</v>
      </c>
      <c r="AY160" s="13" t="s">
        <v>153</v>
      </c>
      <c r="BE160" s="153">
        <f t="shared" si="4"/>
        <v>0</v>
      </c>
      <c r="BF160" s="153">
        <f t="shared" si="5"/>
        <v>122.776</v>
      </c>
      <c r="BG160" s="153">
        <f t="shared" si="6"/>
        <v>0</v>
      </c>
      <c r="BH160" s="153">
        <f t="shared" si="7"/>
        <v>0</v>
      </c>
      <c r="BI160" s="153">
        <f t="shared" si="8"/>
        <v>0</v>
      </c>
      <c r="BJ160" s="13" t="s">
        <v>86</v>
      </c>
      <c r="BK160" s="154">
        <f t="shared" si="9"/>
        <v>122.776</v>
      </c>
      <c r="BL160" s="13" t="s">
        <v>419</v>
      </c>
      <c r="BM160" s="152" t="s">
        <v>688</v>
      </c>
    </row>
    <row r="161" spans="2:65" s="1" customFormat="1" ht="16.5" customHeight="1">
      <c r="B161" s="142"/>
      <c r="C161" s="143" t="s">
        <v>564</v>
      </c>
      <c r="D161" s="143" t="s">
        <v>155</v>
      </c>
      <c r="E161" s="144" t="s">
        <v>689</v>
      </c>
      <c r="F161" s="145" t="s">
        <v>690</v>
      </c>
      <c r="G161" s="146" t="s">
        <v>277</v>
      </c>
      <c r="H161" s="147">
        <v>6</v>
      </c>
      <c r="I161" s="147">
        <v>2.8330000000000002</v>
      </c>
      <c r="J161" s="147">
        <f t="shared" si="0"/>
        <v>16.998000000000001</v>
      </c>
      <c r="K161" s="148"/>
      <c r="L161" s="27"/>
      <c r="M161" s="149" t="s">
        <v>1</v>
      </c>
      <c r="N161" s="121" t="s">
        <v>41</v>
      </c>
      <c r="O161" s="150">
        <v>0.16700000000000001</v>
      </c>
      <c r="P161" s="150">
        <f t="shared" si="1"/>
        <v>1.002</v>
      </c>
      <c r="Q161" s="150">
        <v>0</v>
      </c>
      <c r="R161" s="150">
        <f t="shared" si="2"/>
        <v>0</v>
      </c>
      <c r="S161" s="150">
        <v>0</v>
      </c>
      <c r="T161" s="151">
        <f t="shared" si="3"/>
        <v>0</v>
      </c>
      <c r="AR161" s="152" t="s">
        <v>414</v>
      </c>
      <c r="AT161" s="152" t="s">
        <v>155</v>
      </c>
      <c r="AU161" s="152" t="s">
        <v>86</v>
      </c>
      <c r="AY161" s="13" t="s">
        <v>153</v>
      </c>
      <c r="BE161" s="153">
        <f t="shared" si="4"/>
        <v>0</v>
      </c>
      <c r="BF161" s="153">
        <f t="shared" si="5"/>
        <v>16.998000000000001</v>
      </c>
      <c r="BG161" s="153">
        <f t="shared" si="6"/>
        <v>0</v>
      </c>
      <c r="BH161" s="153">
        <f t="shared" si="7"/>
        <v>0</v>
      </c>
      <c r="BI161" s="153">
        <f t="shared" si="8"/>
        <v>0</v>
      </c>
      <c r="BJ161" s="13" t="s">
        <v>86</v>
      </c>
      <c r="BK161" s="154">
        <f t="shared" si="9"/>
        <v>16.998000000000001</v>
      </c>
      <c r="BL161" s="13" t="s">
        <v>414</v>
      </c>
      <c r="BM161" s="152" t="s">
        <v>691</v>
      </c>
    </row>
    <row r="162" spans="2:65" s="1" customFormat="1" ht="16.5" customHeight="1">
      <c r="B162" s="142"/>
      <c r="C162" s="155" t="s">
        <v>552</v>
      </c>
      <c r="D162" s="155" t="s">
        <v>274</v>
      </c>
      <c r="E162" s="156" t="s">
        <v>692</v>
      </c>
      <c r="F162" s="157" t="s">
        <v>693</v>
      </c>
      <c r="G162" s="158" t="s">
        <v>277</v>
      </c>
      <c r="H162" s="159">
        <v>6</v>
      </c>
      <c r="I162" s="159">
        <v>3.2109999999999999</v>
      </c>
      <c r="J162" s="159">
        <f t="shared" ref="J162:J193" si="10">ROUND(I162*H162,3)</f>
        <v>19.265999999999998</v>
      </c>
      <c r="K162" s="160"/>
      <c r="L162" s="161"/>
      <c r="M162" s="162" t="s">
        <v>1</v>
      </c>
      <c r="N162" s="163" t="s">
        <v>41</v>
      </c>
      <c r="O162" s="150">
        <v>0</v>
      </c>
      <c r="P162" s="150">
        <f t="shared" ref="P162:P193" si="11">O162*H162</f>
        <v>0</v>
      </c>
      <c r="Q162" s="150">
        <v>1.7000000000000001E-4</v>
      </c>
      <c r="R162" s="150">
        <f t="shared" ref="R162:R193" si="12">Q162*H162</f>
        <v>1.0200000000000001E-3</v>
      </c>
      <c r="S162" s="150">
        <v>0</v>
      </c>
      <c r="T162" s="151">
        <f t="shared" ref="T162:T193" si="13">S162*H162</f>
        <v>0</v>
      </c>
      <c r="AR162" s="152" t="s">
        <v>419</v>
      </c>
      <c r="AT162" s="152" t="s">
        <v>274</v>
      </c>
      <c r="AU162" s="152" t="s">
        <v>86</v>
      </c>
      <c r="AY162" s="13" t="s">
        <v>153</v>
      </c>
      <c r="BE162" s="153">
        <f t="shared" ref="BE162:BE178" si="14">IF(N162="základná",J162,0)</f>
        <v>0</v>
      </c>
      <c r="BF162" s="153">
        <f t="shared" ref="BF162:BF178" si="15">IF(N162="znížená",J162,0)</f>
        <v>19.265999999999998</v>
      </c>
      <c r="BG162" s="153">
        <f t="shared" ref="BG162:BG178" si="16">IF(N162="zákl. prenesená",J162,0)</f>
        <v>0</v>
      </c>
      <c r="BH162" s="153">
        <f t="shared" ref="BH162:BH178" si="17">IF(N162="zníž. prenesená",J162,0)</f>
        <v>0</v>
      </c>
      <c r="BI162" s="153">
        <f t="shared" ref="BI162:BI178" si="18">IF(N162="nulová",J162,0)</f>
        <v>0</v>
      </c>
      <c r="BJ162" s="13" t="s">
        <v>86</v>
      </c>
      <c r="BK162" s="154">
        <f t="shared" ref="BK162:BK178" si="19">ROUND(I162*H162,3)</f>
        <v>19.265999999999998</v>
      </c>
      <c r="BL162" s="13" t="s">
        <v>419</v>
      </c>
      <c r="BM162" s="152" t="s">
        <v>694</v>
      </c>
    </row>
    <row r="163" spans="2:65" s="1" customFormat="1" ht="21.75" customHeight="1">
      <c r="B163" s="142"/>
      <c r="C163" s="143" t="s">
        <v>695</v>
      </c>
      <c r="D163" s="143" t="s">
        <v>155</v>
      </c>
      <c r="E163" s="144" t="s">
        <v>696</v>
      </c>
      <c r="F163" s="145" t="s">
        <v>697</v>
      </c>
      <c r="G163" s="146" t="s">
        <v>271</v>
      </c>
      <c r="H163" s="147">
        <v>205</v>
      </c>
      <c r="I163" s="147">
        <v>0.40699999999999997</v>
      </c>
      <c r="J163" s="147">
        <f t="shared" si="10"/>
        <v>83.435000000000002</v>
      </c>
      <c r="K163" s="148"/>
      <c r="L163" s="27"/>
      <c r="M163" s="149" t="s">
        <v>1</v>
      </c>
      <c r="N163" s="121" t="s">
        <v>41</v>
      </c>
      <c r="O163" s="150">
        <v>2.4E-2</v>
      </c>
      <c r="P163" s="150">
        <f t="shared" si="11"/>
        <v>4.92</v>
      </c>
      <c r="Q163" s="150">
        <v>0</v>
      </c>
      <c r="R163" s="150">
        <f t="shared" si="12"/>
        <v>0</v>
      </c>
      <c r="S163" s="150">
        <v>0</v>
      </c>
      <c r="T163" s="151">
        <f t="shared" si="13"/>
        <v>0</v>
      </c>
      <c r="AR163" s="152" t="s">
        <v>414</v>
      </c>
      <c r="AT163" s="152" t="s">
        <v>155</v>
      </c>
      <c r="AU163" s="152" t="s">
        <v>86</v>
      </c>
      <c r="AY163" s="13" t="s">
        <v>153</v>
      </c>
      <c r="BE163" s="153">
        <f t="shared" si="14"/>
        <v>0</v>
      </c>
      <c r="BF163" s="153">
        <f t="shared" si="15"/>
        <v>83.435000000000002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86</v>
      </c>
      <c r="BK163" s="154">
        <f t="shared" si="19"/>
        <v>83.435000000000002</v>
      </c>
      <c r="BL163" s="13" t="s">
        <v>414</v>
      </c>
      <c r="BM163" s="152" t="s">
        <v>698</v>
      </c>
    </row>
    <row r="164" spans="2:65" s="1" customFormat="1" ht="16.5" customHeight="1">
      <c r="B164" s="142"/>
      <c r="C164" s="155" t="s">
        <v>699</v>
      </c>
      <c r="D164" s="155" t="s">
        <v>274</v>
      </c>
      <c r="E164" s="156" t="s">
        <v>700</v>
      </c>
      <c r="F164" s="157" t="s">
        <v>701</v>
      </c>
      <c r="G164" s="158" t="s">
        <v>271</v>
      </c>
      <c r="H164" s="159">
        <v>205</v>
      </c>
      <c r="I164" s="159">
        <v>0.81200000000000006</v>
      </c>
      <c r="J164" s="159">
        <f t="shared" si="10"/>
        <v>166.46</v>
      </c>
      <c r="K164" s="160"/>
      <c r="L164" s="161"/>
      <c r="M164" s="162" t="s">
        <v>1</v>
      </c>
      <c r="N164" s="163" t="s">
        <v>41</v>
      </c>
      <c r="O164" s="150">
        <v>0</v>
      </c>
      <c r="P164" s="150">
        <f t="shared" si="11"/>
        <v>0</v>
      </c>
      <c r="Q164" s="150">
        <v>1.3999999999999999E-4</v>
      </c>
      <c r="R164" s="150">
        <f t="shared" si="12"/>
        <v>2.8699999999999996E-2</v>
      </c>
      <c r="S164" s="150">
        <v>0</v>
      </c>
      <c r="T164" s="151">
        <f t="shared" si="13"/>
        <v>0</v>
      </c>
      <c r="AR164" s="152" t="s">
        <v>419</v>
      </c>
      <c r="AT164" s="152" t="s">
        <v>274</v>
      </c>
      <c r="AU164" s="152" t="s">
        <v>86</v>
      </c>
      <c r="AY164" s="13" t="s">
        <v>153</v>
      </c>
      <c r="BE164" s="153">
        <f t="shared" si="14"/>
        <v>0</v>
      </c>
      <c r="BF164" s="153">
        <f t="shared" si="15"/>
        <v>166.46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86</v>
      </c>
      <c r="BK164" s="154">
        <f t="shared" si="19"/>
        <v>166.46</v>
      </c>
      <c r="BL164" s="13" t="s">
        <v>419</v>
      </c>
      <c r="BM164" s="152" t="s">
        <v>702</v>
      </c>
    </row>
    <row r="165" spans="2:65" s="1" customFormat="1" ht="21.75" customHeight="1">
      <c r="B165" s="142"/>
      <c r="C165" s="143" t="s">
        <v>703</v>
      </c>
      <c r="D165" s="143" t="s">
        <v>155</v>
      </c>
      <c r="E165" s="144" t="s">
        <v>704</v>
      </c>
      <c r="F165" s="145" t="s">
        <v>705</v>
      </c>
      <c r="G165" s="146" t="s">
        <v>271</v>
      </c>
      <c r="H165" s="147">
        <v>105</v>
      </c>
      <c r="I165" s="147">
        <v>0.45800000000000002</v>
      </c>
      <c r="J165" s="147">
        <f t="shared" si="10"/>
        <v>48.09</v>
      </c>
      <c r="K165" s="148"/>
      <c r="L165" s="27"/>
      <c r="M165" s="149" t="s">
        <v>1</v>
      </c>
      <c r="N165" s="121" t="s">
        <v>41</v>
      </c>
      <c r="O165" s="150">
        <v>2.7E-2</v>
      </c>
      <c r="P165" s="150">
        <f t="shared" si="11"/>
        <v>2.835</v>
      </c>
      <c r="Q165" s="150">
        <v>0</v>
      </c>
      <c r="R165" s="150">
        <f t="shared" si="12"/>
        <v>0</v>
      </c>
      <c r="S165" s="150">
        <v>0</v>
      </c>
      <c r="T165" s="151">
        <f t="shared" si="13"/>
        <v>0</v>
      </c>
      <c r="AR165" s="152" t="s">
        <v>414</v>
      </c>
      <c r="AT165" s="152" t="s">
        <v>155</v>
      </c>
      <c r="AU165" s="152" t="s">
        <v>86</v>
      </c>
      <c r="AY165" s="13" t="s">
        <v>153</v>
      </c>
      <c r="BE165" s="153">
        <f t="shared" si="14"/>
        <v>0</v>
      </c>
      <c r="BF165" s="153">
        <f t="shared" si="15"/>
        <v>48.09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86</v>
      </c>
      <c r="BK165" s="154">
        <f t="shared" si="19"/>
        <v>48.09</v>
      </c>
      <c r="BL165" s="13" t="s">
        <v>414</v>
      </c>
      <c r="BM165" s="152" t="s">
        <v>706</v>
      </c>
    </row>
    <row r="166" spans="2:65" s="1" customFormat="1" ht="16.5" customHeight="1">
      <c r="B166" s="142"/>
      <c r="C166" s="155" t="s">
        <v>707</v>
      </c>
      <c r="D166" s="155" t="s">
        <v>274</v>
      </c>
      <c r="E166" s="156" t="s">
        <v>708</v>
      </c>
      <c r="F166" s="157" t="s">
        <v>709</v>
      </c>
      <c r="G166" s="158" t="s">
        <v>271</v>
      </c>
      <c r="H166" s="159">
        <v>105</v>
      </c>
      <c r="I166" s="159">
        <v>1.417</v>
      </c>
      <c r="J166" s="159">
        <f t="shared" si="10"/>
        <v>148.785</v>
      </c>
      <c r="K166" s="160"/>
      <c r="L166" s="161"/>
      <c r="M166" s="162" t="s">
        <v>1</v>
      </c>
      <c r="N166" s="163" t="s">
        <v>41</v>
      </c>
      <c r="O166" s="150">
        <v>0</v>
      </c>
      <c r="P166" s="150">
        <f t="shared" si="11"/>
        <v>0</v>
      </c>
      <c r="Q166" s="150">
        <v>1.9000000000000001E-4</v>
      </c>
      <c r="R166" s="150">
        <f t="shared" si="12"/>
        <v>1.9950000000000002E-2</v>
      </c>
      <c r="S166" s="150">
        <v>0</v>
      </c>
      <c r="T166" s="151">
        <f t="shared" si="13"/>
        <v>0</v>
      </c>
      <c r="AR166" s="152" t="s">
        <v>419</v>
      </c>
      <c r="AT166" s="152" t="s">
        <v>274</v>
      </c>
      <c r="AU166" s="152" t="s">
        <v>86</v>
      </c>
      <c r="AY166" s="13" t="s">
        <v>153</v>
      </c>
      <c r="BE166" s="153">
        <f t="shared" si="14"/>
        <v>0</v>
      </c>
      <c r="BF166" s="153">
        <f t="shared" si="15"/>
        <v>148.785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86</v>
      </c>
      <c r="BK166" s="154">
        <f t="shared" si="19"/>
        <v>148.785</v>
      </c>
      <c r="BL166" s="13" t="s">
        <v>419</v>
      </c>
      <c r="BM166" s="152" t="s">
        <v>710</v>
      </c>
    </row>
    <row r="167" spans="2:65" s="1" customFormat="1" ht="21.75" customHeight="1">
      <c r="B167" s="142"/>
      <c r="C167" s="143" t="s">
        <v>711</v>
      </c>
      <c r="D167" s="143" t="s">
        <v>155</v>
      </c>
      <c r="E167" s="144" t="s">
        <v>712</v>
      </c>
      <c r="F167" s="145" t="s">
        <v>713</v>
      </c>
      <c r="G167" s="146" t="s">
        <v>271</v>
      </c>
      <c r="H167" s="147">
        <v>35.5</v>
      </c>
      <c r="I167" s="147">
        <v>0.52600000000000002</v>
      </c>
      <c r="J167" s="147">
        <f t="shared" si="10"/>
        <v>18.672999999999998</v>
      </c>
      <c r="K167" s="148"/>
      <c r="L167" s="27"/>
      <c r="M167" s="149" t="s">
        <v>1</v>
      </c>
      <c r="N167" s="121" t="s">
        <v>41</v>
      </c>
      <c r="O167" s="150">
        <v>3.1E-2</v>
      </c>
      <c r="P167" s="150">
        <f t="shared" si="11"/>
        <v>1.1005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414</v>
      </c>
      <c r="AT167" s="152" t="s">
        <v>155</v>
      </c>
      <c r="AU167" s="152" t="s">
        <v>86</v>
      </c>
      <c r="AY167" s="13" t="s">
        <v>153</v>
      </c>
      <c r="BE167" s="153">
        <f t="shared" si="14"/>
        <v>0</v>
      </c>
      <c r="BF167" s="153">
        <f t="shared" si="15"/>
        <v>18.672999999999998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86</v>
      </c>
      <c r="BK167" s="154">
        <f t="shared" si="19"/>
        <v>18.672999999999998</v>
      </c>
      <c r="BL167" s="13" t="s">
        <v>414</v>
      </c>
      <c r="BM167" s="152" t="s">
        <v>714</v>
      </c>
    </row>
    <row r="168" spans="2:65" s="1" customFormat="1" ht="16.5" customHeight="1">
      <c r="B168" s="142"/>
      <c r="C168" s="155" t="s">
        <v>715</v>
      </c>
      <c r="D168" s="155" t="s">
        <v>274</v>
      </c>
      <c r="E168" s="156" t="s">
        <v>716</v>
      </c>
      <c r="F168" s="157" t="s">
        <v>717</v>
      </c>
      <c r="G168" s="158" t="s">
        <v>271</v>
      </c>
      <c r="H168" s="159">
        <v>35.5</v>
      </c>
      <c r="I168" s="159">
        <v>2.125</v>
      </c>
      <c r="J168" s="159">
        <f t="shared" si="10"/>
        <v>75.438000000000002</v>
      </c>
      <c r="K168" s="160"/>
      <c r="L168" s="161"/>
      <c r="M168" s="162" t="s">
        <v>1</v>
      </c>
      <c r="N168" s="163" t="s">
        <v>41</v>
      </c>
      <c r="O168" s="150">
        <v>0</v>
      </c>
      <c r="P168" s="150">
        <f t="shared" si="11"/>
        <v>0</v>
      </c>
      <c r="Q168" s="150">
        <v>2.7999999999999998E-4</v>
      </c>
      <c r="R168" s="150">
        <f t="shared" si="12"/>
        <v>9.9399999999999992E-3</v>
      </c>
      <c r="S168" s="150">
        <v>0</v>
      </c>
      <c r="T168" s="151">
        <f t="shared" si="13"/>
        <v>0</v>
      </c>
      <c r="AR168" s="152" t="s">
        <v>419</v>
      </c>
      <c r="AT168" s="152" t="s">
        <v>274</v>
      </c>
      <c r="AU168" s="152" t="s">
        <v>86</v>
      </c>
      <c r="AY168" s="13" t="s">
        <v>153</v>
      </c>
      <c r="BE168" s="153">
        <f t="shared" si="14"/>
        <v>0</v>
      </c>
      <c r="BF168" s="153">
        <f t="shared" si="15"/>
        <v>75.438000000000002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86</v>
      </c>
      <c r="BK168" s="154">
        <f t="shared" si="19"/>
        <v>75.438000000000002</v>
      </c>
      <c r="BL168" s="13" t="s">
        <v>419</v>
      </c>
      <c r="BM168" s="152" t="s">
        <v>718</v>
      </c>
    </row>
    <row r="169" spans="2:65" s="1" customFormat="1" ht="21.75" customHeight="1">
      <c r="B169" s="142"/>
      <c r="C169" s="143" t="s">
        <v>719</v>
      </c>
      <c r="D169" s="143" t="s">
        <v>155</v>
      </c>
      <c r="E169" s="144" t="s">
        <v>720</v>
      </c>
      <c r="F169" s="145" t="s">
        <v>721</v>
      </c>
      <c r="G169" s="146" t="s">
        <v>271</v>
      </c>
      <c r="H169" s="147">
        <v>100</v>
      </c>
      <c r="I169" s="147">
        <v>1.1539999999999999</v>
      </c>
      <c r="J169" s="147">
        <f t="shared" si="10"/>
        <v>115.4</v>
      </c>
      <c r="K169" s="148"/>
      <c r="L169" s="27"/>
      <c r="M169" s="149" t="s">
        <v>1</v>
      </c>
      <c r="N169" s="121" t="s">
        <v>41</v>
      </c>
      <c r="O169" s="150">
        <v>6.8000000000000005E-2</v>
      </c>
      <c r="P169" s="150">
        <f t="shared" si="11"/>
        <v>6.8000000000000007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414</v>
      </c>
      <c r="AT169" s="152" t="s">
        <v>155</v>
      </c>
      <c r="AU169" s="152" t="s">
        <v>86</v>
      </c>
      <c r="AY169" s="13" t="s">
        <v>153</v>
      </c>
      <c r="BE169" s="153">
        <f t="shared" si="14"/>
        <v>0</v>
      </c>
      <c r="BF169" s="153">
        <f t="shared" si="15"/>
        <v>115.4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86</v>
      </c>
      <c r="BK169" s="154">
        <f t="shared" si="19"/>
        <v>115.4</v>
      </c>
      <c r="BL169" s="13" t="s">
        <v>414</v>
      </c>
      <c r="BM169" s="152" t="s">
        <v>722</v>
      </c>
    </row>
    <row r="170" spans="2:65" s="1" customFormat="1" ht="16.5" customHeight="1">
      <c r="B170" s="142"/>
      <c r="C170" s="155" t="s">
        <v>723</v>
      </c>
      <c r="D170" s="155" t="s">
        <v>274</v>
      </c>
      <c r="E170" s="156" t="s">
        <v>724</v>
      </c>
      <c r="F170" s="157" t="s">
        <v>725</v>
      </c>
      <c r="G170" s="158" t="s">
        <v>271</v>
      </c>
      <c r="H170" s="159">
        <v>100</v>
      </c>
      <c r="I170" s="159">
        <v>13.092000000000001</v>
      </c>
      <c r="J170" s="159">
        <f t="shared" si="10"/>
        <v>1309.2</v>
      </c>
      <c r="K170" s="160"/>
      <c r="L170" s="161"/>
      <c r="M170" s="162" t="s">
        <v>1</v>
      </c>
      <c r="N170" s="163" t="s">
        <v>41</v>
      </c>
      <c r="O170" s="150">
        <v>0</v>
      </c>
      <c r="P170" s="150">
        <f t="shared" si="11"/>
        <v>0</v>
      </c>
      <c r="Q170" s="150">
        <v>1.0499999999999999E-3</v>
      </c>
      <c r="R170" s="150">
        <f t="shared" si="12"/>
        <v>0.105</v>
      </c>
      <c r="S170" s="150">
        <v>0</v>
      </c>
      <c r="T170" s="151">
        <f t="shared" si="13"/>
        <v>0</v>
      </c>
      <c r="AR170" s="152" t="s">
        <v>419</v>
      </c>
      <c r="AT170" s="152" t="s">
        <v>274</v>
      </c>
      <c r="AU170" s="152" t="s">
        <v>86</v>
      </c>
      <c r="AY170" s="13" t="s">
        <v>153</v>
      </c>
      <c r="BE170" s="153">
        <f t="shared" si="14"/>
        <v>0</v>
      </c>
      <c r="BF170" s="153">
        <f t="shared" si="15"/>
        <v>1309.2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86</v>
      </c>
      <c r="BK170" s="154">
        <f t="shared" si="19"/>
        <v>1309.2</v>
      </c>
      <c r="BL170" s="13" t="s">
        <v>419</v>
      </c>
      <c r="BM170" s="152" t="s">
        <v>726</v>
      </c>
    </row>
    <row r="171" spans="2:65" s="1" customFormat="1" ht="16.5" customHeight="1">
      <c r="B171" s="142"/>
      <c r="C171" s="143" t="s">
        <v>727</v>
      </c>
      <c r="D171" s="143" t="s">
        <v>155</v>
      </c>
      <c r="E171" s="144" t="s">
        <v>728</v>
      </c>
      <c r="F171" s="145" t="s">
        <v>729</v>
      </c>
      <c r="G171" s="146" t="s">
        <v>277</v>
      </c>
      <c r="H171" s="147">
        <v>1</v>
      </c>
      <c r="I171" s="147">
        <v>1625</v>
      </c>
      <c r="J171" s="147">
        <f t="shared" si="10"/>
        <v>1625</v>
      </c>
      <c r="K171" s="148"/>
      <c r="L171" s="27"/>
      <c r="M171" s="149" t="s">
        <v>1</v>
      </c>
      <c r="N171" s="121" t="s">
        <v>41</v>
      </c>
      <c r="O171" s="150">
        <v>0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414</v>
      </c>
      <c r="AT171" s="152" t="s">
        <v>155</v>
      </c>
      <c r="AU171" s="152" t="s">
        <v>86</v>
      </c>
      <c r="AY171" s="13" t="s">
        <v>153</v>
      </c>
      <c r="BE171" s="153">
        <f t="shared" si="14"/>
        <v>0</v>
      </c>
      <c r="BF171" s="153">
        <f t="shared" si="15"/>
        <v>1625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86</v>
      </c>
      <c r="BK171" s="154">
        <f t="shared" si="19"/>
        <v>1625</v>
      </c>
      <c r="BL171" s="13" t="s">
        <v>414</v>
      </c>
      <c r="BM171" s="152" t="s">
        <v>730</v>
      </c>
    </row>
    <row r="172" spans="2:65" s="1" customFormat="1" ht="16.5" customHeight="1">
      <c r="B172" s="142"/>
      <c r="C172" s="143" t="s">
        <v>731</v>
      </c>
      <c r="D172" s="143" t="s">
        <v>155</v>
      </c>
      <c r="E172" s="144" t="s">
        <v>732</v>
      </c>
      <c r="F172" s="145" t="s">
        <v>733</v>
      </c>
      <c r="G172" s="146" t="s">
        <v>277</v>
      </c>
      <c r="H172" s="147">
        <v>1</v>
      </c>
      <c r="I172" s="147">
        <v>1105</v>
      </c>
      <c r="J172" s="147">
        <f t="shared" si="10"/>
        <v>1105</v>
      </c>
      <c r="K172" s="148"/>
      <c r="L172" s="27"/>
      <c r="M172" s="149" t="s">
        <v>1</v>
      </c>
      <c r="N172" s="121" t="s">
        <v>41</v>
      </c>
      <c r="O172" s="150">
        <v>0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414</v>
      </c>
      <c r="AT172" s="152" t="s">
        <v>155</v>
      </c>
      <c r="AU172" s="152" t="s">
        <v>86</v>
      </c>
      <c r="AY172" s="13" t="s">
        <v>153</v>
      </c>
      <c r="BE172" s="153">
        <f t="shared" si="14"/>
        <v>0</v>
      </c>
      <c r="BF172" s="153">
        <f t="shared" si="15"/>
        <v>1105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86</v>
      </c>
      <c r="BK172" s="154">
        <f t="shared" si="19"/>
        <v>1105</v>
      </c>
      <c r="BL172" s="13" t="s">
        <v>414</v>
      </c>
      <c r="BM172" s="152" t="s">
        <v>734</v>
      </c>
    </row>
    <row r="173" spans="2:65" s="1" customFormat="1" ht="16.5" customHeight="1">
      <c r="B173" s="142"/>
      <c r="C173" s="143" t="s">
        <v>538</v>
      </c>
      <c r="D173" s="143" t="s">
        <v>155</v>
      </c>
      <c r="E173" s="144" t="s">
        <v>735</v>
      </c>
      <c r="F173" s="145" t="s">
        <v>736</v>
      </c>
      <c r="G173" s="146" t="s">
        <v>277</v>
      </c>
      <c r="H173" s="147">
        <v>2</v>
      </c>
      <c r="I173" s="147">
        <v>1105</v>
      </c>
      <c r="J173" s="147">
        <f t="shared" si="10"/>
        <v>2210</v>
      </c>
      <c r="K173" s="148"/>
      <c r="L173" s="27"/>
      <c r="M173" s="149" t="s">
        <v>1</v>
      </c>
      <c r="N173" s="121" t="s">
        <v>41</v>
      </c>
      <c r="O173" s="150">
        <v>0</v>
      </c>
      <c r="P173" s="150">
        <f t="shared" si="11"/>
        <v>0</v>
      </c>
      <c r="Q173" s="150">
        <v>0</v>
      </c>
      <c r="R173" s="150">
        <f t="shared" si="12"/>
        <v>0</v>
      </c>
      <c r="S173" s="150">
        <v>0</v>
      </c>
      <c r="T173" s="151">
        <f t="shared" si="13"/>
        <v>0</v>
      </c>
      <c r="AR173" s="152" t="s">
        <v>414</v>
      </c>
      <c r="AT173" s="152" t="s">
        <v>155</v>
      </c>
      <c r="AU173" s="152" t="s">
        <v>86</v>
      </c>
      <c r="AY173" s="13" t="s">
        <v>153</v>
      </c>
      <c r="BE173" s="153">
        <f t="shared" si="14"/>
        <v>0</v>
      </c>
      <c r="BF173" s="153">
        <f t="shared" si="15"/>
        <v>2210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86</v>
      </c>
      <c r="BK173" s="154">
        <f t="shared" si="19"/>
        <v>2210</v>
      </c>
      <c r="BL173" s="13" t="s">
        <v>414</v>
      </c>
      <c r="BM173" s="152" t="s">
        <v>737</v>
      </c>
    </row>
    <row r="174" spans="2:65" s="1" customFormat="1" ht="16.5" customHeight="1">
      <c r="B174" s="142"/>
      <c r="C174" s="143" t="s">
        <v>738</v>
      </c>
      <c r="D174" s="143" t="s">
        <v>155</v>
      </c>
      <c r="E174" s="144" t="s">
        <v>739</v>
      </c>
      <c r="F174" s="145" t="s">
        <v>740</v>
      </c>
      <c r="G174" s="146" t="s">
        <v>277</v>
      </c>
      <c r="H174" s="147">
        <v>3</v>
      </c>
      <c r="I174" s="147">
        <v>20.149999999999999</v>
      </c>
      <c r="J174" s="147">
        <f t="shared" si="10"/>
        <v>60.45</v>
      </c>
      <c r="K174" s="148"/>
      <c r="L174" s="27"/>
      <c r="M174" s="149" t="s">
        <v>1</v>
      </c>
      <c r="N174" s="121" t="s">
        <v>41</v>
      </c>
      <c r="O174" s="150">
        <v>0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414</v>
      </c>
      <c r="AT174" s="152" t="s">
        <v>155</v>
      </c>
      <c r="AU174" s="152" t="s">
        <v>86</v>
      </c>
      <c r="AY174" s="13" t="s">
        <v>153</v>
      </c>
      <c r="BE174" s="153">
        <f t="shared" si="14"/>
        <v>0</v>
      </c>
      <c r="BF174" s="153">
        <f t="shared" si="15"/>
        <v>60.45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86</v>
      </c>
      <c r="BK174" s="154">
        <f t="shared" si="19"/>
        <v>60.45</v>
      </c>
      <c r="BL174" s="13" t="s">
        <v>414</v>
      </c>
      <c r="BM174" s="152" t="s">
        <v>741</v>
      </c>
    </row>
    <row r="175" spans="2:65" s="1" customFormat="1" ht="33" customHeight="1">
      <c r="B175" s="142"/>
      <c r="C175" s="143" t="s">
        <v>742</v>
      </c>
      <c r="D175" s="143" t="s">
        <v>155</v>
      </c>
      <c r="E175" s="144" t="s">
        <v>743</v>
      </c>
      <c r="F175" s="145" t="s">
        <v>744</v>
      </c>
      <c r="G175" s="146" t="s">
        <v>325</v>
      </c>
      <c r="H175" s="147">
        <v>158.81700000000001</v>
      </c>
      <c r="I175" s="147">
        <v>0.45</v>
      </c>
      <c r="J175" s="147">
        <f t="shared" si="10"/>
        <v>71.468000000000004</v>
      </c>
      <c r="K175" s="148"/>
      <c r="L175" s="27"/>
      <c r="M175" s="149" t="s">
        <v>1</v>
      </c>
      <c r="N175" s="121" t="s">
        <v>41</v>
      </c>
      <c r="O175" s="150">
        <v>0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414</v>
      </c>
      <c r="AT175" s="152" t="s">
        <v>155</v>
      </c>
      <c r="AU175" s="152" t="s">
        <v>86</v>
      </c>
      <c r="AY175" s="13" t="s">
        <v>153</v>
      </c>
      <c r="BE175" s="153">
        <f t="shared" si="14"/>
        <v>0</v>
      </c>
      <c r="BF175" s="153">
        <f t="shared" si="15"/>
        <v>71.468000000000004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86</v>
      </c>
      <c r="BK175" s="154">
        <f t="shared" si="19"/>
        <v>71.468000000000004</v>
      </c>
      <c r="BL175" s="13" t="s">
        <v>414</v>
      </c>
      <c r="BM175" s="152" t="s">
        <v>745</v>
      </c>
    </row>
    <row r="176" spans="2:65" s="1" customFormat="1" ht="16.5" customHeight="1">
      <c r="B176" s="142"/>
      <c r="C176" s="143" t="s">
        <v>746</v>
      </c>
      <c r="D176" s="143" t="s">
        <v>155</v>
      </c>
      <c r="E176" s="144" t="s">
        <v>747</v>
      </c>
      <c r="F176" s="145" t="s">
        <v>748</v>
      </c>
      <c r="G176" s="146" t="s">
        <v>277</v>
      </c>
      <c r="H176" s="147">
        <v>1</v>
      </c>
      <c r="I176" s="147">
        <v>32.5</v>
      </c>
      <c r="J176" s="147">
        <f t="shared" si="10"/>
        <v>32.5</v>
      </c>
      <c r="K176" s="148"/>
      <c r="L176" s="27"/>
      <c r="M176" s="149" t="s">
        <v>1</v>
      </c>
      <c r="N176" s="121" t="s">
        <v>41</v>
      </c>
      <c r="O176" s="150">
        <v>0</v>
      </c>
      <c r="P176" s="150">
        <f t="shared" si="11"/>
        <v>0</v>
      </c>
      <c r="Q176" s="150">
        <v>0</v>
      </c>
      <c r="R176" s="150">
        <f t="shared" si="12"/>
        <v>0</v>
      </c>
      <c r="S176" s="150">
        <v>0</v>
      </c>
      <c r="T176" s="151">
        <f t="shared" si="13"/>
        <v>0</v>
      </c>
      <c r="AR176" s="152" t="s">
        <v>414</v>
      </c>
      <c r="AT176" s="152" t="s">
        <v>155</v>
      </c>
      <c r="AU176" s="152" t="s">
        <v>86</v>
      </c>
      <c r="AY176" s="13" t="s">
        <v>153</v>
      </c>
      <c r="BE176" s="153">
        <f t="shared" si="14"/>
        <v>0</v>
      </c>
      <c r="BF176" s="153">
        <f t="shared" si="15"/>
        <v>32.5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86</v>
      </c>
      <c r="BK176" s="154">
        <f t="shared" si="19"/>
        <v>32.5</v>
      </c>
      <c r="BL176" s="13" t="s">
        <v>414</v>
      </c>
      <c r="BM176" s="152" t="s">
        <v>749</v>
      </c>
    </row>
    <row r="177" spans="2:65" s="1" customFormat="1" ht="16.5" customHeight="1">
      <c r="B177" s="142"/>
      <c r="C177" s="143" t="s">
        <v>750</v>
      </c>
      <c r="D177" s="143" t="s">
        <v>155</v>
      </c>
      <c r="E177" s="144" t="s">
        <v>751</v>
      </c>
      <c r="F177" s="145" t="s">
        <v>751</v>
      </c>
      <c r="G177" s="146" t="s">
        <v>325</v>
      </c>
      <c r="H177" s="147">
        <v>10</v>
      </c>
      <c r="I177" s="147">
        <v>89.686999999999998</v>
      </c>
      <c r="J177" s="147">
        <f t="shared" si="10"/>
        <v>896.87</v>
      </c>
      <c r="K177" s="148"/>
      <c r="L177" s="27"/>
      <c r="M177" s="149" t="s">
        <v>1</v>
      </c>
      <c r="N177" s="121" t="s">
        <v>41</v>
      </c>
      <c r="O177" s="150">
        <v>0</v>
      </c>
      <c r="P177" s="150">
        <f t="shared" si="11"/>
        <v>0</v>
      </c>
      <c r="Q177" s="150">
        <v>0</v>
      </c>
      <c r="R177" s="150">
        <f t="shared" si="12"/>
        <v>0</v>
      </c>
      <c r="S177" s="150">
        <v>0</v>
      </c>
      <c r="T177" s="151">
        <f t="shared" si="13"/>
        <v>0</v>
      </c>
      <c r="AR177" s="152" t="s">
        <v>414</v>
      </c>
      <c r="AT177" s="152" t="s">
        <v>155</v>
      </c>
      <c r="AU177" s="152" t="s">
        <v>86</v>
      </c>
      <c r="AY177" s="13" t="s">
        <v>153</v>
      </c>
      <c r="BE177" s="153">
        <f t="shared" si="14"/>
        <v>0</v>
      </c>
      <c r="BF177" s="153">
        <f t="shared" si="15"/>
        <v>896.87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86</v>
      </c>
      <c r="BK177" s="154">
        <f t="shared" si="19"/>
        <v>896.87</v>
      </c>
      <c r="BL177" s="13" t="s">
        <v>414</v>
      </c>
      <c r="BM177" s="152" t="s">
        <v>752</v>
      </c>
    </row>
    <row r="178" spans="2:65" s="1" customFormat="1" ht="16.5" customHeight="1">
      <c r="B178" s="142"/>
      <c r="C178" s="155" t="s">
        <v>753</v>
      </c>
      <c r="D178" s="155" t="s">
        <v>274</v>
      </c>
      <c r="E178" s="156" t="s">
        <v>754</v>
      </c>
      <c r="F178" s="157" t="s">
        <v>754</v>
      </c>
      <c r="G178" s="158" t="s">
        <v>325</v>
      </c>
      <c r="H178" s="159">
        <v>15</v>
      </c>
      <c r="I178" s="159">
        <v>98.774000000000001</v>
      </c>
      <c r="J178" s="159">
        <f t="shared" si="10"/>
        <v>1481.61</v>
      </c>
      <c r="K178" s="160"/>
      <c r="L178" s="161"/>
      <c r="M178" s="162" t="s">
        <v>1</v>
      </c>
      <c r="N178" s="163" t="s">
        <v>41</v>
      </c>
      <c r="O178" s="150">
        <v>0</v>
      </c>
      <c r="P178" s="150">
        <f t="shared" si="11"/>
        <v>0</v>
      </c>
      <c r="Q178" s="150">
        <v>0</v>
      </c>
      <c r="R178" s="150">
        <f t="shared" si="12"/>
        <v>0</v>
      </c>
      <c r="S178" s="150">
        <v>0</v>
      </c>
      <c r="T178" s="151">
        <f t="shared" si="13"/>
        <v>0</v>
      </c>
      <c r="AR178" s="152" t="s">
        <v>616</v>
      </c>
      <c r="AT178" s="152" t="s">
        <v>274</v>
      </c>
      <c r="AU178" s="152" t="s">
        <v>86</v>
      </c>
      <c r="AY178" s="13" t="s">
        <v>153</v>
      </c>
      <c r="BE178" s="153">
        <f t="shared" si="14"/>
        <v>0</v>
      </c>
      <c r="BF178" s="153">
        <f t="shared" si="15"/>
        <v>1481.61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86</v>
      </c>
      <c r="BK178" s="154">
        <f t="shared" si="19"/>
        <v>1481.61</v>
      </c>
      <c r="BL178" s="13" t="s">
        <v>414</v>
      </c>
      <c r="BM178" s="152" t="s">
        <v>755</v>
      </c>
    </row>
    <row r="179" spans="2:65" s="11" customFormat="1" ht="26" customHeight="1">
      <c r="B179" s="131"/>
      <c r="D179" s="132" t="s">
        <v>74</v>
      </c>
      <c r="E179" s="133" t="s">
        <v>756</v>
      </c>
      <c r="F179" s="133" t="s">
        <v>757</v>
      </c>
      <c r="J179" s="134">
        <f>BK179</f>
        <v>715</v>
      </c>
      <c r="L179" s="131"/>
      <c r="M179" s="135"/>
      <c r="P179" s="136">
        <f>P180</f>
        <v>1.06</v>
      </c>
      <c r="R179" s="136">
        <f>R180</f>
        <v>0</v>
      </c>
      <c r="T179" s="137">
        <f>T180</f>
        <v>0</v>
      </c>
      <c r="AR179" s="132" t="s">
        <v>159</v>
      </c>
      <c r="AT179" s="138" t="s">
        <v>74</v>
      </c>
      <c r="AU179" s="138" t="s">
        <v>75</v>
      </c>
      <c r="AY179" s="132" t="s">
        <v>153</v>
      </c>
      <c r="BK179" s="139">
        <f>BK180</f>
        <v>715</v>
      </c>
    </row>
    <row r="180" spans="2:65" s="1" customFormat="1" ht="37.75" customHeight="1">
      <c r="B180" s="142"/>
      <c r="C180" s="143" t="s">
        <v>758</v>
      </c>
      <c r="D180" s="143" t="s">
        <v>155</v>
      </c>
      <c r="E180" s="144" t="s">
        <v>759</v>
      </c>
      <c r="F180" s="145" t="s">
        <v>760</v>
      </c>
      <c r="G180" s="146" t="s">
        <v>515</v>
      </c>
      <c r="H180" s="147">
        <v>1</v>
      </c>
      <c r="I180" s="147">
        <v>715</v>
      </c>
      <c r="J180" s="147">
        <f>ROUND(I180*H180,3)</f>
        <v>715</v>
      </c>
      <c r="K180" s="148"/>
      <c r="L180" s="27"/>
      <c r="M180" s="164" t="s">
        <v>1</v>
      </c>
      <c r="N180" s="165" t="s">
        <v>41</v>
      </c>
      <c r="O180" s="166">
        <v>1.06</v>
      </c>
      <c r="P180" s="166">
        <f>O180*H180</f>
        <v>1.06</v>
      </c>
      <c r="Q180" s="166">
        <v>0</v>
      </c>
      <c r="R180" s="166">
        <f>Q180*H180</f>
        <v>0</v>
      </c>
      <c r="S180" s="166">
        <v>0</v>
      </c>
      <c r="T180" s="167">
        <f>S180*H180</f>
        <v>0</v>
      </c>
      <c r="AR180" s="152" t="s">
        <v>761</v>
      </c>
      <c r="AT180" s="152" t="s">
        <v>155</v>
      </c>
      <c r="AU180" s="152" t="s">
        <v>82</v>
      </c>
      <c r="AY180" s="13" t="s">
        <v>153</v>
      </c>
      <c r="BE180" s="153">
        <f>IF(N180="základná",J180,0)</f>
        <v>0</v>
      </c>
      <c r="BF180" s="153">
        <f>IF(N180="znížená",J180,0)</f>
        <v>715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3" t="s">
        <v>86</v>
      </c>
      <c r="BK180" s="154">
        <f>ROUND(I180*H180,3)</f>
        <v>715</v>
      </c>
      <c r="BL180" s="13" t="s">
        <v>761</v>
      </c>
      <c r="BM180" s="152" t="s">
        <v>762</v>
      </c>
    </row>
    <row r="181" spans="2:65" s="1" customFormat="1" ht="7" customHeight="1">
      <c r="B181" s="42"/>
      <c r="C181" s="43"/>
      <c r="D181" s="43"/>
      <c r="E181" s="43"/>
      <c r="F181" s="43"/>
      <c r="G181" s="43"/>
      <c r="H181" s="43"/>
      <c r="I181" s="43"/>
      <c r="J181" s="43"/>
      <c r="K181" s="43"/>
      <c r="L181" s="27"/>
    </row>
  </sheetData>
  <autoFilter ref="C126:K180" xr:uid="{00000000-0009-0000-0000-000006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BM194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2:46" ht="11"/>
    <row r="2" spans="2:46" ht="37" customHeight="1">
      <c r="L2" s="196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103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112</v>
      </c>
      <c r="L4" s="16"/>
      <c r="M4" s="95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1" t="str">
        <f>'Rekapitulácia stavby'!K6</f>
        <v>Výstavba farmy dojníc Mikuláš II. etapa</v>
      </c>
      <c r="F7" s="212"/>
      <c r="G7" s="212"/>
      <c r="H7" s="212"/>
      <c r="L7" s="16"/>
    </row>
    <row r="8" spans="2:46" s="1" customFormat="1" ht="12" customHeight="1">
      <c r="B8" s="27"/>
      <c r="D8" s="22" t="s">
        <v>113</v>
      </c>
      <c r="L8" s="27"/>
    </row>
    <row r="9" spans="2:46" s="1" customFormat="1" ht="16.5" customHeight="1">
      <c r="B9" s="27"/>
      <c r="E9" s="173" t="s">
        <v>785</v>
      </c>
      <c r="F9" s="213"/>
      <c r="G9" s="213"/>
      <c r="H9" s="213"/>
      <c r="L9" s="27"/>
    </row>
    <row r="10" spans="2:46" s="1" customFormat="1" ht="11">
      <c r="B10" s="27"/>
      <c r="L10" s="27"/>
    </row>
    <row r="11" spans="2:46" s="1" customFormat="1" ht="12" customHeight="1">
      <c r="B11" s="27"/>
      <c r="D11" s="22" t="s">
        <v>14</v>
      </c>
      <c r="F11" s="20" t="s">
        <v>1</v>
      </c>
      <c r="I11" s="22" t="s">
        <v>15</v>
      </c>
      <c r="J11" s="20" t="s">
        <v>1</v>
      </c>
      <c r="L11" s="27"/>
    </row>
    <row r="12" spans="2:46" s="1" customFormat="1" ht="12" customHeight="1">
      <c r="B12" s="27"/>
      <c r="D12" s="22" t="s">
        <v>16</v>
      </c>
      <c r="F12" s="20" t="s">
        <v>17</v>
      </c>
      <c r="I12" s="22" t="s">
        <v>18</v>
      </c>
      <c r="J12" s="50" t="str">
        <f>'Rekapitulácia stavby'!AN8</f>
        <v>7. 6. 2021</v>
      </c>
      <c r="L12" s="27"/>
    </row>
    <row r="13" spans="2:46" s="1" customFormat="1" ht="10.75" customHeight="1">
      <c r="B13" s="27"/>
      <c r="L13" s="27"/>
    </row>
    <row r="14" spans="2:46" s="1" customFormat="1" ht="12" customHeight="1">
      <c r="B14" s="27"/>
      <c r="D14" s="22" t="s">
        <v>20</v>
      </c>
      <c r="I14" s="22" t="s">
        <v>21</v>
      </c>
      <c r="J14" s="20" t="s">
        <v>1</v>
      </c>
      <c r="L14" s="27"/>
    </row>
    <row r="15" spans="2:46" s="1" customFormat="1" ht="18" customHeight="1">
      <c r="B15" s="27"/>
      <c r="E15" s="20" t="s">
        <v>22</v>
      </c>
      <c r="I15" s="22" t="s">
        <v>23</v>
      </c>
      <c r="J15" s="20" t="s">
        <v>1</v>
      </c>
      <c r="L15" s="27"/>
    </row>
    <row r="16" spans="2:46" s="1" customFormat="1" ht="7" customHeight="1">
      <c r="B16" s="27"/>
      <c r="L16" s="27"/>
    </row>
    <row r="17" spans="2:12" s="1" customFormat="1" ht="12" customHeight="1">
      <c r="B17" s="27"/>
      <c r="D17" s="22" t="s">
        <v>24</v>
      </c>
      <c r="I17" s="22" t="s">
        <v>21</v>
      </c>
      <c r="J17" s="20" t="str">
        <f>'Rekapitulácia stavby'!AN13</f>
        <v/>
      </c>
      <c r="L17" s="27"/>
    </row>
    <row r="18" spans="2:12" s="1" customFormat="1" ht="18" customHeight="1">
      <c r="B18" s="27"/>
      <c r="E18" s="178" t="str">
        <f>'Rekapitulácia stavby'!E14</f>
        <v xml:space="preserve"> </v>
      </c>
      <c r="F18" s="178"/>
      <c r="G18" s="178"/>
      <c r="H18" s="178"/>
      <c r="I18" s="22" t="s">
        <v>23</v>
      </c>
      <c r="J18" s="20" t="str">
        <f>'Rekapitulácia stavby'!AN14</f>
        <v/>
      </c>
      <c r="L18" s="27"/>
    </row>
    <row r="19" spans="2:12" s="1" customFormat="1" ht="7" customHeight="1">
      <c r="B19" s="27"/>
      <c r="L19" s="27"/>
    </row>
    <row r="20" spans="2:12" s="1" customFormat="1" ht="12" customHeight="1">
      <c r="B20" s="27"/>
      <c r="D20" s="22" t="s">
        <v>26</v>
      </c>
      <c r="I20" s="22" t="s">
        <v>21</v>
      </c>
      <c r="J20" s="20" t="s">
        <v>1</v>
      </c>
      <c r="L20" s="27"/>
    </row>
    <row r="21" spans="2:12" s="1" customFormat="1" ht="18" customHeight="1">
      <c r="B21" s="27"/>
      <c r="E21" s="20" t="s">
        <v>27</v>
      </c>
      <c r="I21" s="22" t="s">
        <v>23</v>
      </c>
      <c r="J21" s="20" t="s">
        <v>1</v>
      </c>
      <c r="L21" s="27"/>
    </row>
    <row r="22" spans="2:12" s="1" customFormat="1" ht="7" customHeight="1">
      <c r="B22" s="27"/>
      <c r="L22" s="27"/>
    </row>
    <row r="23" spans="2:12" s="1" customFormat="1" ht="12" customHeight="1">
      <c r="B23" s="27"/>
      <c r="D23" s="22" t="s">
        <v>30</v>
      </c>
      <c r="I23" s="22" t="s">
        <v>21</v>
      </c>
      <c r="J23" s="20" t="str">
        <f>IF('Rekapitulácia stavby'!AN19="","",'Rekapitulácia stavby'!AN19)</f>
        <v/>
      </c>
      <c r="L23" s="27"/>
    </row>
    <row r="24" spans="2:12" s="1" customFormat="1" ht="18" customHeight="1">
      <c r="B24" s="27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7"/>
    </row>
    <row r="25" spans="2:12" s="1" customFormat="1" ht="7" customHeight="1">
      <c r="B25" s="27"/>
      <c r="L25" s="27"/>
    </row>
    <row r="26" spans="2:12" s="1" customFormat="1" ht="12" customHeight="1">
      <c r="B26" s="27"/>
      <c r="D26" s="22" t="s">
        <v>31</v>
      </c>
      <c r="L26" s="27"/>
    </row>
    <row r="27" spans="2:12" s="7" customFormat="1" ht="214.5" customHeight="1">
      <c r="B27" s="96"/>
      <c r="E27" s="181" t="s">
        <v>115</v>
      </c>
      <c r="F27" s="181"/>
      <c r="G27" s="181"/>
      <c r="H27" s="181"/>
      <c r="L27" s="96"/>
    </row>
    <row r="28" spans="2:12" s="1" customFormat="1" ht="7" customHeight="1">
      <c r="B28" s="27"/>
      <c r="L28" s="27"/>
    </row>
    <row r="29" spans="2:12" s="1" customFormat="1" ht="7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14.5" customHeight="1">
      <c r="B30" s="27"/>
      <c r="D30" s="20" t="s">
        <v>116</v>
      </c>
      <c r="J30" s="26">
        <f>J96</f>
        <v>1868849.2749999999</v>
      </c>
      <c r="L30" s="27"/>
    </row>
    <row r="31" spans="2:12" s="1" customFormat="1" ht="14.5" customHeight="1">
      <c r="B31" s="27"/>
      <c r="D31" s="25" t="s">
        <v>117</v>
      </c>
      <c r="J31" s="26">
        <f>J112</f>
        <v>0</v>
      </c>
      <c r="L31" s="27"/>
    </row>
    <row r="32" spans="2:12" s="1" customFormat="1" ht="25.5" customHeight="1">
      <c r="B32" s="27"/>
      <c r="D32" s="97" t="s">
        <v>35</v>
      </c>
      <c r="J32" s="64">
        <f>ROUND(J30 + J31, 2)</f>
        <v>1868849.28</v>
      </c>
      <c r="L32" s="27"/>
    </row>
    <row r="33" spans="2:12" s="1" customFormat="1" ht="7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5" customHeight="1">
      <c r="B34" s="27"/>
      <c r="F34" s="30" t="s">
        <v>37</v>
      </c>
      <c r="I34" s="30" t="s">
        <v>36</v>
      </c>
      <c r="J34" s="30" t="s">
        <v>38</v>
      </c>
      <c r="L34" s="27"/>
    </row>
    <row r="35" spans="2:12" s="1" customFormat="1" ht="14.5" customHeight="1">
      <c r="B35" s="27"/>
      <c r="D35" s="53" t="s">
        <v>39</v>
      </c>
      <c r="E35" s="32" t="s">
        <v>40</v>
      </c>
      <c r="F35" s="98">
        <f>ROUND((SUM(BE112:BE113) + SUM(BE133:BE193)),  2)</f>
        <v>0</v>
      </c>
      <c r="G35" s="99"/>
      <c r="H35" s="99"/>
      <c r="I35" s="100">
        <v>0.2</v>
      </c>
      <c r="J35" s="98">
        <f>ROUND(((SUM(BE112:BE113) + SUM(BE133:BE193))*I35),  2)</f>
        <v>0</v>
      </c>
      <c r="L35" s="27"/>
    </row>
    <row r="36" spans="2:12" s="1" customFormat="1" ht="14.5" customHeight="1">
      <c r="B36" s="27"/>
      <c r="E36" s="32" t="s">
        <v>41</v>
      </c>
      <c r="F36" s="84">
        <f>ROUND((SUM(BF112:BF113) + SUM(BF133:BF193)),  2)</f>
        <v>1868849.28</v>
      </c>
      <c r="I36" s="101">
        <v>0.2</v>
      </c>
      <c r="J36" s="84">
        <f>ROUND(((SUM(BF112:BF113) + SUM(BF133:BF193))*I36),  2)</f>
        <v>373769.86</v>
      </c>
      <c r="L36" s="27"/>
    </row>
    <row r="37" spans="2:12" s="1" customFormat="1" ht="14.5" hidden="1" customHeight="1">
      <c r="B37" s="27"/>
      <c r="E37" s="22" t="s">
        <v>42</v>
      </c>
      <c r="F37" s="84">
        <f>ROUND((SUM(BG112:BG113) + SUM(BG133:BG193)),  2)</f>
        <v>0</v>
      </c>
      <c r="I37" s="101">
        <v>0.2</v>
      </c>
      <c r="J37" s="84">
        <f>0</f>
        <v>0</v>
      </c>
      <c r="L37" s="27"/>
    </row>
    <row r="38" spans="2:12" s="1" customFormat="1" ht="14.5" hidden="1" customHeight="1">
      <c r="B38" s="27"/>
      <c r="E38" s="22" t="s">
        <v>43</v>
      </c>
      <c r="F38" s="84">
        <f>ROUND((SUM(BH112:BH113) + SUM(BH133:BH193)),  2)</f>
        <v>0</v>
      </c>
      <c r="I38" s="101">
        <v>0.2</v>
      </c>
      <c r="J38" s="84">
        <f>0</f>
        <v>0</v>
      </c>
      <c r="L38" s="27"/>
    </row>
    <row r="39" spans="2:12" s="1" customFormat="1" ht="14.5" hidden="1" customHeight="1">
      <c r="B39" s="27"/>
      <c r="E39" s="32" t="s">
        <v>44</v>
      </c>
      <c r="F39" s="98">
        <f>ROUND((SUM(BI112:BI113) + SUM(BI133:BI193)),  2)</f>
        <v>0</v>
      </c>
      <c r="G39" s="99"/>
      <c r="H39" s="99"/>
      <c r="I39" s="100">
        <v>0</v>
      </c>
      <c r="J39" s="98">
        <f>0</f>
        <v>0</v>
      </c>
      <c r="L39" s="27"/>
    </row>
    <row r="40" spans="2:12" s="1" customFormat="1" ht="7" customHeight="1">
      <c r="B40" s="27"/>
      <c r="L40" s="27"/>
    </row>
    <row r="41" spans="2:12" s="1" customFormat="1" ht="25.5" customHeight="1">
      <c r="B41" s="27"/>
      <c r="C41" s="93"/>
      <c r="D41" s="102" t="s">
        <v>45</v>
      </c>
      <c r="E41" s="55"/>
      <c r="F41" s="55"/>
      <c r="G41" s="103" t="s">
        <v>46</v>
      </c>
      <c r="H41" s="104" t="s">
        <v>47</v>
      </c>
      <c r="I41" s="55"/>
      <c r="J41" s="105">
        <f>SUM(J32:J39)</f>
        <v>2242619.14</v>
      </c>
      <c r="K41" s="106"/>
      <c r="L41" s="27"/>
    </row>
    <row r="42" spans="2:12" s="1" customFormat="1" ht="14.5" customHeight="1">
      <c r="B42" s="27"/>
      <c r="L42" s="27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7"/>
      <c r="D61" s="41" t="s">
        <v>50</v>
      </c>
      <c r="E61" s="29"/>
      <c r="F61" s="107" t="s">
        <v>51</v>
      </c>
      <c r="G61" s="41" t="s">
        <v>50</v>
      </c>
      <c r="H61" s="29"/>
      <c r="I61" s="29"/>
      <c r="J61" s="108" t="s">
        <v>51</v>
      </c>
      <c r="K61" s="29"/>
      <c r="L61" s="27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7"/>
      <c r="D76" s="41" t="s">
        <v>50</v>
      </c>
      <c r="E76" s="29"/>
      <c r="F76" s="107" t="s">
        <v>51</v>
      </c>
      <c r="G76" s="41" t="s">
        <v>50</v>
      </c>
      <c r="H76" s="29"/>
      <c r="I76" s="29"/>
      <c r="J76" s="108" t="s">
        <v>51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5" customHeight="1">
      <c r="B82" s="27"/>
      <c r="C82" s="17" t="s">
        <v>118</v>
      </c>
      <c r="L82" s="27"/>
    </row>
    <row r="83" spans="2:47" s="1" customFormat="1" ht="7" customHeight="1">
      <c r="B83" s="27"/>
      <c r="L83" s="27"/>
    </row>
    <row r="84" spans="2:47" s="1" customFormat="1" ht="12" customHeight="1">
      <c r="B84" s="27"/>
      <c r="C84" s="22" t="s">
        <v>12</v>
      </c>
      <c r="L84" s="27"/>
    </row>
    <row r="85" spans="2:47" s="1" customFormat="1" ht="16.5" customHeight="1">
      <c r="B85" s="27"/>
      <c r="E85" s="211" t="str">
        <f>E7</f>
        <v>Výstavba farmy dojníc Mikuláš II. etapa</v>
      </c>
      <c r="F85" s="212"/>
      <c r="G85" s="212"/>
      <c r="H85" s="212"/>
      <c r="L85" s="27"/>
    </row>
    <row r="86" spans="2:47" s="1" customFormat="1" ht="12" customHeight="1">
      <c r="B86" s="27"/>
      <c r="C86" s="22" t="s">
        <v>113</v>
      </c>
      <c r="L86" s="27"/>
    </row>
    <row r="87" spans="2:47" s="1" customFormat="1" ht="16.5" customHeight="1">
      <c r="B87" s="27"/>
      <c r="E87" s="173" t="str">
        <f>E9</f>
        <v>SO 13 - SO 13 - Ustajnenie pre staršie teľatá</v>
      </c>
      <c r="F87" s="213"/>
      <c r="G87" s="213"/>
      <c r="H87" s="213"/>
      <c r="L87" s="27"/>
    </row>
    <row r="88" spans="2:47" s="1" customFormat="1" ht="7" customHeight="1">
      <c r="B88" s="27"/>
      <c r="L88" s="27"/>
    </row>
    <row r="89" spans="2:47" s="1" customFormat="1" ht="12" customHeight="1">
      <c r="B89" s="27"/>
      <c r="C89" s="22" t="s">
        <v>16</v>
      </c>
      <c r="F89" s="20" t="str">
        <f>F12</f>
        <v>Veľká Tabula</v>
      </c>
      <c r="I89" s="22" t="s">
        <v>18</v>
      </c>
      <c r="J89" s="50" t="str">
        <f>IF(J12="","",J12)</f>
        <v>7. 6. 2021</v>
      </c>
      <c r="L89" s="27"/>
    </row>
    <row r="90" spans="2:47" s="1" customFormat="1" ht="7" customHeight="1">
      <c r="B90" s="27"/>
      <c r="L90" s="27"/>
    </row>
    <row r="91" spans="2:47" s="1" customFormat="1" ht="25.75" customHeight="1">
      <c r="B91" s="27"/>
      <c r="C91" s="22" t="s">
        <v>20</v>
      </c>
      <c r="F91" s="20" t="str">
        <f>E15</f>
        <v>AGROCONTRACT Mikuláš a.s., č. 631, Mikuláš</v>
      </c>
      <c r="I91" s="22" t="s">
        <v>26</v>
      </c>
      <c r="J91" s="23" t="str">
        <f>E21</f>
        <v>Ing. arch. Roland Hoferica</v>
      </c>
      <c r="L91" s="27"/>
    </row>
    <row r="92" spans="2:47" s="1" customFormat="1" ht="15.25" customHeight="1">
      <c r="B92" s="27"/>
      <c r="C92" s="22" t="s">
        <v>24</v>
      </c>
      <c r="F92" s="20" t="str">
        <f>IF(E18="","",E18)</f>
        <v xml:space="preserve"> </v>
      </c>
      <c r="I92" s="22" t="s">
        <v>30</v>
      </c>
      <c r="J92" s="23" t="str">
        <f>E24</f>
        <v xml:space="preserve"> </v>
      </c>
      <c r="L92" s="27"/>
    </row>
    <row r="93" spans="2:47" s="1" customFormat="1" ht="10.25" customHeight="1">
      <c r="B93" s="27"/>
      <c r="L93" s="27"/>
    </row>
    <row r="94" spans="2:47" s="1" customFormat="1" ht="29.25" customHeight="1">
      <c r="B94" s="27"/>
      <c r="C94" s="109" t="s">
        <v>119</v>
      </c>
      <c r="D94" s="93"/>
      <c r="E94" s="93"/>
      <c r="F94" s="93"/>
      <c r="G94" s="93"/>
      <c r="H94" s="93"/>
      <c r="I94" s="93"/>
      <c r="J94" s="110" t="s">
        <v>120</v>
      </c>
      <c r="K94" s="93"/>
      <c r="L94" s="27"/>
    </row>
    <row r="95" spans="2:47" s="1" customFormat="1" ht="10.25" customHeight="1">
      <c r="B95" s="27"/>
      <c r="L95" s="27"/>
    </row>
    <row r="96" spans="2:47" s="1" customFormat="1" ht="22.75" customHeight="1">
      <c r="B96" s="27"/>
      <c r="C96" s="111" t="s">
        <v>121</v>
      </c>
      <c r="J96" s="64">
        <f>J133</f>
        <v>1868849.2749999999</v>
      </c>
      <c r="L96" s="27"/>
      <c r="AU96" s="13" t="s">
        <v>122</v>
      </c>
    </row>
    <row r="97" spans="2:14" s="8" customFormat="1" ht="25" customHeight="1">
      <c r="B97" s="112"/>
      <c r="D97" s="113" t="s">
        <v>123</v>
      </c>
      <c r="E97" s="114"/>
      <c r="F97" s="114"/>
      <c r="G97" s="114"/>
      <c r="H97" s="114"/>
      <c r="I97" s="114"/>
      <c r="J97" s="115">
        <f>J134</f>
        <v>365354.37799999991</v>
      </c>
      <c r="L97" s="112"/>
    </row>
    <row r="98" spans="2:14" s="9" customFormat="1" ht="20" customHeight="1">
      <c r="B98" s="116"/>
      <c r="D98" s="117" t="s">
        <v>124</v>
      </c>
      <c r="E98" s="118"/>
      <c r="F98" s="118"/>
      <c r="G98" s="118"/>
      <c r="H98" s="118"/>
      <c r="I98" s="118"/>
      <c r="J98" s="119">
        <f>J135</f>
        <v>16214.451999999999</v>
      </c>
      <c r="L98" s="116"/>
    </row>
    <row r="99" spans="2:14" s="9" customFormat="1" ht="20" customHeight="1">
      <c r="B99" s="116"/>
      <c r="D99" s="117" t="s">
        <v>125</v>
      </c>
      <c r="E99" s="118"/>
      <c r="F99" s="118"/>
      <c r="G99" s="118"/>
      <c r="H99" s="118"/>
      <c r="I99" s="118"/>
      <c r="J99" s="119">
        <f>J144</f>
        <v>152071.18799999999</v>
      </c>
      <c r="L99" s="116"/>
    </row>
    <row r="100" spans="2:14" s="9" customFormat="1" ht="20" customHeight="1">
      <c r="B100" s="116"/>
      <c r="D100" s="117" t="s">
        <v>126</v>
      </c>
      <c r="E100" s="118"/>
      <c r="F100" s="118"/>
      <c r="G100" s="118"/>
      <c r="H100" s="118"/>
      <c r="I100" s="118"/>
      <c r="J100" s="119">
        <f>J155</f>
        <v>149998.61599999998</v>
      </c>
      <c r="L100" s="116"/>
    </row>
    <row r="101" spans="2:14" s="9" customFormat="1" ht="20" customHeight="1">
      <c r="B101" s="116"/>
      <c r="D101" s="117" t="s">
        <v>128</v>
      </c>
      <c r="E101" s="118"/>
      <c r="F101" s="118"/>
      <c r="G101" s="118"/>
      <c r="H101" s="118"/>
      <c r="I101" s="118"/>
      <c r="J101" s="119">
        <f>J161</f>
        <v>22490.974000000002</v>
      </c>
      <c r="L101" s="116"/>
    </row>
    <row r="102" spans="2:14" s="9" customFormat="1" ht="20" customHeight="1">
      <c r="B102" s="116"/>
      <c r="D102" s="117" t="s">
        <v>129</v>
      </c>
      <c r="E102" s="118"/>
      <c r="F102" s="118"/>
      <c r="G102" s="118"/>
      <c r="H102" s="118"/>
      <c r="I102" s="118"/>
      <c r="J102" s="119">
        <f>J164</f>
        <v>24579.148000000001</v>
      </c>
      <c r="L102" s="116"/>
    </row>
    <row r="103" spans="2:14" s="8" customFormat="1" ht="25" customHeight="1">
      <c r="B103" s="112"/>
      <c r="D103" s="113" t="s">
        <v>130</v>
      </c>
      <c r="E103" s="114"/>
      <c r="F103" s="114"/>
      <c r="G103" s="114"/>
      <c r="H103" s="114"/>
      <c r="I103" s="114"/>
      <c r="J103" s="115">
        <f>J166</f>
        <v>867321.27400000009</v>
      </c>
      <c r="L103" s="112"/>
    </row>
    <row r="104" spans="2:14" s="9" customFormat="1" ht="20" customHeight="1">
      <c r="B104" s="116"/>
      <c r="D104" s="117" t="s">
        <v>131</v>
      </c>
      <c r="E104" s="118"/>
      <c r="F104" s="118"/>
      <c r="G104" s="118"/>
      <c r="H104" s="118"/>
      <c r="I104" s="118"/>
      <c r="J104" s="119">
        <f>J167</f>
        <v>50039.300999999999</v>
      </c>
      <c r="L104" s="116"/>
    </row>
    <row r="105" spans="2:14" s="9" customFormat="1" ht="20" customHeight="1">
      <c r="B105" s="116"/>
      <c r="D105" s="117" t="s">
        <v>132</v>
      </c>
      <c r="E105" s="118"/>
      <c r="F105" s="118"/>
      <c r="G105" s="118"/>
      <c r="H105" s="118"/>
      <c r="I105" s="118"/>
      <c r="J105" s="119">
        <f>J173</f>
        <v>16804.016</v>
      </c>
      <c r="L105" s="116"/>
    </row>
    <row r="106" spans="2:14" s="9" customFormat="1" ht="20" customHeight="1">
      <c r="B106" s="116"/>
      <c r="D106" s="117" t="s">
        <v>134</v>
      </c>
      <c r="E106" s="118"/>
      <c r="F106" s="118"/>
      <c r="G106" s="118"/>
      <c r="H106" s="118"/>
      <c r="I106" s="118"/>
      <c r="J106" s="119">
        <f>J179</f>
        <v>767934.19000000006</v>
      </c>
      <c r="L106" s="116"/>
    </row>
    <row r="107" spans="2:14" s="9" customFormat="1" ht="20" customHeight="1">
      <c r="B107" s="116"/>
      <c r="D107" s="117" t="s">
        <v>135</v>
      </c>
      <c r="E107" s="118"/>
      <c r="F107" s="118"/>
      <c r="G107" s="118"/>
      <c r="H107" s="118"/>
      <c r="I107" s="118"/>
      <c r="J107" s="119">
        <f>J186</f>
        <v>32543.767000000003</v>
      </c>
      <c r="L107" s="116"/>
    </row>
    <row r="108" spans="2:14" s="8" customFormat="1" ht="25" customHeight="1">
      <c r="B108" s="112"/>
      <c r="D108" s="113" t="s">
        <v>136</v>
      </c>
      <c r="E108" s="114"/>
      <c r="F108" s="114"/>
      <c r="G108" s="114"/>
      <c r="H108" s="114"/>
      <c r="I108" s="114"/>
      <c r="J108" s="115">
        <f>J189</f>
        <v>636173.62300000002</v>
      </c>
      <c r="L108" s="112"/>
    </row>
    <row r="109" spans="2:14" s="9" customFormat="1" ht="20" customHeight="1">
      <c r="B109" s="116"/>
      <c r="D109" s="117" t="s">
        <v>137</v>
      </c>
      <c r="E109" s="118"/>
      <c r="F109" s="118"/>
      <c r="G109" s="118"/>
      <c r="H109" s="118"/>
      <c r="I109" s="118"/>
      <c r="J109" s="119">
        <f>J190</f>
        <v>636173.62300000002</v>
      </c>
      <c r="L109" s="116"/>
    </row>
    <row r="110" spans="2:14" s="1" customFormat="1" ht="21.75" customHeight="1">
      <c r="B110" s="27"/>
      <c r="L110" s="27"/>
    </row>
    <row r="111" spans="2:14" s="1" customFormat="1" ht="7" customHeight="1">
      <c r="B111" s="27"/>
      <c r="L111" s="27"/>
    </row>
    <row r="112" spans="2:14" s="1" customFormat="1" ht="29.25" customHeight="1">
      <c r="B112" s="27"/>
      <c r="C112" s="111" t="s">
        <v>138</v>
      </c>
      <c r="J112" s="120">
        <v>0</v>
      </c>
      <c r="L112" s="27"/>
      <c r="N112" s="121" t="s">
        <v>39</v>
      </c>
    </row>
    <row r="113" spans="2:12" s="1" customFormat="1" ht="18" customHeight="1">
      <c r="B113" s="27"/>
      <c r="L113" s="27"/>
    </row>
    <row r="114" spans="2:12" s="1" customFormat="1" ht="29.25" customHeight="1">
      <c r="B114" s="27"/>
      <c r="C114" s="92" t="s">
        <v>111</v>
      </c>
      <c r="D114" s="93"/>
      <c r="E114" s="93"/>
      <c r="F114" s="93"/>
      <c r="G114" s="93"/>
      <c r="H114" s="93"/>
      <c r="I114" s="93"/>
      <c r="J114" s="94">
        <f>ROUND(J96+J112,2)</f>
        <v>1868849.28</v>
      </c>
      <c r="K114" s="93"/>
      <c r="L114" s="27"/>
    </row>
    <row r="115" spans="2:12" s="1" customFormat="1" ht="7" customHeight="1"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27"/>
    </row>
    <row r="119" spans="2:12" s="1" customFormat="1" ht="7" customHeight="1"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27"/>
    </row>
    <row r="120" spans="2:12" s="1" customFormat="1" ht="25" customHeight="1">
      <c r="B120" s="27"/>
      <c r="C120" s="17" t="s">
        <v>139</v>
      </c>
      <c r="L120" s="27"/>
    </row>
    <row r="121" spans="2:12" s="1" customFormat="1" ht="7" customHeight="1">
      <c r="B121" s="27"/>
      <c r="L121" s="27"/>
    </row>
    <row r="122" spans="2:12" s="1" customFormat="1" ht="12" customHeight="1">
      <c r="B122" s="27"/>
      <c r="C122" s="22" t="s">
        <v>12</v>
      </c>
      <c r="L122" s="27"/>
    </row>
    <row r="123" spans="2:12" s="1" customFormat="1" ht="16.5" customHeight="1">
      <c r="B123" s="27"/>
      <c r="E123" s="211" t="str">
        <f>E7</f>
        <v>Výstavba farmy dojníc Mikuláš II. etapa</v>
      </c>
      <c r="F123" s="212"/>
      <c r="G123" s="212"/>
      <c r="H123" s="212"/>
      <c r="L123" s="27"/>
    </row>
    <row r="124" spans="2:12" s="1" customFormat="1" ht="12" customHeight="1">
      <c r="B124" s="27"/>
      <c r="C124" s="22" t="s">
        <v>113</v>
      </c>
      <c r="L124" s="27"/>
    </row>
    <row r="125" spans="2:12" s="1" customFormat="1" ht="16.5" customHeight="1">
      <c r="B125" s="27"/>
      <c r="E125" s="173" t="str">
        <f>E9</f>
        <v>SO 13 - SO 13 - Ustajnenie pre staršie teľatá</v>
      </c>
      <c r="F125" s="213"/>
      <c r="G125" s="213"/>
      <c r="H125" s="213"/>
      <c r="L125" s="27"/>
    </row>
    <row r="126" spans="2:12" s="1" customFormat="1" ht="7" customHeight="1">
      <c r="B126" s="27"/>
      <c r="L126" s="27"/>
    </row>
    <row r="127" spans="2:12" s="1" customFormat="1" ht="12" customHeight="1">
      <c r="B127" s="27"/>
      <c r="C127" s="22" t="s">
        <v>16</v>
      </c>
      <c r="F127" s="20" t="str">
        <f>F12</f>
        <v>Veľká Tabula</v>
      </c>
      <c r="I127" s="22" t="s">
        <v>18</v>
      </c>
      <c r="J127" s="50" t="str">
        <f>IF(J12="","",J12)</f>
        <v>7. 6. 2021</v>
      </c>
      <c r="L127" s="27"/>
    </row>
    <row r="128" spans="2:12" s="1" customFormat="1" ht="7" customHeight="1">
      <c r="B128" s="27"/>
      <c r="L128" s="27"/>
    </row>
    <row r="129" spans="2:65" s="1" customFormat="1" ht="25.75" customHeight="1">
      <c r="B129" s="27"/>
      <c r="C129" s="22" t="s">
        <v>20</v>
      </c>
      <c r="F129" s="20" t="str">
        <f>E15</f>
        <v>AGROCONTRACT Mikuláš a.s., č. 631, Mikuláš</v>
      </c>
      <c r="I129" s="22" t="s">
        <v>26</v>
      </c>
      <c r="J129" s="23" t="str">
        <f>E21</f>
        <v>Ing. arch. Roland Hoferica</v>
      </c>
      <c r="L129" s="27"/>
    </row>
    <row r="130" spans="2:65" s="1" customFormat="1" ht="15.25" customHeight="1">
      <c r="B130" s="27"/>
      <c r="C130" s="22" t="s">
        <v>24</v>
      </c>
      <c r="F130" s="20" t="str">
        <f>IF(E18="","",E18)</f>
        <v xml:space="preserve"> </v>
      </c>
      <c r="I130" s="22" t="s">
        <v>30</v>
      </c>
      <c r="J130" s="23" t="str">
        <f>E24</f>
        <v xml:space="preserve"> </v>
      </c>
      <c r="L130" s="27"/>
    </row>
    <row r="131" spans="2:65" s="1" customFormat="1" ht="10.25" customHeight="1">
      <c r="B131" s="27"/>
      <c r="L131" s="27"/>
    </row>
    <row r="132" spans="2:65" s="10" customFormat="1" ht="29.25" customHeight="1">
      <c r="B132" s="122"/>
      <c r="C132" s="123" t="s">
        <v>140</v>
      </c>
      <c r="D132" s="124" t="s">
        <v>60</v>
      </c>
      <c r="E132" s="124" t="s">
        <v>56</v>
      </c>
      <c r="F132" s="124" t="s">
        <v>57</v>
      </c>
      <c r="G132" s="124" t="s">
        <v>141</v>
      </c>
      <c r="H132" s="124" t="s">
        <v>142</v>
      </c>
      <c r="I132" s="124" t="s">
        <v>143</v>
      </c>
      <c r="J132" s="125" t="s">
        <v>120</v>
      </c>
      <c r="K132" s="126" t="s">
        <v>144</v>
      </c>
      <c r="L132" s="122"/>
      <c r="M132" s="57" t="s">
        <v>1</v>
      </c>
      <c r="N132" s="58" t="s">
        <v>39</v>
      </c>
      <c r="O132" s="58" t="s">
        <v>145</v>
      </c>
      <c r="P132" s="58" t="s">
        <v>146</v>
      </c>
      <c r="Q132" s="58" t="s">
        <v>147</v>
      </c>
      <c r="R132" s="58" t="s">
        <v>148</v>
      </c>
      <c r="S132" s="58" t="s">
        <v>149</v>
      </c>
      <c r="T132" s="59" t="s">
        <v>150</v>
      </c>
    </row>
    <row r="133" spans="2:65" s="1" customFormat="1" ht="22.75" customHeight="1">
      <c r="B133" s="27"/>
      <c r="C133" s="62" t="s">
        <v>116</v>
      </c>
      <c r="J133" s="127">
        <f>BK133</f>
        <v>1868849.2749999999</v>
      </c>
      <c r="L133" s="27"/>
      <c r="M133" s="60"/>
      <c r="N133" s="51"/>
      <c r="O133" s="51"/>
      <c r="P133" s="128">
        <f>P134+P166+P189</f>
        <v>56899.561731270005</v>
      </c>
      <c r="Q133" s="51"/>
      <c r="R133" s="128">
        <f>R134+R166+R189</f>
        <v>3169.95569002198</v>
      </c>
      <c r="S133" s="51"/>
      <c r="T133" s="129">
        <f>T134+T166+T189</f>
        <v>0</v>
      </c>
      <c r="AT133" s="13" t="s">
        <v>74</v>
      </c>
      <c r="AU133" s="13" t="s">
        <v>122</v>
      </c>
      <c r="BK133" s="130">
        <f>BK134+BK166+BK189</f>
        <v>1868849.2749999999</v>
      </c>
    </row>
    <row r="134" spans="2:65" s="11" customFormat="1" ht="26" customHeight="1">
      <c r="B134" s="131"/>
      <c r="D134" s="132" t="s">
        <v>74</v>
      </c>
      <c r="E134" s="133" t="s">
        <v>151</v>
      </c>
      <c r="F134" s="133" t="s">
        <v>152</v>
      </c>
      <c r="J134" s="134">
        <f>BK134</f>
        <v>365354.37799999991</v>
      </c>
      <c r="L134" s="131"/>
      <c r="M134" s="135"/>
      <c r="P134" s="136">
        <f>P135+P144+P155+P161+P164</f>
        <v>7595.23479675</v>
      </c>
      <c r="R134" s="136">
        <f>R135+R144+R155+R161+R164</f>
        <v>2686.8330355083799</v>
      </c>
      <c r="T134" s="137">
        <f>T135+T144+T155+T161+T164</f>
        <v>0</v>
      </c>
      <c r="AR134" s="132" t="s">
        <v>82</v>
      </c>
      <c r="AT134" s="138" t="s">
        <v>74</v>
      </c>
      <c r="AU134" s="138" t="s">
        <v>75</v>
      </c>
      <c r="AY134" s="132" t="s">
        <v>153</v>
      </c>
      <c r="BK134" s="139">
        <f>BK135+BK144+BK155+BK161+BK164</f>
        <v>365354.37799999991</v>
      </c>
    </row>
    <row r="135" spans="2:65" s="11" customFormat="1" ht="22.75" customHeight="1">
      <c r="B135" s="131"/>
      <c r="D135" s="132" t="s">
        <v>74</v>
      </c>
      <c r="E135" s="140" t="s">
        <v>82</v>
      </c>
      <c r="F135" s="140" t="s">
        <v>154</v>
      </c>
      <c r="J135" s="141">
        <f>BK135</f>
        <v>16214.451999999999</v>
      </c>
      <c r="L135" s="131"/>
      <c r="M135" s="135"/>
      <c r="P135" s="136">
        <f>SUM(P136:P143)</f>
        <v>915.02389819999996</v>
      </c>
      <c r="R135" s="136">
        <f>SUM(R136:R143)</f>
        <v>0</v>
      </c>
      <c r="T135" s="137">
        <f>SUM(T136:T143)</f>
        <v>0</v>
      </c>
      <c r="AR135" s="132" t="s">
        <v>82</v>
      </c>
      <c r="AT135" s="138" t="s">
        <v>74</v>
      </c>
      <c r="AU135" s="138" t="s">
        <v>82</v>
      </c>
      <c r="AY135" s="132" t="s">
        <v>153</v>
      </c>
      <c r="BK135" s="139">
        <f>SUM(BK136:BK143)</f>
        <v>16214.451999999999</v>
      </c>
    </row>
    <row r="136" spans="2:65" s="1" customFormat="1" ht="33" customHeight="1">
      <c r="B136" s="142"/>
      <c r="C136" s="143" t="s">
        <v>82</v>
      </c>
      <c r="D136" s="143" t="s">
        <v>155</v>
      </c>
      <c r="E136" s="144" t="s">
        <v>156</v>
      </c>
      <c r="F136" s="145" t="s">
        <v>157</v>
      </c>
      <c r="G136" s="146" t="s">
        <v>158</v>
      </c>
      <c r="H136" s="147">
        <v>883.89</v>
      </c>
      <c r="I136" s="147">
        <v>1.0840000000000001</v>
      </c>
      <c r="J136" s="147">
        <f t="shared" ref="J136:J143" si="0">ROUND(I136*H136,3)</f>
        <v>958.13699999999994</v>
      </c>
      <c r="K136" s="148"/>
      <c r="L136" s="27"/>
      <c r="M136" s="149" t="s">
        <v>1</v>
      </c>
      <c r="N136" s="121" t="s">
        <v>41</v>
      </c>
      <c r="O136" s="150">
        <v>1.2E-2</v>
      </c>
      <c r="P136" s="150">
        <f t="shared" ref="P136:P143" si="1">O136*H136</f>
        <v>10.606680000000001</v>
      </c>
      <c r="Q136" s="150">
        <v>0</v>
      </c>
      <c r="R136" s="150">
        <f t="shared" ref="R136:R143" si="2">Q136*H136</f>
        <v>0</v>
      </c>
      <c r="S136" s="150">
        <v>0</v>
      </c>
      <c r="T136" s="151">
        <f t="shared" ref="T136:T143" si="3">S136*H136</f>
        <v>0</v>
      </c>
      <c r="AR136" s="152" t="s">
        <v>159</v>
      </c>
      <c r="AT136" s="152" t="s">
        <v>155</v>
      </c>
      <c r="AU136" s="152" t="s">
        <v>86</v>
      </c>
      <c r="AY136" s="13" t="s">
        <v>153</v>
      </c>
      <c r="BE136" s="153">
        <f t="shared" ref="BE136:BE143" si="4">IF(N136="základná",J136,0)</f>
        <v>0</v>
      </c>
      <c r="BF136" s="153">
        <f t="shared" ref="BF136:BF143" si="5">IF(N136="znížená",J136,0)</f>
        <v>958.13699999999994</v>
      </c>
      <c r="BG136" s="153">
        <f t="shared" ref="BG136:BG143" si="6">IF(N136="zákl. prenesená",J136,0)</f>
        <v>0</v>
      </c>
      <c r="BH136" s="153">
        <f t="shared" ref="BH136:BH143" si="7">IF(N136="zníž. prenesená",J136,0)</f>
        <v>0</v>
      </c>
      <c r="BI136" s="153">
        <f t="shared" ref="BI136:BI143" si="8">IF(N136="nulová",J136,0)</f>
        <v>0</v>
      </c>
      <c r="BJ136" s="13" t="s">
        <v>86</v>
      </c>
      <c r="BK136" s="154">
        <f t="shared" ref="BK136:BK143" si="9">ROUND(I136*H136,3)</f>
        <v>958.13699999999994</v>
      </c>
      <c r="BL136" s="13" t="s">
        <v>159</v>
      </c>
      <c r="BM136" s="152" t="s">
        <v>160</v>
      </c>
    </row>
    <row r="137" spans="2:65" s="1" customFormat="1" ht="21.75" customHeight="1">
      <c r="B137" s="142"/>
      <c r="C137" s="143" t="s">
        <v>86</v>
      </c>
      <c r="D137" s="143" t="s">
        <v>155</v>
      </c>
      <c r="E137" s="144" t="s">
        <v>786</v>
      </c>
      <c r="F137" s="145" t="s">
        <v>787</v>
      </c>
      <c r="G137" s="146" t="s">
        <v>158</v>
      </c>
      <c r="H137" s="147">
        <v>48.195</v>
      </c>
      <c r="I137" s="147">
        <v>50.972999999999999</v>
      </c>
      <c r="J137" s="147">
        <f t="shared" si="0"/>
        <v>2456.6439999999998</v>
      </c>
      <c r="K137" s="148"/>
      <c r="L137" s="27"/>
      <c r="M137" s="149" t="s">
        <v>1</v>
      </c>
      <c r="N137" s="121" t="s">
        <v>41</v>
      </c>
      <c r="O137" s="150">
        <v>2.9609999999999999</v>
      </c>
      <c r="P137" s="150">
        <f t="shared" si="1"/>
        <v>142.70539499999998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159</v>
      </c>
      <c r="AT137" s="152" t="s">
        <v>155</v>
      </c>
      <c r="AU137" s="152" t="s">
        <v>86</v>
      </c>
      <c r="AY137" s="13" t="s">
        <v>153</v>
      </c>
      <c r="BE137" s="153">
        <f t="shared" si="4"/>
        <v>0</v>
      </c>
      <c r="BF137" s="153">
        <f t="shared" si="5"/>
        <v>2456.6439999999998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86</v>
      </c>
      <c r="BK137" s="154">
        <f t="shared" si="9"/>
        <v>2456.6439999999998</v>
      </c>
      <c r="BL137" s="13" t="s">
        <v>159</v>
      </c>
      <c r="BM137" s="152" t="s">
        <v>788</v>
      </c>
    </row>
    <row r="138" spans="2:65" s="1" customFormat="1" ht="16.5" customHeight="1">
      <c r="B138" s="142"/>
      <c r="C138" s="143" t="s">
        <v>164</v>
      </c>
      <c r="D138" s="143" t="s">
        <v>155</v>
      </c>
      <c r="E138" s="144" t="s">
        <v>789</v>
      </c>
      <c r="F138" s="145" t="s">
        <v>790</v>
      </c>
      <c r="G138" s="146" t="s">
        <v>158</v>
      </c>
      <c r="H138" s="147">
        <v>48.195</v>
      </c>
      <c r="I138" s="147">
        <v>6.944</v>
      </c>
      <c r="J138" s="147">
        <f t="shared" si="0"/>
        <v>334.666</v>
      </c>
      <c r="K138" s="148"/>
      <c r="L138" s="27"/>
      <c r="M138" s="149" t="s">
        <v>1</v>
      </c>
      <c r="N138" s="121" t="s">
        <v>41</v>
      </c>
      <c r="O138" s="150">
        <v>0.44700000000000001</v>
      </c>
      <c r="P138" s="150">
        <f t="shared" si="1"/>
        <v>21.543165000000002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159</v>
      </c>
      <c r="AT138" s="152" t="s">
        <v>155</v>
      </c>
      <c r="AU138" s="152" t="s">
        <v>86</v>
      </c>
      <c r="AY138" s="13" t="s">
        <v>153</v>
      </c>
      <c r="BE138" s="153">
        <f t="shared" si="4"/>
        <v>0</v>
      </c>
      <c r="BF138" s="153">
        <f t="shared" si="5"/>
        <v>334.666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4">
        <f t="shared" si="9"/>
        <v>334.666</v>
      </c>
      <c r="BL138" s="13" t="s">
        <v>159</v>
      </c>
      <c r="BM138" s="152" t="s">
        <v>791</v>
      </c>
    </row>
    <row r="139" spans="2:65" s="1" customFormat="1" ht="24.25" customHeight="1">
      <c r="B139" s="142"/>
      <c r="C139" s="143" t="s">
        <v>159</v>
      </c>
      <c r="D139" s="143" t="s">
        <v>155</v>
      </c>
      <c r="E139" s="144" t="s">
        <v>168</v>
      </c>
      <c r="F139" s="145" t="s">
        <v>169</v>
      </c>
      <c r="G139" s="146" t="s">
        <v>158</v>
      </c>
      <c r="H139" s="147">
        <v>932.08500000000004</v>
      </c>
      <c r="I139" s="147">
        <v>1.8029999999999999</v>
      </c>
      <c r="J139" s="147">
        <f t="shared" si="0"/>
        <v>1680.549</v>
      </c>
      <c r="K139" s="148"/>
      <c r="L139" s="27"/>
      <c r="M139" s="149" t="s">
        <v>1</v>
      </c>
      <c r="N139" s="121" t="s">
        <v>41</v>
      </c>
      <c r="O139" s="150">
        <v>6.9000000000000006E-2</v>
      </c>
      <c r="P139" s="150">
        <f t="shared" si="1"/>
        <v>64.313865000000007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159</v>
      </c>
      <c r="AT139" s="152" t="s">
        <v>155</v>
      </c>
      <c r="AU139" s="152" t="s">
        <v>86</v>
      </c>
      <c r="AY139" s="13" t="s">
        <v>153</v>
      </c>
      <c r="BE139" s="153">
        <f t="shared" si="4"/>
        <v>0</v>
      </c>
      <c r="BF139" s="153">
        <f t="shared" si="5"/>
        <v>1680.549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4">
        <f t="shared" si="9"/>
        <v>1680.549</v>
      </c>
      <c r="BL139" s="13" t="s">
        <v>159</v>
      </c>
      <c r="BM139" s="152" t="s">
        <v>170</v>
      </c>
    </row>
    <row r="140" spans="2:65" s="1" customFormat="1" ht="37.75" customHeight="1">
      <c r="B140" s="142"/>
      <c r="C140" s="143" t="s">
        <v>171</v>
      </c>
      <c r="D140" s="143" t="s">
        <v>155</v>
      </c>
      <c r="E140" s="144" t="s">
        <v>792</v>
      </c>
      <c r="F140" s="145" t="s">
        <v>793</v>
      </c>
      <c r="G140" s="146" t="s">
        <v>158</v>
      </c>
      <c r="H140" s="147">
        <v>699.06399999999996</v>
      </c>
      <c r="I140" s="147">
        <v>2.5670000000000002</v>
      </c>
      <c r="J140" s="147">
        <f t="shared" si="0"/>
        <v>1794.4970000000001</v>
      </c>
      <c r="K140" s="148"/>
      <c r="L140" s="27"/>
      <c r="M140" s="149" t="s">
        <v>1</v>
      </c>
      <c r="N140" s="121" t="s">
        <v>41</v>
      </c>
      <c r="O140" s="150">
        <v>3.6799999999999999E-2</v>
      </c>
      <c r="P140" s="150">
        <f t="shared" si="1"/>
        <v>25.725555199999999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159</v>
      </c>
      <c r="AT140" s="152" t="s">
        <v>155</v>
      </c>
      <c r="AU140" s="152" t="s">
        <v>86</v>
      </c>
      <c r="AY140" s="13" t="s">
        <v>153</v>
      </c>
      <c r="BE140" s="153">
        <f t="shared" si="4"/>
        <v>0</v>
      </c>
      <c r="BF140" s="153">
        <f t="shared" si="5"/>
        <v>1794.4970000000001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4">
        <f t="shared" si="9"/>
        <v>1794.4970000000001</v>
      </c>
      <c r="BL140" s="13" t="s">
        <v>159</v>
      </c>
      <c r="BM140" s="152" t="s">
        <v>794</v>
      </c>
    </row>
    <row r="141" spans="2:65" s="1" customFormat="1" ht="24.25" customHeight="1">
      <c r="B141" s="142"/>
      <c r="C141" s="143" t="s">
        <v>175</v>
      </c>
      <c r="D141" s="143" t="s">
        <v>155</v>
      </c>
      <c r="E141" s="144" t="s">
        <v>176</v>
      </c>
      <c r="F141" s="145" t="s">
        <v>177</v>
      </c>
      <c r="G141" s="146" t="s">
        <v>158</v>
      </c>
      <c r="H141" s="147">
        <v>932.08500000000004</v>
      </c>
      <c r="I141" s="147">
        <v>7.931</v>
      </c>
      <c r="J141" s="147">
        <f t="shared" si="0"/>
        <v>7392.366</v>
      </c>
      <c r="K141" s="148"/>
      <c r="L141" s="27"/>
      <c r="M141" s="149" t="s">
        <v>1</v>
      </c>
      <c r="N141" s="121" t="s">
        <v>41</v>
      </c>
      <c r="O141" s="150">
        <v>0.61699999999999999</v>
      </c>
      <c r="P141" s="150">
        <f t="shared" si="1"/>
        <v>575.09644500000002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159</v>
      </c>
      <c r="AT141" s="152" t="s">
        <v>155</v>
      </c>
      <c r="AU141" s="152" t="s">
        <v>86</v>
      </c>
      <c r="AY141" s="13" t="s">
        <v>153</v>
      </c>
      <c r="BE141" s="153">
        <f t="shared" si="4"/>
        <v>0</v>
      </c>
      <c r="BF141" s="153">
        <f t="shared" si="5"/>
        <v>7392.366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4">
        <f t="shared" si="9"/>
        <v>7392.366</v>
      </c>
      <c r="BL141" s="13" t="s">
        <v>159</v>
      </c>
      <c r="BM141" s="152" t="s">
        <v>178</v>
      </c>
    </row>
    <row r="142" spans="2:65" s="1" customFormat="1" ht="49" customHeight="1">
      <c r="B142" s="142"/>
      <c r="C142" s="143" t="s">
        <v>179</v>
      </c>
      <c r="D142" s="143" t="s">
        <v>155</v>
      </c>
      <c r="E142" s="144" t="s">
        <v>180</v>
      </c>
      <c r="F142" s="145" t="s">
        <v>181</v>
      </c>
      <c r="G142" s="146" t="s">
        <v>158</v>
      </c>
      <c r="H142" s="147">
        <v>699.06399999999996</v>
      </c>
      <c r="I142" s="147">
        <v>1.0589999999999999</v>
      </c>
      <c r="J142" s="147">
        <f t="shared" si="0"/>
        <v>740.30899999999997</v>
      </c>
      <c r="K142" s="148"/>
      <c r="L142" s="27"/>
      <c r="M142" s="149" t="s">
        <v>1</v>
      </c>
      <c r="N142" s="121" t="s">
        <v>41</v>
      </c>
      <c r="O142" s="150">
        <v>3.1E-2</v>
      </c>
      <c r="P142" s="150">
        <f t="shared" si="1"/>
        <v>21.670983999999997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159</v>
      </c>
      <c r="AT142" s="152" t="s">
        <v>155</v>
      </c>
      <c r="AU142" s="152" t="s">
        <v>86</v>
      </c>
      <c r="AY142" s="13" t="s">
        <v>153</v>
      </c>
      <c r="BE142" s="153">
        <f t="shared" si="4"/>
        <v>0</v>
      </c>
      <c r="BF142" s="153">
        <f t="shared" si="5"/>
        <v>740.30899999999997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4">
        <f t="shared" si="9"/>
        <v>740.30899999999997</v>
      </c>
      <c r="BL142" s="13" t="s">
        <v>159</v>
      </c>
      <c r="BM142" s="152" t="s">
        <v>182</v>
      </c>
    </row>
    <row r="143" spans="2:65" s="1" customFormat="1" ht="33" customHeight="1">
      <c r="B143" s="142"/>
      <c r="C143" s="143" t="s">
        <v>183</v>
      </c>
      <c r="D143" s="143" t="s">
        <v>155</v>
      </c>
      <c r="E143" s="144" t="s">
        <v>184</v>
      </c>
      <c r="F143" s="145" t="s">
        <v>185</v>
      </c>
      <c r="G143" s="146" t="s">
        <v>158</v>
      </c>
      <c r="H143" s="147">
        <v>233.02099999999999</v>
      </c>
      <c r="I143" s="147">
        <v>3.6789999999999998</v>
      </c>
      <c r="J143" s="147">
        <f t="shared" si="0"/>
        <v>857.28399999999999</v>
      </c>
      <c r="K143" s="148"/>
      <c r="L143" s="27"/>
      <c r="M143" s="149" t="s">
        <v>1</v>
      </c>
      <c r="N143" s="121" t="s">
        <v>41</v>
      </c>
      <c r="O143" s="150">
        <v>0.22900000000000001</v>
      </c>
      <c r="P143" s="150">
        <f t="shared" si="1"/>
        <v>53.361809000000001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159</v>
      </c>
      <c r="AT143" s="152" t="s">
        <v>155</v>
      </c>
      <c r="AU143" s="152" t="s">
        <v>86</v>
      </c>
      <c r="AY143" s="13" t="s">
        <v>153</v>
      </c>
      <c r="BE143" s="153">
        <f t="shared" si="4"/>
        <v>0</v>
      </c>
      <c r="BF143" s="153">
        <f t="shared" si="5"/>
        <v>857.28399999999999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4">
        <f t="shared" si="9"/>
        <v>857.28399999999999</v>
      </c>
      <c r="BL143" s="13" t="s">
        <v>159</v>
      </c>
      <c r="BM143" s="152" t="s">
        <v>186</v>
      </c>
    </row>
    <row r="144" spans="2:65" s="11" customFormat="1" ht="22.75" customHeight="1">
      <c r="B144" s="131"/>
      <c r="D144" s="132" t="s">
        <v>74</v>
      </c>
      <c r="E144" s="140" t="s">
        <v>86</v>
      </c>
      <c r="F144" s="140" t="s">
        <v>187</v>
      </c>
      <c r="J144" s="141">
        <f>BK144</f>
        <v>152071.18799999999</v>
      </c>
      <c r="L144" s="131"/>
      <c r="M144" s="135"/>
      <c r="P144" s="136">
        <f>SUM(P145:P154)</f>
        <v>1429.9441179999999</v>
      </c>
      <c r="R144" s="136">
        <f>SUM(R145:R154)</f>
        <v>2108.0203957039998</v>
      </c>
      <c r="T144" s="137">
        <f>SUM(T145:T154)</f>
        <v>0</v>
      </c>
      <c r="AR144" s="132" t="s">
        <v>82</v>
      </c>
      <c r="AT144" s="138" t="s">
        <v>74</v>
      </c>
      <c r="AU144" s="138" t="s">
        <v>82</v>
      </c>
      <c r="AY144" s="132" t="s">
        <v>153</v>
      </c>
      <c r="BK144" s="139">
        <f>SUM(BK145:BK154)</f>
        <v>152071.18799999999</v>
      </c>
    </row>
    <row r="145" spans="2:65" s="1" customFormat="1" ht="24.25" customHeight="1">
      <c r="B145" s="142"/>
      <c r="C145" s="143" t="s">
        <v>188</v>
      </c>
      <c r="D145" s="143" t="s">
        <v>155</v>
      </c>
      <c r="E145" s="144" t="s">
        <v>189</v>
      </c>
      <c r="F145" s="145" t="s">
        <v>190</v>
      </c>
      <c r="G145" s="146" t="s">
        <v>158</v>
      </c>
      <c r="H145" s="147">
        <v>299.98500000000001</v>
      </c>
      <c r="I145" s="147">
        <v>63.554000000000002</v>
      </c>
      <c r="J145" s="147">
        <f t="shared" ref="J145:J154" si="10">ROUND(I145*H145,3)</f>
        <v>19065.246999999999</v>
      </c>
      <c r="K145" s="148"/>
      <c r="L145" s="27"/>
      <c r="M145" s="149" t="s">
        <v>1</v>
      </c>
      <c r="N145" s="121" t="s">
        <v>41</v>
      </c>
      <c r="O145" s="150">
        <v>1.1317999999999999</v>
      </c>
      <c r="P145" s="150">
        <f t="shared" ref="P145:P154" si="11">O145*H145</f>
        <v>339.52302299999997</v>
      </c>
      <c r="Q145" s="150">
        <v>2.0699999999999998</v>
      </c>
      <c r="R145" s="150">
        <f t="shared" ref="R145:R154" si="12">Q145*H145</f>
        <v>620.96894999999995</v>
      </c>
      <c r="S145" s="150">
        <v>0</v>
      </c>
      <c r="T145" s="151">
        <f t="shared" ref="T145:T154" si="13">S145*H145</f>
        <v>0</v>
      </c>
      <c r="AR145" s="152" t="s">
        <v>159</v>
      </c>
      <c r="AT145" s="152" t="s">
        <v>155</v>
      </c>
      <c r="AU145" s="152" t="s">
        <v>86</v>
      </c>
      <c r="AY145" s="13" t="s">
        <v>153</v>
      </c>
      <c r="BE145" s="153">
        <f t="shared" ref="BE145:BE154" si="14">IF(N145="základná",J145,0)</f>
        <v>0</v>
      </c>
      <c r="BF145" s="153">
        <f t="shared" ref="BF145:BF154" si="15">IF(N145="znížená",J145,0)</f>
        <v>19065.246999999999</v>
      </c>
      <c r="BG145" s="153">
        <f t="shared" ref="BG145:BG154" si="16">IF(N145="zákl. prenesená",J145,0)</f>
        <v>0</v>
      </c>
      <c r="BH145" s="153">
        <f t="shared" ref="BH145:BH154" si="17">IF(N145="zníž. prenesená",J145,0)</f>
        <v>0</v>
      </c>
      <c r="BI145" s="153">
        <f t="shared" ref="BI145:BI154" si="18">IF(N145="nulová",J145,0)</f>
        <v>0</v>
      </c>
      <c r="BJ145" s="13" t="s">
        <v>86</v>
      </c>
      <c r="BK145" s="154">
        <f t="shared" ref="BK145:BK154" si="19">ROUND(I145*H145,3)</f>
        <v>19065.246999999999</v>
      </c>
      <c r="BL145" s="13" t="s">
        <v>159</v>
      </c>
      <c r="BM145" s="152" t="s">
        <v>191</v>
      </c>
    </row>
    <row r="146" spans="2:65" s="1" customFormat="1" ht="16.5" customHeight="1">
      <c r="B146" s="142"/>
      <c r="C146" s="143" t="s">
        <v>196</v>
      </c>
      <c r="D146" s="143" t="s">
        <v>155</v>
      </c>
      <c r="E146" s="144" t="s">
        <v>193</v>
      </c>
      <c r="F146" s="145" t="s">
        <v>194</v>
      </c>
      <c r="G146" s="146" t="s">
        <v>158</v>
      </c>
      <c r="H146" s="147">
        <v>196.42</v>
      </c>
      <c r="I146" s="147">
        <v>91.926000000000002</v>
      </c>
      <c r="J146" s="147">
        <f t="shared" si="10"/>
        <v>18056.105</v>
      </c>
      <c r="K146" s="148"/>
      <c r="L146" s="27"/>
      <c r="M146" s="149" t="s">
        <v>1</v>
      </c>
      <c r="N146" s="121" t="s">
        <v>41</v>
      </c>
      <c r="O146" s="150">
        <v>0.61770999999999998</v>
      </c>
      <c r="P146" s="150">
        <f t="shared" si="11"/>
        <v>121.33059819999998</v>
      </c>
      <c r="Q146" s="150">
        <v>2.2354352039999998</v>
      </c>
      <c r="R146" s="150">
        <f t="shared" si="12"/>
        <v>439.08418276967996</v>
      </c>
      <c r="S146" s="150">
        <v>0</v>
      </c>
      <c r="T146" s="151">
        <f t="shared" si="13"/>
        <v>0</v>
      </c>
      <c r="AR146" s="152" t="s">
        <v>159</v>
      </c>
      <c r="AT146" s="152" t="s">
        <v>155</v>
      </c>
      <c r="AU146" s="152" t="s">
        <v>86</v>
      </c>
      <c r="AY146" s="13" t="s">
        <v>153</v>
      </c>
      <c r="BE146" s="153">
        <f t="shared" si="14"/>
        <v>0</v>
      </c>
      <c r="BF146" s="153">
        <f t="shared" si="15"/>
        <v>18056.105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86</v>
      </c>
      <c r="BK146" s="154">
        <f t="shared" si="19"/>
        <v>18056.105</v>
      </c>
      <c r="BL146" s="13" t="s">
        <v>159</v>
      </c>
      <c r="BM146" s="152" t="s">
        <v>795</v>
      </c>
    </row>
    <row r="147" spans="2:65" s="1" customFormat="1" ht="24.25" customHeight="1">
      <c r="B147" s="142"/>
      <c r="C147" s="143" t="s">
        <v>200</v>
      </c>
      <c r="D147" s="143" t="s">
        <v>155</v>
      </c>
      <c r="E147" s="144" t="s">
        <v>197</v>
      </c>
      <c r="F147" s="145" t="s">
        <v>198</v>
      </c>
      <c r="G147" s="146" t="s">
        <v>158</v>
      </c>
      <c r="H147" s="147">
        <v>392.84</v>
      </c>
      <c r="I147" s="147">
        <v>119.429</v>
      </c>
      <c r="J147" s="147">
        <f t="shared" si="10"/>
        <v>46916.487999999998</v>
      </c>
      <c r="K147" s="148"/>
      <c r="L147" s="27"/>
      <c r="M147" s="149" t="s">
        <v>1</v>
      </c>
      <c r="N147" s="121" t="s">
        <v>41</v>
      </c>
      <c r="O147" s="150">
        <v>0.61890999999999996</v>
      </c>
      <c r="P147" s="150">
        <f t="shared" si="11"/>
        <v>243.13260439999996</v>
      </c>
      <c r="Q147" s="150">
        <v>2.3453392040000001</v>
      </c>
      <c r="R147" s="150">
        <f t="shared" si="12"/>
        <v>921.34305289935992</v>
      </c>
      <c r="S147" s="150">
        <v>0</v>
      </c>
      <c r="T147" s="151">
        <f t="shared" si="13"/>
        <v>0</v>
      </c>
      <c r="AR147" s="152" t="s">
        <v>159</v>
      </c>
      <c r="AT147" s="152" t="s">
        <v>155</v>
      </c>
      <c r="AU147" s="152" t="s">
        <v>86</v>
      </c>
      <c r="AY147" s="13" t="s">
        <v>153</v>
      </c>
      <c r="BE147" s="153">
        <f t="shared" si="14"/>
        <v>0</v>
      </c>
      <c r="BF147" s="153">
        <f t="shared" si="15"/>
        <v>46916.487999999998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86</v>
      </c>
      <c r="BK147" s="154">
        <f t="shared" si="19"/>
        <v>46916.487999999998</v>
      </c>
      <c r="BL147" s="13" t="s">
        <v>159</v>
      </c>
      <c r="BM147" s="152" t="s">
        <v>199</v>
      </c>
    </row>
    <row r="148" spans="2:65" s="1" customFormat="1" ht="24.25" customHeight="1">
      <c r="B148" s="142"/>
      <c r="C148" s="143" t="s">
        <v>205</v>
      </c>
      <c r="D148" s="143" t="s">
        <v>155</v>
      </c>
      <c r="E148" s="144" t="s">
        <v>201</v>
      </c>
      <c r="F148" s="145" t="s">
        <v>202</v>
      </c>
      <c r="G148" s="146" t="s">
        <v>203</v>
      </c>
      <c r="H148" s="147">
        <v>92.58</v>
      </c>
      <c r="I148" s="147">
        <v>17.68</v>
      </c>
      <c r="J148" s="147">
        <f t="shared" si="10"/>
        <v>1636.8140000000001</v>
      </c>
      <c r="K148" s="148"/>
      <c r="L148" s="27"/>
      <c r="M148" s="149" t="s">
        <v>1</v>
      </c>
      <c r="N148" s="121" t="s">
        <v>41</v>
      </c>
      <c r="O148" s="150">
        <v>0.78800000000000003</v>
      </c>
      <c r="P148" s="150">
        <f t="shared" si="11"/>
        <v>72.953040000000001</v>
      </c>
      <c r="Q148" s="150">
        <v>3.7677600000000002E-3</v>
      </c>
      <c r="R148" s="150">
        <f t="shared" si="12"/>
        <v>0.3488192208</v>
      </c>
      <c r="S148" s="150">
        <v>0</v>
      </c>
      <c r="T148" s="151">
        <f t="shared" si="13"/>
        <v>0</v>
      </c>
      <c r="AR148" s="152" t="s">
        <v>159</v>
      </c>
      <c r="AT148" s="152" t="s">
        <v>155</v>
      </c>
      <c r="AU148" s="152" t="s">
        <v>86</v>
      </c>
      <c r="AY148" s="13" t="s">
        <v>153</v>
      </c>
      <c r="BE148" s="153">
        <f t="shared" si="14"/>
        <v>0</v>
      </c>
      <c r="BF148" s="153">
        <f t="shared" si="15"/>
        <v>1636.8140000000001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86</v>
      </c>
      <c r="BK148" s="154">
        <f t="shared" si="19"/>
        <v>1636.8140000000001</v>
      </c>
      <c r="BL148" s="13" t="s">
        <v>159</v>
      </c>
      <c r="BM148" s="152" t="s">
        <v>204</v>
      </c>
    </row>
    <row r="149" spans="2:65" s="1" customFormat="1" ht="24.25" customHeight="1">
      <c r="B149" s="142"/>
      <c r="C149" s="143" t="s">
        <v>209</v>
      </c>
      <c r="D149" s="143" t="s">
        <v>155</v>
      </c>
      <c r="E149" s="144" t="s">
        <v>206</v>
      </c>
      <c r="F149" s="145" t="s">
        <v>207</v>
      </c>
      <c r="G149" s="146" t="s">
        <v>203</v>
      </c>
      <c r="H149" s="147">
        <v>92.58</v>
      </c>
      <c r="I149" s="147">
        <v>5.234</v>
      </c>
      <c r="J149" s="147">
        <f t="shared" si="10"/>
        <v>484.56400000000002</v>
      </c>
      <c r="K149" s="148"/>
      <c r="L149" s="27"/>
      <c r="M149" s="149" t="s">
        <v>1</v>
      </c>
      <c r="N149" s="121" t="s">
        <v>41</v>
      </c>
      <c r="O149" s="150">
        <v>0.32200000000000001</v>
      </c>
      <c r="P149" s="150">
        <f t="shared" si="11"/>
        <v>29.810760000000002</v>
      </c>
      <c r="Q149" s="150">
        <v>0</v>
      </c>
      <c r="R149" s="150">
        <f t="shared" si="12"/>
        <v>0</v>
      </c>
      <c r="S149" s="150">
        <v>0</v>
      </c>
      <c r="T149" s="151">
        <f t="shared" si="13"/>
        <v>0</v>
      </c>
      <c r="AR149" s="152" t="s">
        <v>159</v>
      </c>
      <c r="AT149" s="152" t="s">
        <v>155</v>
      </c>
      <c r="AU149" s="152" t="s">
        <v>86</v>
      </c>
      <c r="AY149" s="13" t="s">
        <v>153</v>
      </c>
      <c r="BE149" s="153">
        <f t="shared" si="14"/>
        <v>0</v>
      </c>
      <c r="BF149" s="153">
        <f t="shared" si="15"/>
        <v>484.56400000000002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86</v>
      </c>
      <c r="BK149" s="154">
        <f t="shared" si="19"/>
        <v>484.56400000000002</v>
      </c>
      <c r="BL149" s="13" t="s">
        <v>159</v>
      </c>
      <c r="BM149" s="152" t="s">
        <v>208</v>
      </c>
    </row>
    <row r="150" spans="2:65" s="1" customFormat="1" ht="21.75" customHeight="1">
      <c r="B150" s="142"/>
      <c r="C150" s="143" t="s">
        <v>214</v>
      </c>
      <c r="D150" s="143" t="s">
        <v>155</v>
      </c>
      <c r="E150" s="144" t="s">
        <v>210</v>
      </c>
      <c r="F150" s="145" t="s">
        <v>796</v>
      </c>
      <c r="G150" s="146" t="s">
        <v>212</v>
      </c>
      <c r="H150" s="147">
        <v>18.620999999999999</v>
      </c>
      <c r="I150" s="147">
        <v>2581.0940000000001</v>
      </c>
      <c r="J150" s="147">
        <f t="shared" si="10"/>
        <v>48062.550999999999</v>
      </c>
      <c r="K150" s="148"/>
      <c r="L150" s="27"/>
      <c r="M150" s="149" t="s">
        <v>1</v>
      </c>
      <c r="N150" s="121" t="s">
        <v>41</v>
      </c>
      <c r="O150" s="150">
        <v>15.11</v>
      </c>
      <c r="P150" s="150">
        <f t="shared" si="11"/>
        <v>281.36330999999996</v>
      </c>
      <c r="Q150" s="150">
        <v>1.202961408</v>
      </c>
      <c r="R150" s="150">
        <f t="shared" si="12"/>
        <v>22.400344378367997</v>
      </c>
      <c r="S150" s="150">
        <v>0</v>
      </c>
      <c r="T150" s="151">
        <f t="shared" si="13"/>
        <v>0</v>
      </c>
      <c r="AR150" s="152" t="s">
        <v>159</v>
      </c>
      <c r="AT150" s="152" t="s">
        <v>155</v>
      </c>
      <c r="AU150" s="152" t="s">
        <v>86</v>
      </c>
      <c r="AY150" s="13" t="s">
        <v>153</v>
      </c>
      <c r="BE150" s="153">
        <f t="shared" si="14"/>
        <v>0</v>
      </c>
      <c r="BF150" s="153">
        <f t="shared" si="15"/>
        <v>48062.550999999999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86</v>
      </c>
      <c r="BK150" s="154">
        <f t="shared" si="19"/>
        <v>48062.550999999999</v>
      </c>
      <c r="BL150" s="13" t="s">
        <v>159</v>
      </c>
      <c r="BM150" s="152" t="s">
        <v>213</v>
      </c>
    </row>
    <row r="151" spans="2:65" s="1" customFormat="1" ht="24.25" customHeight="1">
      <c r="B151" s="142"/>
      <c r="C151" s="143" t="s">
        <v>218</v>
      </c>
      <c r="D151" s="143" t="s">
        <v>155</v>
      </c>
      <c r="E151" s="144" t="s">
        <v>797</v>
      </c>
      <c r="F151" s="145" t="s">
        <v>798</v>
      </c>
      <c r="G151" s="146" t="s">
        <v>158</v>
      </c>
      <c r="H151" s="147">
        <v>42.84</v>
      </c>
      <c r="I151" s="147">
        <v>117.217</v>
      </c>
      <c r="J151" s="147">
        <f t="shared" si="10"/>
        <v>5021.576</v>
      </c>
      <c r="K151" s="148"/>
      <c r="L151" s="27"/>
      <c r="M151" s="149" t="s">
        <v>1</v>
      </c>
      <c r="N151" s="121" t="s">
        <v>41</v>
      </c>
      <c r="O151" s="150">
        <v>0.60355999999999999</v>
      </c>
      <c r="P151" s="150">
        <f t="shared" si="11"/>
        <v>25.856510400000001</v>
      </c>
      <c r="Q151" s="150">
        <v>2.322345704</v>
      </c>
      <c r="R151" s="150">
        <f t="shared" si="12"/>
        <v>99.489289959360008</v>
      </c>
      <c r="S151" s="150">
        <v>0</v>
      </c>
      <c r="T151" s="151">
        <f t="shared" si="13"/>
        <v>0</v>
      </c>
      <c r="AR151" s="152" t="s">
        <v>159</v>
      </c>
      <c r="AT151" s="152" t="s">
        <v>155</v>
      </c>
      <c r="AU151" s="152" t="s">
        <v>86</v>
      </c>
      <c r="AY151" s="13" t="s">
        <v>153</v>
      </c>
      <c r="BE151" s="153">
        <f t="shared" si="14"/>
        <v>0</v>
      </c>
      <c r="BF151" s="153">
        <f t="shared" si="15"/>
        <v>5021.576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86</v>
      </c>
      <c r="BK151" s="154">
        <f t="shared" si="19"/>
        <v>5021.576</v>
      </c>
      <c r="BL151" s="13" t="s">
        <v>159</v>
      </c>
      <c r="BM151" s="152" t="s">
        <v>799</v>
      </c>
    </row>
    <row r="152" spans="2:65" s="1" customFormat="1" ht="21.75" customHeight="1">
      <c r="B152" s="142"/>
      <c r="C152" s="143" t="s">
        <v>222</v>
      </c>
      <c r="D152" s="143" t="s">
        <v>155</v>
      </c>
      <c r="E152" s="144" t="s">
        <v>800</v>
      </c>
      <c r="F152" s="145" t="s">
        <v>801</v>
      </c>
      <c r="G152" s="146" t="s">
        <v>203</v>
      </c>
      <c r="H152" s="147">
        <v>121.2</v>
      </c>
      <c r="I152" s="147">
        <v>22.201000000000001</v>
      </c>
      <c r="J152" s="147">
        <f t="shared" si="10"/>
        <v>2690.761</v>
      </c>
      <c r="K152" s="148"/>
      <c r="L152" s="27"/>
      <c r="M152" s="149" t="s">
        <v>1</v>
      </c>
      <c r="N152" s="121" t="s">
        <v>41</v>
      </c>
      <c r="O152" s="150">
        <v>1.052</v>
      </c>
      <c r="P152" s="150">
        <f t="shared" si="11"/>
        <v>127.50240000000001</v>
      </c>
      <c r="Q152" s="150">
        <v>3.7677600000000002E-3</v>
      </c>
      <c r="R152" s="150">
        <f t="shared" si="12"/>
        <v>0.45665251200000001</v>
      </c>
      <c r="S152" s="150">
        <v>0</v>
      </c>
      <c r="T152" s="151">
        <f t="shared" si="13"/>
        <v>0</v>
      </c>
      <c r="AR152" s="152" t="s">
        <v>159</v>
      </c>
      <c r="AT152" s="152" t="s">
        <v>155</v>
      </c>
      <c r="AU152" s="152" t="s">
        <v>86</v>
      </c>
      <c r="AY152" s="13" t="s">
        <v>153</v>
      </c>
      <c r="BE152" s="153">
        <f t="shared" si="14"/>
        <v>0</v>
      </c>
      <c r="BF152" s="153">
        <f t="shared" si="15"/>
        <v>2690.761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86</v>
      </c>
      <c r="BK152" s="154">
        <f t="shared" si="19"/>
        <v>2690.761</v>
      </c>
      <c r="BL152" s="13" t="s">
        <v>159</v>
      </c>
      <c r="BM152" s="152" t="s">
        <v>802</v>
      </c>
    </row>
    <row r="153" spans="2:65" s="1" customFormat="1" ht="24.25" customHeight="1">
      <c r="B153" s="142"/>
      <c r="C153" s="143" t="s">
        <v>226</v>
      </c>
      <c r="D153" s="143" t="s">
        <v>155</v>
      </c>
      <c r="E153" s="144" t="s">
        <v>803</v>
      </c>
      <c r="F153" s="145" t="s">
        <v>804</v>
      </c>
      <c r="G153" s="146" t="s">
        <v>203</v>
      </c>
      <c r="H153" s="147">
        <v>121.2</v>
      </c>
      <c r="I153" s="147">
        <v>6.99</v>
      </c>
      <c r="J153" s="147">
        <f t="shared" si="10"/>
        <v>847.18799999999999</v>
      </c>
      <c r="K153" s="148"/>
      <c r="L153" s="27"/>
      <c r="M153" s="149" t="s">
        <v>1</v>
      </c>
      <c r="N153" s="121" t="s">
        <v>41</v>
      </c>
      <c r="O153" s="150">
        <v>0.43</v>
      </c>
      <c r="P153" s="150">
        <f t="shared" si="11"/>
        <v>52.116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159</v>
      </c>
      <c r="AT153" s="152" t="s">
        <v>155</v>
      </c>
      <c r="AU153" s="152" t="s">
        <v>86</v>
      </c>
      <c r="AY153" s="13" t="s">
        <v>153</v>
      </c>
      <c r="BE153" s="153">
        <f t="shared" si="14"/>
        <v>0</v>
      </c>
      <c r="BF153" s="153">
        <f t="shared" si="15"/>
        <v>847.18799999999999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86</v>
      </c>
      <c r="BK153" s="154">
        <f t="shared" si="19"/>
        <v>847.18799999999999</v>
      </c>
      <c r="BL153" s="13" t="s">
        <v>159</v>
      </c>
      <c r="BM153" s="152" t="s">
        <v>805</v>
      </c>
    </row>
    <row r="154" spans="2:65" s="1" customFormat="1" ht="24.25" customHeight="1">
      <c r="B154" s="142"/>
      <c r="C154" s="143" t="s">
        <v>231</v>
      </c>
      <c r="D154" s="143" t="s">
        <v>155</v>
      </c>
      <c r="E154" s="144" t="s">
        <v>806</v>
      </c>
      <c r="F154" s="145" t="s">
        <v>807</v>
      </c>
      <c r="G154" s="146" t="s">
        <v>212</v>
      </c>
      <c r="H154" s="147">
        <v>3.8559999999999999</v>
      </c>
      <c r="I154" s="147">
        <v>2409.2049999999999</v>
      </c>
      <c r="J154" s="147">
        <f t="shared" si="10"/>
        <v>9289.8940000000002</v>
      </c>
      <c r="K154" s="148"/>
      <c r="L154" s="27"/>
      <c r="M154" s="149" t="s">
        <v>1</v>
      </c>
      <c r="N154" s="121" t="s">
        <v>41</v>
      </c>
      <c r="O154" s="150">
        <v>35.362000000000002</v>
      </c>
      <c r="P154" s="150">
        <f t="shared" si="11"/>
        <v>136.35587200000001</v>
      </c>
      <c r="Q154" s="150">
        <v>1.0189584970000001</v>
      </c>
      <c r="R154" s="150">
        <f t="shared" si="12"/>
        <v>3.9291039644320001</v>
      </c>
      <c r="S154" s="150">
        <v>0</v>
      </c>
      <c r="T154" s="151">
        <f t="shared" si="13"/>
        <v>0</v>
      </c>
      <c r="AR154" s="152" t="s">
        <v>159</v>
      </c>
      <c r="AT154" s="152" t="s">
        <v>155</v>
      </c>
      <c r="AU154" s="152" t="s">
        <v>86</v>
      </c>
      <c r="AY154" s="13" t="s">
        <v>153</v>
      </c>
      <c r="BE154" s="153">
        <f t="shared" si="14"/>
        <v>0</v>
      </c>
      <c r="BF154" s="153">
        <f t="shared" si="15"/>
        <v>9289.8940000000002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86</v>
      </c>
      <c r="BK154" s="154">
        <f t="shared" si="19"/>
        <v>9289.8940000000002</v>
      </c>
      <c r="BL154" s="13" t="s">
        <v>159</v>
      </c>
      <c r="BM154" s="152" t="s">
        <v>808</v>
      </c>
    </row>
    <row r="155" spans="2:65" s="11" customFormat="1" ht="22.75" customHeight="1">
      <c r="B155" s="131"/>
      <c r="D155" s="132" t="s">
        <v>74</v>
      </c>
      <c r="E155" s="140" t="s">
        <v>164</v>
      </c>
      <c r="F155" s="140" t="s">
        <v>230</v>
      </c>
      <c r="J155" s="141">
        <f>BK155</f>
        <v>149998.61599999998</v>
      </c>
      <c r="L155" s="131"/>
      <c r="M155" s="135"/>
      <c r="P155" s="136">
        <f>SUM(P156:P160)</f>
        <v>3773.3639715500003</v>
      </c>
      <c r="R155" s="136">
        <f>SUM(R156:R160)</f>
        <v>578.72539840438003</v>
      </c>
      <c r="T155" s="137">
        <f>SUM(T156:T160)</f>
        <v>0</v>
      </c>
      <c r="AR155" s="132" t="s">
        <v>82</v>
      </c>
      <c r="AT155" s="138" t="s">
        <v>74</v>
      </c>
      <c r="AU155" s="138" t="s">
        <v>82</v>
      </c>
      <c r="AY155" s="132" t="s">
        <v>153</v>
      </c>
      <c r="BK155" s="139">
        <f>SUM(BK156:BK160)</f>
        <v>149998.61599999998</v>
      </c>
    </row>
    <row r="156" spans="2:65" s="1" customFormat="1" ht="24.25" customHeight="1">
      <c r="B156" s="142"/>
      <c r="C156" s="143" t="s">
        <v>235</v>
      </c>
      <c r="D156" s="143" t="s">
        <v>155</v>
      </c>
      <c r="E156" s="144" t="s">
        <v>232</v>
      </c>
      <c r="F156" s="145" t="s">
        <v>233</v>
      </c>
      <c r="G156" s="146" t="s">
        <v>158</v>
      </c>
      <c r="H156" s="147">
        <v>231.13300000000001</v>
      </c>
      <c r="I156" s="147">
        <v>121.233</v>
      </c>
      <c r="J156" s="147">
        <f>ROUND(I156*H156,3)</f>
        <v>28020.947</v>
      </c>
      <c r="K156" s="148"/>
      <c r="L156" s="27"/>
      <c r="M156" s="149" t="s">
        <v>1</v>
      </c>
      <c r="N156" s="121" t="s">
        <v>41</v>
      </c>
      <c r="O156" s="150">
        <v>1.00769</v>
      </c>
      <c r="P156" s="150">
        <f>O156*H156</f>
        <v>232.91041276999999</v>
      </c>
      <c r="Q156" s="150">
        <v>2.3254767040000002</v>
      </c>
      <c r="R156" s="150">
        <f>Q156*H156</f>
        <v>537.49440702563209</v>
      </c>
      <c r="S156" s="150">
        <v>0</v>
      </c>
      <c r="T156" s="151">
        <f>S156*H156</f>
        <v>0</v>
      </c>
      <c r="AR156" s="152" t="s">
        <v>159</v>
      </c>
      <c r="AT156" s="152" t="s">
        <v>155</v>
      </c>
      <c r="AU156" s="152" t="s">
        <v>86</v>
      </c>
      <c r="AY156" s="13" t="s">
        <v>153</v>
      </c>
      <c r="BE156" s="153">
        <f>IF(N156="základná",J156,0)</f>
        <v>0</v>
      </c>
      <c r="BF156" s="153">
        <f>IF(N156="znížená",J156,0)</f>
        <v>28020.947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3" t="s">
        <v>86</v>
      </c>
      <c r="BK156" s="154">
        <f>ROUND(I156*H156,3)</f>
        <v>28020.947</v>
      </c>
      <c r="BL156" s="13" t="s">
        <v>159</v>
      </c>
      <c r="BM156" s="152" t="s">
        <v>234</v>
      </c>
    </row>
    <row r="157" spans="2:65" s="1" customFormat="1" ht="24.25" customHeight="1">
      <c r="B157" s="142"/>
      <c r="C157" s="143" t="s">
        <v>7</v>
      </c>
      <c r="D157" s="143" t="s">
        <v>155</v>
      </c>
      <c r="E157" s="144" t="s">
        <v>236</v>
      </c>
      <c r="F157" s="145" t="s">
        <v>237</v>
      </c>
      <c r="G157" s="146" t="s">
        <v>203</v>
      </c>
      <c r="H157" s="147">
        <v>1577.97</v>
      </c>
      <c r="I157" s="147">
        <v>16.690999999999999</v>
      </c>
      <c r="J157" s="147">
        <f>ROUND(I157*H157,3)</f>
        <v>26337.897000000001</v>
      </c>
      <c r="K157" s="148"/>
      <c r="L157" s="27"/>
      <c r="M157" s="149" t="s">
        <v>1</v>
      </c>
      <c r="N157" s="121" t="s">
        <v>41</v>
      </c>
      <c r="O157" s="150">
        <v>1.02</v>
      </c>
      <c r="P157" s="150">
        <f>O157*H157</f>
        <v>1609.5294000000001</v>
      </c>
      <c r="Q157" s="150">
        <v>0</v>
      </c>
      <c r="R157" s="150">
        <f>Q157*H157</f>
        <v>0</v>
      </c>
      <c r="S157" s="150">
        <v>0</v>
      </c>
      <c r="T157" s="151">
        <f>S157*H157</f>
        <v>0</v>
      </c>
      <c r="AR157" s="152" t="s">
        <v>159</v>
      </c>
      <c r="AT157" s="152" t="s">
        <v>155</v>
      </c>
      <c r="AU157" s="152" t="s">
        <v>86</v>
      </c>
      <c r="AY157" s="13" t="s">
        <v>153</v>
      </c>
      <c r="BE157" s="153">
        <f>IF(N157="základná",J157,0)</f>
        <v>0</v>
      </c>
      <c r="BF157" s="153">
        <f>IF(N157="znížená",J157,0)</f>
        <v>26337.897000000001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3" t="s">
        <v>86</v>
      </c>
      <c r="BK157" s="154">
        <f>ROUND(I157*H157,3)</f>
        <v>26337.897000000001</v>
      </c>
      <c r="BL157" s="13" t="s">
        <v>159</v>
      </c>
      <c r="BM157" s="152" t="s">
        <v>238</v>
      </c>
    </row>
    <row r="158" spans="2:65" s="1" customFormat="1" ht="24.25" customHeight="1">
      <c r="B158" s="142"/>
      <c r="C158" s="143" t="s">
        <v>242</v>
      </c>
      <c r="D158" s="143" t="s">
        <v>155</v>
      </c>
      <c r="E158" s="144" t="s">
        <v>239</v>
      </c>
      <c r="F158" s="145" t="s">
        <v>240</v>
      </c>
      <c r="G158" s="146" t="s">
        <v>203</v>
      </c>
      <c r="H158" s="147">
        <v>1577.97</v>
      </c>
      <c r="I158" s="147">
        <v>23.02</v>
      </c>
      <c r="J158" s="147">
        <f>ROUND(I158*H158,3)</f>
        <v>36324.868999999999</v>
      </c>
      <c r="K158" s="148"/>
      <c r="L158" s="27"/>
      <c r="M158" s="149" t="s">
        <v>1</v>
      </c>
      <c r="N158" s="121" t="s">
        <v>41</v>
      </c>
      <c r="O158" s="150">
        <v>0.44329000000000002</v>
      </c>
      <c r="P158" s="150">
        <f>O158*H158</f>
        <v>699.49832130000004</v>
      </c>
      <c r="Q158" s="150">
        <v>1.2745945E-2</v>
      </c>
      <c r="R158" s="150">
        <f>Q158*H158</f>
        <v>20.11271883165</v>
      </c>
      <c r="S158" s="150">
        <v>0</v>
      </c>
      <c r="T158" s="151">
        <f>S158*H158</f>
        <v>0</v>
      </c>
      <c r="AR158" s="152" t="s">
        <v>159</v>
      </c>
      <c r="AT158" s="152" t="s">
        <v>155</v>
      </c>
      <c r="AU158" s="152" t="s">
        <v>86</v>
      </c>
      <c r="AY158" s="13" t="s">
        <v>153</v>
      </c>
      <c r="BE158" s="153">
        <f>IF(N158="základná",J158,0)</f>
        <v>0</v>
      </c>
      <c r="BF158" s="153">
        <f>IF(N158="znížená",J158,0)</f>
        <v>36324.868999999999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3" t="s">
        <v>86</v>
      </c>
      <c r="BK158" s="154">
        <f>ROUND(I158*H158,3)</f>
        <v>36324.868999999999</v>
      </c>
      <c r="BL158" s="13" t="s">
        <v>159</v>
      </c>
      <c r="BM158" s="152" t="s">
        <v>241</v>
      </c>
    </row>
    <row r="159" spans="2:65" s="1" customFormat="1" ht="24.25" customHeight="1">
      <c r="B159" s="142"/>
      <c r="C159" s="143" t="s">
        <v>246</v>
      </c>
      <c r="D159" s="143" t="s">
        <v>155</v>
      </c>
      <c r="E159" s="144" t="s">
        <v>243</v>
      </c>
      <c r="F159" s="145" t="s">
        <v>244</v>
      </c>
      <c r="G159" s="146" t="s">
        <v>203</v>
      </c>
      <c r="H159" s="147">
        <v>1577.97</v>
      </c>
      <c r="I159" s="147">
        <v>5.7279999999999998</v>
      </c>
      <c r="J159" s="147">
        <f>ROUND(I159*H159,3)</f>
        <v>9038.6119999999992</v>
      </c>
      <c r="K159" s="148"/>
      <c r="L159" s="27"/>
      <c r="M159" s="149" t="s">
        <v>1</v>
      </c>
      <c r="N159" s="121" t="s">
        <v>41</v>
      </c>
      <c r="O159" s="150">
        <v>0.30845</v>
      </c>
      <c r="P159" s="150">
        <f>O159*H159</f>
        <v>486.72484650000001</v>
      </c>
      <c r="Q159" s="150">
        <v>0</v>
      </c>
      <c r="R159" s="150">
        <f>Q159*H159</f>
        <v>0</v>
      </c>
      <c r="S159" s="150">
        <v>0</v>
      </c>
      <c r="T159" s="151">
        <f>S159*H159</f>
        <v>0</v>
      </c>
      <c r="AR159" s="152" t="s">
        <v>159</v>
      </c>
      <c r="AT159" s="152" t="s">
        <v>155</v>
      </c>
      <c r="AU159" s="152" t="s">
        <v>86</v>
      </c>
      <c r="AY159" s="13" t="s">
        <v>153</v>
      </c>
      <c r="BE159" s="153">
        <f>IF(N159="základná",J159,0)</f>
        <v>0</v>
      </c>
      <c r="BF159" s="153">
        <f>IF(N159="znížená",J159,0)</f>
        <v>9038.6119999999992</v>
      </c>
      <c r="BG159" s="153">
        <f>IF(N159="zákl. prenesená",J159,0)</f>
        <v>0</v>
      </c>
      <c r="BH159" s="153">
        <f>IF(N159="zníž. prenesená",J159,0)</f>
        <v>0</v>
      </c>
      <c r="BI159" s="153">
        <f>IF(N159="nulová",J159,0)</f>
        <v>0</v>
      </c>
      <c r="BJ159" s="13" t="s">
        <v>86</v>
      </c>
      <c r="BK159" s="154">
        <f>ROUND(I159*H159,3)</f>
        <v>9038.6119999999992</v>
      </c>
      <c r="BL159" s="13" t="s">
        <v>159</v>
      </c>
      <c r="BM159" s="152" t="s">
        <v>245</v>
      </c>
    </row>
    <row r="160" spans="2:65" s="1" customFormat="1" ht="21.75" customHeight="1">
      <c r="B160" s="142"/>
      <c r="C160" s="143" t="s">
        <v>251</v>
      </c>
      <c r="D160" s="143" t="s">
        <v>155</v>
      </c>
      <c r="E160" s="144" t="s">
        <v>247</v>
      </c>
      <c r="F160" s="145" t="s">
        <v>248</v>
      </c>
      <c r="G160" s="146" t="s">
        <v>212</v>
      </c>
      <c r="H160" s="147">
        <v>20.802</v>
      </c>
      <c r="I160" s="147">
        <v>2416.8969999999999</v>
      </c>
      <c r="J160" s="147">
        <f>ROUND(I160*H160,3)</f>
        <v>50276.290999999997</v>
      </c>
      <c r="K160" s="148"/>
      <c r="L160" s="27"/>
      <c r="M160" s="149" t="s">
        <v>1</v>
      </c>
      <c r="N160" s="121" t="s">
        <v>41</v>
      </c>
      <c r="O160" s="150">
        <v>35.799489999999999</v>
      </c>
      <c r="P160" s="150">
        <f>O160*H160</f>
        <v>744.70099097999991</v>
      </c>
      <c r="Q160" s="150">
        <v>1.015203949</v>
      </c>
      <c r="R160" s="150">
        <f>Q160*H160</f>
        <v>21.118272547097998</v>
      </c>
      <c r="S160" s="150">
        <v>0</v>
      </c>
      <c r="T160" s="151">
        <f>S160*H160</f>
        <v>0</v>
      </c>
      <c r="AR160" s="152" t="s">
        <v>159</v>
      </c>
      <c r="AT160" s="152" t="s">
        <v>155</v>
      </c>
      <c r="AU160" s="152" t="s">
        <v>86</v>
      </c>
      <c r="AY160" s="13" t="s">
        <v>153</v>
      </c>
      <c r="BE160" s="153">
        <f>IF(N160="základná",J160,0)</f>
        <v>0</v>
      </c>
      <c r="BF160" s="153">
        <f>IF(N160="znížená",J160,0)</f>
        <v>50276.290999999997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3" t="s">
        <v>86</v>
      </c>
      <c r="BK160" s="154">
        <f>ROUND(I160*H160,3)</f>
        <v>50276.290999999997</v>
      </c>
      <c r="BL160" s="13" t="s">
        <v>159</v>
      </c>
      <c r="BM160" s="152" t="s">
        <v>249</v>
      </c>
    </row>
    <row r="161" spans="2:65" s="11" customFormat="1" ht="22.75" customHeight="1">
      <c r="B161" s="131"/>
      <c r="D161" s="132" t="s">
        <v>74</v>
      </c>
      <c r="E161" s="140" t="s">
        <v>188</v>
      </c>
      <c r="F161" s="140" t="s">
        <v>267</v>
      </c>
      <c r="J161" s="141">
        <f>BK161</f>
        <v>22490.974000000002</v>
      </c>
      <c r="L161" s="131"/>
      <c r="M161" s="135"/>
      <c r="P161" s="136">
        <f>SUM(P162:P163)</f>
        <v>512.32976199999996</v>
      </c>
      <c r="R161" s="136">
        <f>SUM(R162:R163)</f>
        <v>8.7241399999999997E-2</v>
      </c>
      <c r="T161" s="137">
        <f>SUM(T162:T163)</f>
        <v>0</v>
      </c>
      <c r="AR161" s="132" t="s">
        <v>82</v>
      </c>
      <c r="AT161" s="138" t="s">
        <v>74</v>
      </c>
      <c r="AU161" s="138" t="s">
        <v>82</v>
      </c>
      <c r="AY161" s="132" t="s">
        <v>153</v>
      </c>
      <c r="BK161" s="139">
        <f>SUM(BK162:BK163)</f>
        <v>22490.974000000002</v>
      </c>
    </row>
    <row r="162" spans="2:65" s="1" customFormat="1" ht="16.5" customHeight="1">
      <c r="B162" s="142"/>
      <c r="C162" s="143" t="s">
        <v>255</v>
      </c>
      <c r="D162" s="143" t="s">
        <v>155</v>
      </c>
      <c r="E162" s="144" t="s">
        <v>288</v>
      </c>
      <c r="F162" s="145" t="s">
        <v>289</v>
      </c>
      <c r="G162" s="146" t="s">
        <v>290</v>
      </c>
      <c r="H162" s="147">
        <v>180</v>
      </c>
      <c r="I162" s="147">
        <v>84.825000000000003</v>
      </c>
      <c r="J162" s="147">
        <f>ROUND(I162*H162,3)</f>
        <v>15268.5</v>
      </c>
      <c r="K162" s="148"/>
      <c r="L162" s="27"/>
      <c r="M162" s="149" t="s">
        <v>1</v>
      </c>
      <c r="N162" s="121" t="s">
        <v>41</v>
      </c>
      <c r="O162" s="150">
        <v>0</v>
      </c>
      <c r="P162" s="150">
        <f>O162*H162</f>
        <v>0</v>
      </c>
      <c r="Q162" s="150">
        <v>0</v>
      </c>
      <c r="R162" s="150">
        <f>Q162*H162</f>
        <v>0</v>
      </c>
      <c r="S162" s="150">
        <v>0</v>
      </c>
      <c r="T162" s="151">
        <f>S162*H162</f>
        <v>0</v>
      </c>
      <c r="AR162" s="152" t="s">
        <v>159</v>
      </c>
      <c r="AT162" s="152" t="s">
        <v>155</v>
      </c>
      <c r="AU162" s="152" t="s">
        <v>86</v>
      </c>
      <c r="AY162" s="13" t="s">
        <v>153</v>
      </c>
      <c r="BE162" s="153">
        <f>IF(N162="základná",J162,0)</f>
        <v>0</v>
      </c>
      <c r="BF162" s="153">
        <f>IF(N162="znížená",J162,0)</f>
        <v>15268.5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3" t="s">
        <v>86</v>
      </c>
      <c r="BK162" s="154">
        <f>ROUND(I162*H162,3)</f>
        <v>15268.5</v>
      </c>
      <c r="BL162" s="13" t="s">
        <v>159</v>
      </c>
      <c r="BM162" s="152" t="s">
        <v>809</v>
      </c>
    </row>
    <row r="163" spans="2:65" s="1" customFormat="1" ht="24.25" customHeight="1">
      <c r="B163" s="142"/>
      <c r="C163" s="143" t="s">
        <v>259</v>
      </c>
      <c r="D163" s="143" t="s">
        <v>155</v>
      </c>
      <c r="E163" s="144" t="s">
        <v>293</v>
      </c>
      <c r="F163" s="145" t="s">
        <v>294</v>
      </c>
      <c r="G163" s="146" t="s">
        <v>203</v>
      </c>
      <c r="H163" s="147">
        <v>1856.2</v>
      </c>
      <c r="I163" s="147">
        <v>3.891</v>
      </c>
      <c r="J163" s="147">
        <f>ROUND(I163*H163,3)</f>
        <v>7222.4740000000002</v>
      </c>
      <c r="K163" s="148"/>
      <c r="L163" s="27"/>
      <c r="M163" s="149" t="s">
        <v>1</v>
      </c>
      <c r="N163" s="121" t="s">
        <v>41</v>
      </c>
      <c r="O163" s="150">
        <v>0.27600999999999998</v>
      </c>
      <c r="P163" s="150">
        <f>O163*H163</f>
        <v>512.32976199999996</v>
      </c>
      <c r="Q163" s="150">
        <v>4.6999999999999997E-5</v>
      </c>
      <c r="R163" s="150">
        <f>Q163*H163</f>
        <v>8.7241399999999997E-2</v>
      </c>
      <c r="S163" s="150">
        <v>0</v>
      </c>
      <c r="T163" s="151">
        <f>S163*H163</f>
        <v>0</v>
      </c>
      <c r="AR163" s="152" t="s">
        <v>159</v>
      </c>
      <c r="AT163" s="152" t="s">
        <v>155</v>
      </c>
      <c r="AU163" s="152" t="s">
        <v>86</v>
      </c>
      <c r="AY163" s="13" t="s">
        <v>153</v>
      </c>
      <c r="BE163" s="153">
        <f>IF(N163="základná",J163,0)</f>
        <v>0</v>
      </c>
      <c r="BF163" s="153">
        <f>IF(N163="znížená",J163,0)</f>
        <v>7222.4740000000002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3" t="s">
        <v>86</v>
      </c>
      <c r="BK163" s="154">
        <f>ROUND(I163*H163,3)</f>
        <v>7222.4740000000002</v>
      </c>
      <c r="BL163" s="13" t="s">
        <v>159</v>
      </c>
      <c r="BM163" s="152" t="s">
        <v>295</v>
      </c>
    </row>
    <row r="164" spans="2:65" s="11" customFormat="1" ht="22.75" customHeight="1">
      <c r="B164" s="131"/>
      <c r="D164" s="132" t="s">
        <v>74</v>
      </c>
      <c r="E164" s="140" t="s">
        <v>296</v>
      </c>
      <c r="F164" s="140" t="s">
        <v>297</v>
      </c>
      <c r="J164" s="141">
        <f>BK164</f>
        <v>24579.148000000001</v>
      </c>
      <c r="L164" s="131"/>
      <c r="M164" s="135"/>
      <c r="P164" s="136">
        <f>P165</f>
        <v>964.57304699999997</v>
      </c>
      <c r="R164" s="136">
        <f>R165</f>
        <v>0</v>
      </c>
      <c r="T164" s="137">
        <f>T165</f>
        <v>0</v>
      </c>
      <c r="AR164" s="132" t="s">
        <v>82</v>
      </c>
      <c r="AT164" s="138" t="s">
        <v>74</v>
      </c>
      <c r="AU164" s="138" t="s">
        <v>82</v>
      </c>
      <c r="AY164" s="132" t="s">
        <v>153</v>
      </c>
      <c r="BK164" s="139">
        <f>BK165</f>
        <v>24579.148000000001</v>
      </c>
    </row>
    <row r="165" spans="2:65" s="1" customFormat="1" ht="24.25" customHeight="1">
      <c r="B165" s="142"/>
      <c r="C165" s="143" t="s">
        <v>263</v>
      </c>
      <c r="D165" s="143" t="s">
        <v>155</v>
      </c>
      <c r="E165" s="144" t="s">
        <v>299</v>
      </c>
      <c r="F165" s="145" t="s">
        <v>300</v>
      </c>
      <c r="G165" s="146" t="s">
        <v>212</v>
      </c>
      <c r="H165" s="147">
        <v>2686.8330000000001</v>
      </c>
      <c r="I165" s="147">
        <v>9.1479999999999997</v>
      </c>
      <c r="J165" s="147">
        <f>ROUND(I165*H165,3)</f>
        <v>24579.148000000001</v>
      </c>
      <c r="K165" s="148"/>
      <c r="L165" s="27"/>
      <c r="M165" s="149" t="s">
        <v>1</v>
      </c>
      <c r="N165" s="121" t="s">
        <v>41</v>
      </c>
      <c r="O165" s="150">
        <v>0.35899999999999999</v>
      </c>
      <c r="P165" s="150">
        <f>O165*H165</f>
        <v>964.57304699999997</v>
      </c>
      <c r="Q165" s="150">
        <v>0</v>
      </c>
      <c r="R165" s="150">
        <f>Q165*H165</f>
        <v>0</v>
      </c>
      <c r="S165" s="150">
        <v>0</v>
      </c>
      <c r="T165" s="151">
        <f>S165*H165</f>
        <v>0</v>
      </c>
      <c r="AR165" s="152" t="s">
        <v>159</v>
      </c>
      <c r="AT165" s="152" t="s">
        <v>155</v>
      </c>
      <c r="AU165" s="152" t="s">
        <v>86</v>
      </c>
      <c r="AY165" s="13" t="s">
        <v>153</v>
      </c>
      <c r="BE165" s="153">
        <f>IF(N165="základná",J165,0)</f>
        <v>0</v>
      </c>
      <c r="BF165" s="153">
        <f>IF(N165="znížená",J165,0)</f>
        <v>24579.148000000001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3" t="s">
        <v>86</v>
      </c>
      <c r="BK165" s="154">
        <f>ROUND(I165*H165,3)</f>
        <v>24579.148000000001</v>
      </c>
      <c r="BL165" s="13" t="s">
        <v>159</v>
      </c>
      <c r="BM165" s="152" t="s">
        <v>301</v>
      </c>
    </row>
    <row r="166" spans="2:65" s="11" customFormat="1" ht="26" customHeight="1">
      <c r="B166" s="131"/>
      <c r="D166" s="132" t="s">
        <v>74</v>
      </c>
      <c r="E166" s="133" t="s">
        <v>302</v>
      </c>
      <c r="F166" s="133" t="s">
        <v>303</v>
      </c>
      <c r="J166" s="134">
        <f>BK166</f>
        <v>867321.27400000009</v>
      </c>
      <c r="L166" s="131"/>
      <c r="M166" s="135"/>
      <c r="P166" s="136">
        <f>P167+P173+P179+P186</f>
        <v>39552.014934520004</v>
      </c>
      <c r="R166" s="136">
        <f>R167+R173+R179+R186</f>
        <v>384.28165451359996</v>
      </c>
      <c r="T166" s="137">
        <f>T167+T173+T179+T186</f>
        <v>0</v>
      </c>
      <c r="AR166" s="132" t="s">
        <v>86</v>
      </c>
      <c r="AT166" s="138" t="s">
        <v>74</v>
      </c>
      <c r="AU166" s="138" t="s">
        <v>75</v>
      </c>
      <c r="AY166" s="132" t="s">
        <v>153</v>
      </c>
      <c r="BK166" s="139">
        <f>BK167+BK173+BK179+BK186</f>
        <v>867321.27400000009</v>
      </c>
    </row>
    <row r="167" spans="2:65" s="11" customFormat="1" ht="22.75" customHeight="1">
      <c r="B167" s="131"/>
      <c r="D167" s="132" t="s">
        <v>74</v>
      </c>
      <c r="E167" s="140" t="s">
        <v>304</v>
      </c>
      <c r="F167" s="140" t="s">
        <v>305</v>
      </c>
      <c r="J167" s="141">
        <f>BK167</f>
        <v>50039.300999999999</v>
      </c>
      <c r="L167" s="131"/>
      <c r="M167" s="135"/>
      <c r="P167" s="136">
        <f>SUM(P168:P172)</f>
        <v>1131.4802160000002</v>
      </c>
      <c r="R167" s="136">
        <f>SUM(R168:R172)</f>
        <v>28.939631808000001</v>
      </c>
      <c r="T167" s="137">
        <f>SUM(T168:T172)</f>
        <v>0</v>
      </c>
      <c r="AR167" s="132" t="s">
        <v>86</v>
      </c>
      <c r="AT167" s="138" t="s">
        <v>74</v>
      </c>
      <c r="AU167" s="138" t="s">
        <v>82</v>
      </c>
      <c r="AY167" s="132" t="s">
        <v>153</v>
      </c>
      <c r="BK167" s="139">
        <f>SUM(BK168:BK172)</f>
        <v>50039.300999999999</v>
      </c>
    </row>
    <row r="168" spans="2:65" s="1" customFormat="1" ht="24.25" customHeight="1">
      <c r="B168" s="142"/>
      <c r="C168" s="143" t="s">
        <v>268</v>
      </c>
      <c r="D168" s="143" t="s">
        <v>155</v>
      </c>
      <c r="E168" s="144" t="s">
        <v>307</v>
      </c>
      <c r="F168" s="145" t="s">
        <v>308</v>
      </c>
      <c r="G168" s="146" t="s">
        <v>203</v>
      </c>
      <c r="H168" s="147">
        <v>5050.8</v>
      </c>
      <c r="I168" s="147">
        <v>0.247</v>
      </c>
      <c r="J168" s="147">
        <f>ROUND(I168*H168,3)</f>
        <v>1247.548</v>
      </c>
      <c r="K168" s="148"/>
      <c r="L168" s="27"/>
      <c r="M168" s="149" t="s">
        <v>1</v>
      </c>
      <c r="N168" s="121" t="s">
        <v>41</v>
      </c>
      <c r="O168" s="150">
        <v>1.303E-2</v>
      </c>
      <c r="P168" s="150">
        <f>O168*H168</f>
        <v>65.811924000000005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AR168" s="152" t="s">
        <v>222</v>
      </c>
      <c r="AT168" s="152" t="s">
        <v>155</v>
      </c>
      <c r="AU168" s="152" t="s">
        <v>86</v>
      </c>
      <c r="AY168" s="13" t="s">
        <v>153</v>
      </c>
      <c r="BE168" s="153">
        <f>IF(N168="základná",J168,0)</f>
        <v>0</v>
      </c>
      <c r="BF168" s="153">
        <f>IF(N168="znížená",J168,0)</f>
        <v>1247.548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3" t="s">
        <v>86</v>
      </c>
      <c r="BK168" s="154">
        <f>ROUND(I168*H168,3)</f>
        <v>1247.548</v>
      </c>
      <c r="BL168" s="13" t="s">
        <v>222</v>
      </c>
      <c r="BM168" s="152" t="s">
        <v>309</v>
      </c>
    </row>
    <row r="169" spans="2:65" s="1" customFormat="1" ht="16.5" customHeight="1">
      <c r="B169" s="142"/>
      <c r="C169" s="155" t="s">
        <v>273</v>
      </c>
      <c r="D169" s="155" t="s">
        <v>274</v>
      </c>
      <c r="E169" s="156" t="s">
        <v>311</v>
      </c>
      <c r="F169" s="157" t="s">
        <v>312</v>
      </c>
      <c r="G169" s="158" t="s">
        <v>212</v>
      </c>
      <c r="H169" s="159">
        <v>1.5149999999999999</v>
      </c>
      <c r="I169" s="159">
        <v>1947.11</v>
      </c>
      <c r="J169" s="159">
        <f>ROUND(I169*H169,3)</f>
        <v>2949.8719999999998</v>
      </c>
      <c r="K169" s="160"/>
      <c r="L169" s="161"/>
      <c r="M169" s="162" t="s">
        <v>1</v>
      </c>
      <c r="N169" s="163" t="s">
        <v>41</v>
      </c>
      <c r="O169" s="150">
        <v>0</v>
      </c>
      <c r="P169" s="150">
        <f>O169*H169</f>
        <v>0</v>
      </c>
      <c r="Q169" s="150">
        <v>1</v>
      </c>
      <c r="R169" s="150">
        <f>Q169*H169</f>
        <v>1.5149999999999999</v>
      </c>
      <c r="S169" s="150">
        <v>0</v>
      </c>
      <c r="T169" s="151">
        <f>S169*H169</f>
        <v>0</v>
      </c>
      <c r="AR169" s="152" t="s">
        <v>292</v>
      </c>
      <c r="AT169" s="152" t="s">
        <v>274</v>
      </c>
      <c r="AU169" s="152" t="s">
        <v>86</v>
      </c>
      <c r="AY169" s="13" t="s">
        <v>153</v>
      </c>
      <c r="BE169" s="153">
        <f>IF(N169="základná",J169,0)</f>
        <v>0</v>
      </c>
      <c r="BF169" s="153">
        <f>IF(N169="znížená",J169,0)</f>
        <v>2949.8719999999998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3" t="s">
        <v>86</v>
      </c>
      <c r="BK169" s="154">
        <f>ROUND(I169*H169,3)</f>
        <v>2949.8719999999998</v>
      </c>
      <c r="BL169" s="13" t="s">
        <v>222</v>
      </c>
      <c r="BM169" s="152" t="s">
        <v>313</v>
      </c>
    </row>
    <row r="170" spans="2:65" s="1" customFormat="1" ht="24.25" customHeight="1">
      <c r="B170" s="142"/>
      <c r="C170" s="143" t="s">
        <v>279</v>
      </c>
      <c r="D170" s="143" t="s">
        <v>155</v>
      </c>
      <c r="E170" s="144" t="s">
        <v>315</v>
      </c>
      <c r="F170" s="145" t="s">
        <v>316</v>
      </c>
      <c r="G170" s="146" t="s">
        <v>203</v>
      </c>
      <c r="H170" s="147">
        <v>5050.8</v>
      </c>
      <c r="I170" s="147">
        <v>4.4020000000000001</v>
      </c>
      <c r="J170" s="147">
        <f>ROUND(I170*H170,3)</f>
        <v>22233.621999999999</v>
      </c>
      <c r="K170" s="148"/>
      <c r="L170" s="27"/>
      <c r="M170" s="149" t="s">
        <v>1</v>
      </c>
      <c r="N170" s="121" t="s">
        <v>41</v>
      </c>
      <c r="O170" s="150">
        <v>0.21099000000000001</v>
      </c>
      <c r="P170" s="150">
        <f>O170*H170</f>
        <v>1065.6682920000001</v>
      </c>
      <c r="Q170" s="150">
        <v>5.4226000000000003E-4</v>
      </c>
      <c r="R170" s="150">
        <f>Q170*H170</f>
        <v>2.7388468080000004</v>
      </c>
      <c r="S170" s="150">
        <v>0</v>
      </c>
      <c r="T170" s="151">
        <f>S170*H170</f>
        <v>0</v>
      </c>
      <c r="AR170" s="152" t="s">
        <v>222</v>
      </c>
      <c r="AT170" s="152" t="s">
        <v>155</v>
      </c>
      <c r="AU170" s="152" t="s">
        <v>86</v>
      </c>
      <c r="AY170" s="13" t="s">
        <v>153</v>
      </c>
      <c r="BE170" s="153">
        <f>IF(N170="základná",J170,0)</f>
        <v>0</v>
      </c>
      <c r="BF170" s="153">
        <f>IF(N170="znížená",J170,0)</f>
        <v>22233.621999999999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3" t="s">
        <v>86</v>
      </c>
      <c r="BK170" s="154">
        <f>ROUND(I170*H170,3)</f>
        <v>22233.621999999999</v>
      </c>
      <c r="BL170" s="13" t="s">
        <v>222</v>
      </c>
      <c r="BM170" s="152" t="s">
        <v>317</v>
      </c>
    </row>
    <row r="171" spans="2:65" s="1" customFormat="1" ht="24.25" customHeight="1">
      <c r="B171" s="142"/>
      <c r="C171" s="155" t="s">
        <v>283</v>
      </c>
      <c r="D171" s="155" t="s">
        <v>274</v>
      </c>
      <c r="E171" s="156" t="s">
        <v>319</v>
      </c>
      <c r="F171" s="157" t="s">
        <v>320</v>
      </c>
      <c r="G171" s="158" t="s">
        <v>203</v>
      </c>
      <c r="H171" s="159">
        <v>5808.42</v>
      </c>
      <c r="I171" s="159">
        <v>3.8380000000000001</v>
      </c>
      <c r="J171" s="159">
        <f>ROUND(I171*H171,3)</f>
        <v>22292.716</v>
      </c>
      <c r="K171" s="160"/>
      <c r="L171" s="161"/>
      <c r="M171" s="162" t="s">
        <v>1</v>
      </c>
      <c r="N171" s="163" t="s">
        <v>41</v>
      </c>
      <c r="O171" s="150">
        <v>0</v>
      </c>
      <c r="P171" s="150">
        <f>O171*H171</f>
        <v>0</v>
      </c>
      <c r="Q171" s="150">
        <v>4.2500000000000003E-3</v>
      </c>
      <c r="R171" s="150">
        <f>Q171*H171</f>
        <v>24.685785000000003</v>
      </c>
      <c r="S171" s="150">
        <v>0</v>
      </c>
      <c r="T171" s="151">
        <f>S171*H171</f>
        <v>0</v>
      </c>
      <c r="AR171" s="152" t="s">
        <v>292</v>
      </c>
      <c r="AT171" s="152" t="s">
        <v>274</v>
      </c>
      <c r="AU171" s="152" t="s">
        <v>86</v>
      </c>
      <c r="AY171" s="13" t="s">
        <v>153</v>
      </c>
      <c r="BE171" s="153">
        <f>IF(N171="základná",J171,0)</f>
        <v>0</v>
      </c>
      <c r="BF171" s="153">
        <f>IF(N171="znížená",J171,0)</f>
        <v>22292.716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3" t="s">
        <v>86</v>
      </c>
      <c r="BK171" s="154">
        <f>ROUND(I171*H171,3)</f>
        <v>22292.716</v>
      </c>
      <c r="BL171" s="13" t="s">
        <v>222</v>
      </c>
      <c r="BM171" s="152" t="s">
        <v>321</v>
      </c>
    </row>
    <row r="172" spans="2:65" s="1" customFormat="1" ht="24.25" customHeight="1">
      <c r="B172" s="142"/>
      <c r="C172" s="143" t="s">
        <v>287</v>
      </c>
      <c r="D172" s="143" t="s">
        <v>155</v>
      </c>
      <c r="E172" s="144" t="s">
        <v>766</v>
      </c>
      <c r="F172" s="145" t="s">
        <v>767</v>
      </c>
      <c r="G172" s="146" t="s">
        <v>325</v>
      </c>
      <c r="H172" s="147">
        <v>487.238</v>
      </c>
      <c r="I172" s="147">
        <v>2.7</v>
      </c>
      <c r="J172" s="147">
        <f>ROUND(I172*H172,3)</f>
        <v>1315.5429999999999</v>
      </c>
      <c r="K172" s="148"/>
      <c r="L172" s="27"/>
      <c r="M172" s="149" t="s">
        <v>1</v>
      </c>
      <c r="N172" s="121" t="s">
        <v>41</v>
      </c>
      <c r="O172" s="150">
        <v>0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222</v>
      </c>
      <c r="AT172" s="152" t="s">
        <v>155</v>
      </c>
      <c r="AU172" s="152" t="s">
        <v>86</v>
      </c>
      <c r="AY172" s="13" t="s">
        <v>153</v>
      </c>
      <c r="BE172" s="153">
        <f>IF(N172="základná",J172,0)</f>
        <v>0</v>
      </c>
      <c r="BF172" s="153">
        <f>IF(N172="znížená",J172,0)</f>
        <v>1315.5429999999999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3" t="s">
        <v>86</v>
      </c>
      <c r="BK172" s="154">
        <f>ROUND(I172*H172,3)</f>
        <v>1315.5429999999999</v>
      </c>
      <c r="BL172" s="13" t="s">
        <v>222</v>
      </c>
      <c r="BM172" s="152" t="s">
        <v>768</v>
      </c>
    </row>
    <row r="173" spans="2:65" s="11" customFormat="1" ht="22.75" customHeight="1">
      <c r="B173" s="131"/>
      <c r="D173" s="132" t="s">
        <v>74</v>
      </c>
      <c r="E173" s="140" t="s">
        <v>327</v>
      </c>
      <c r="F173" s="140" t="s">
        <v>328</v>
      </c>
      <c r="J173" s="141">
        <f>BK173</f>
        <v>16804.016</v>
      </c>
      <c r="L173" s="131"/>
      <c r="M173" s="135"/>
      <c r="P173" s="136">
        <f>SUM(P174:P178)</f>
        <v>302.89086200000003</v>
      </c>
      <c r="R173" s="136">
        <f>SUM(R174:R178)</f>
        <v>0.88752044200000002</v>
      </c>
      <c r="T173" s="137">
        <f>SUM(T174:T178)</f>
        <v>0</v>
      </c>
      <c r="AR173" s="132" t="s">
        <v>86</v>
      </c>
      <c r="AT173" s="138" t="s">
        <v>74</v>
      </c>
      <c r="AU173" s="138" t="s">
        <v>82</v>
      </c>
      <c r="AY173" s="132" t="s">
        <v>153</v>
      </c>
      <c r="BK173" s="139">
        <f>SUM(BK174:BK178)</f>
        <v>16804.016</v>
      </c>
    </row>
    <row r="174" spans="2:65" s="1" customFormat="1" ht="16.5" customHeight="1">
      <c r="B174" s="142"/>
      <c r="C174" s="143" t="s">
        <v>292</v>
      </c>
      <c r="D174" s="143" t="s">
        <v>155</v>
      </c>
      <c r="E174" s="144" t="s">
        <v>330</v>
      </c>
      <c r="F174" s="145" t="s">
        <v>331</v>
      </c>
      <c r="G174" s="146" t="s">
        <v>271</v>
      </c>
      <c r="H174" s="147">
        <v>75</v>
      </c>
      <c r="I174" s="147">
        <v>24.114999999999998</v>
      </c>
      <c r="J174" s="147">
        <f>ROUND(I174*H174,3)</f>
        <v>1808.625</v>
      </c>
      <c r="K174" s="148"/>
      <c r="L174" s="27"/>
      <c r="M174" s="149" t="s">
        <v>1</v>
      </c>
      <c r="N174" s="121" t="s">
        <v>41</v>
      </c>
      <c r="O174" s="150">
        <v>0.15321000000000001</v>
      </c>
      <c r="P174" s="150">
        <f>O174*H174</f>
        <v>11.49075</v>
      </c>
      <c r="Q174" s="150">
        <v>1.42E-3</v>
      </c>
      <c r="R174" s="150">
        <f>Q174*H174</f>
        <v>0.1065</v>
      </c>
      <c r="S174" s="150">
        <v>0</v>
      </c>
      <c r="T174" s="151">
        <f>S174*H174</f>
        <v>0</v>
      </c>
      <c r="AR174" s="152" t="s">
        <v>222</v>
      </c>
      <c r="AT174" s="152" t="s">
        <v>155</v>
      </c>
      <c r="AU174" s="152" t="s">
        <v>86</v>
      </c>
      <c r="AY174" s="13" t="s">
        <v>153</v>
      </c>
      <c r="BE174" s="153">
        <f>IF(N174="základná",J174,0)</f>
        <v>0</v>
      </c>
      <c r="BF174" s="153">
        <f>IF(N174="znížená",J174,0)</f>
        <v>1808.625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3" t="s">
        <v>86</v>
      </c>
      <c r="BK174" s="154">
        <f>ROUND(I174*H174,3)</f>
        <v>1808.625</v>
      </c>
      <c r="BL174" s="13" t="s">
        <v>222</v>
      </c>
      <c r="BM174" s="152" t="s">
        <v>332</v>
      </c>
    </row>
    <row r="175" spans="2:65" s="1" customFormat="1" ht="24.25" customHeight="1">
      <c r="B175" s="142"/>
      <c r="C175" s="143" t="s">
        <v>298</v>
      </c>
      <c r="D175" s="143" t="s">
        <v>155</v>
      </c>
      <c r="E175" s="144" t="s">
        <v>334</v>
      </c>
      <c r="F175" s="145" t="s">
        <v>335</v>
      </c>
      <c r="G175" s="146" t="s">
        <v>271</v>
      </c>
      <c r="H175" s="147">
        <v>55</v>
      </c>
      <c r="I175" s="147">
        <v>39.781999999999996</v>
      </c>
      <c r="J175" s="147">
        <f>ROUND(I175*H175,3)</f>
        <v>2188.0100000000002</v>
      </c>
      <c r="K175" s="148"/>
      <c r="L175" s="27"/>
      <c r="M175" s="149" t="s">
        <v>1</v>
      </c>
      <c r="N175" s="121" t="s">
        <v>41</v>
      </c>
      <c r="O175" s="150">
        <v>0.66617999999999999</v>
      </c>
      <c r="P175" s="150">
        <f>O175*H175</f>
        <v>36.639899999999997</v>
      </c>
      <c r="Q175" s="150">
        <v>2.7420000000000001E-3</v>
      </c>
      <c r="R175" s="150">
        <f>Q175*H175</f>
        <v>0.15081</v>
      </c>
      <c r="S175" s="150">
        <v>0</v>
      </c>
      <c r="T175" s="151">
        <f>S175*H175</f>
        <v>0</v>
      </c>
      <c r="AR175" s="152" t="s">
        <v>222</v>
      </c>
      <c r="AT175" s="152" t="s">
        <v>155</v>
      </c>
      <c r="AU175" s="152" t="s">
        <v>86</v>
      </c>
      <c r="AY175" s="13" t="s">
        <v>153</v>
      </c>
      <c r="BE175" s="153">
        <f>IF(N175="základná",J175,0)</f>
        <v>0</v>
      </c>
      <c r="BF175" s="153">
        <f>IF(N175="znížená",J175,0)</f>
        <v>2188.0100000000002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3" t="s">
        <v>86</v>
      </c>
      <c r="BK175" s="154">
        <f>ROUND(I175*H175,3)</f>
        <v>2188.0100000000002</v>
      </c>
      <c r="BL175" s="13" t="s">
        <v>222</v>
      </c>
      <c r="BM175" s="152" t="s">
        <v>336</v>
      </c>
    </row>
    <row r="176" spans="2:65" s="1" customFormat="1" ht="21.75" customHeight="1">
      <c r="B176" s="142"/>
      <c r="C176" s="143" t="s">
        <v>306</v>
      </c>
      <c r="D176" s="143" t="s">
        <v>155</v>
      </c>
      <c r="E176" s="144" t="s">
        <v>338</v>
      </c>
      <c r="F176" s="145" t="s">
        <v>339</v>
      </c>
      <c r="G176" s="146" t="s">
        <v>277</v>
      </c>
      <c r="H176" s="147">
        <v>20</v>
      </c>
      <c r="I176" s="147">
        <v>17.709</v>
      </c>
      <c r="J176" s="147">
        <f>ROUND(I176*H176,3)</f>
        <v>354.18</v>
      </c>
      <c r="K176" s="148"/>
      <c r="L176" s="27"/>
      <c r="M176" s="149" t="s">
        <v>1</v>
      </c>
      <c r="N176" s="121" t="s">
        <v>41</v>
      </c>
      <c r="O176" s="150">
        <v>0.18088000000000001</v>
      </c>
      <c r="P176" s="150">
        <f>O176*H176</f>
        <v>3.6176000000000004</v>
      </c>
      <c r="Q176" s="150">
        <v>3.9100000000000002E-4</v>
      </c>
      <c r="R176" s="150">
        <f>Q176*H176</f>
        <v>7.8200000000000006E-3</v>
      </c>
      <c r="S176" s="150">
        <v>0</v>
      </c>
      <c r="T176" s="151">
        <f>S176*H176</f>
        <v>0</v>
      </c>
      <c r="AR176" s="152" t="s">
        <v>222</v>
      </c>
      <c r="AT176" s="152" t="s">
        <v>155</v>
      </c>
      <c r="AU176" s="152" t="s">
        <v>86</v>
      </c>
      <c r="AY176" s="13" t="s">
        <v>153</v>
      </c>
      <c r="BE176" s="153">
        <f>IF(N176="základná",J176,0)</f>
        <v>0</v>
      </c>
      <c r="BF176" s="153">
        <f>IF(N176="znížená",J176,0)</f>
        <v>354.18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3" t="s">
        <v>86</v>
      </c>
      <c r="BK176" s="154">
        <f>ROUND(I176*H176,3)</f>
        <v>354.18</v>
      </c>
      <c r="BL176" s="13" t="s">
        <v>222</v>
      </c>
      <c r="BM176" s="152" t="s">
        <v>340</v>
      </c>
    </row>
    <row r="177" spans="2:65" s="1" customFormat="1" ht="24.25" customHeight="1">
      <c r="B177" s="142"/>
      <c r="C177" s="143" t="s">
        <v>310</v>
      </c>
      <c r="D177" s="143" t="s">
        <v>155</v>
      </c>
      <c r="E177" s="144" t="s">
        <v>342</v>
      </c>
      <c r="F177" s="145" t="s">
        <v>343</v>
      </c>
      <c r="G177" s="146" t="s">
        <v>271</v>
      </c>
      <c r="H177" s="147">
        <v>280.60000000000002</v>
      </c>
      <c r="I177" s="147">
        <v>43.264000000000003</v>
      </c>
      <c r="J177" s="147">
        <f>ROUND(I177*H177,3)</f>
        <v>12139.878000000001</v>
      </c>
      <c r="K177" s="148"/>
      <c r="L177" s="27"/>
      <c r="M177" s="149" t="s">
        <v>1</v>
      </c>
      <c r="N177" s="121" t="s">
        <v>41</v>
      </c>
      <c r="O177" s="150">
        <v>0.89502000000000004</v>
      </c>
      <c r="P177" s="150">
        <f>O177*H177</f>
        <v>251.14261200000004</v>
      </c>
      <c r="Q177" s="150">
        <v>2.2180699999999999E-3</v>
      </c>
      <c r="R177" s="150">
        <f>Q177*H177</f>
        <v>0.62239044200000004</v>
      </c>
      <c r="S177" s="150">
        <v>0</v>
      </c>
      <c r="T177" s="151">
        <f>S177*H177</f>
        <v>0</v>
      </c>
      <c r="AR177" s="152" t="s">
        <v>222</v>
      </c>
      <c r="AT177" s="152" t="s">
        <v>155</v>
      </c>
      <c r="AU177" s="152" t="s">
        <v>86</v>
      </c>
      <c r="AY177" s="13" t="s">
        <v>153</v>
      </c>
      <c r="BE177" s="153">
        <f>IF(N177="základná",J177,0)</f>
        <v>0</v>
      </c>
      <c r="BF177" s="153">
        <f>IF(N177="znížená",J177,0)</f>
        <v>12139.878000000001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3" t="s">
        <v>86</v>
      </c>
      <c r="BK177" s="154">
        <f>ROUND(I177*H177,3)</f>
        <v>12139.878000000001</v>
      </c>
      <c r="BL177" s="13" t="s">
        <v>222</v>
      </c>
      <c r="BM177" s="152" t="s">
        <v>344</v>
      </c>
    </row>
    <row r="178" spans="2:65" s="1" customFormat="1" ht="24.25" customHeight="1">
      <c r="B178" s="142"/>
      <c r="C178" s="143" t="s">
        <v>314</v>
      </c>
      <c r="D178" s="143" t="s">
        <v>155</v>
      </c>
      <c r="E178" s="144" t="s">
        <v>769</v>
      </c>
      <c r="F178" s="145" t="s">
        <v>770</v>
      </c>
      <c r="G178" s="146" t="s">
        <v>325</v>
      </c>
      <c r="H178" s="147">
        <v>164.90700000000001</v>
      </c>
      <c r="I178" s="147">
        <v>1.9</v>
      </c>
      <c r="J178" s="147">
        <f>ROUND(I178*H178,3)</f>
        <v>313.32299999999998</v>
      </c>
      <c r="K178" s="148"/>
      <c r="L178" s="27"/>
      <c r="M178" s="149" t="s">
        <v>1</v>
      </c>
      <c r="N178" s="121" t="s">
        <v>41</v>
      </c>
      <c r="O178" s="150">
        <v>0</v>
      </c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AR178" s="152" t="s">
        <v>222</v>
      </c>
      <c r="AT178" s="152" t="s">
        <v>155</v>
      </c>
      <c r="AU178" s="152" t="s">
        <v>86</v>
      </c>
      <c r="AY178" s="13" t="s">
        <v>153</v>
      </c>
      <c r="BE178" s="153">
        <f>IF(N178="základná",J178,0)</f>
        <v>0</v>
      </c>
      <c r="BF178" s="153">
        <f>IF(N178="znížená",J178,0)</f>
        <v>313.32299999999998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3" t="s">
        <v>86</v>
      </c>
      <c r="BK178" s="154">
        <f>ROUND(I178*H178,3)</f>
        <v>313.32299999999998</v>
      </c>
      <c r="BL178" s="13" t="s">
        <v>222</v>
      </c>
      <c r="BM178" s="152" t="s">
        <v>771</v>
      </c>
    </row>
    <row r="179" spans="2:65" s="11" customFormat="1" ht="22.75" customHeight="1">
      <c r="B179" s="131"/>
      <c r="D179" s="132" t="s">
        <v>74</v>
      </c>
      <c r="E179" s="140" t="s">
        <v>359</v>
      </c>
      <c r="F179" s="140" t="s">
        <v>360</v>
      </c>
      <c r="J179" s="141">
        <f>BK179</f>
        <v>767934.19000000006</v>
      </c>
      <c r="L179" s="131"/>
      <c r="M179" s="135"/>
      <c r="P179" s="136">
        <f>SUM(P180:P185)</f>
        <v>37741.359256520002</v>
      </c>
      <c r="R179" s="136">
        <f>SUM(R180:R185)</f>
        <v>354.07569226359999</v>
      </c>
      <c r="T179" s="137">
        <f>SUM(T180:T185)</f>
        <v>0</v>
      </c>
      <c r="AR179" s="132" t="s">
        <v>86</v>
      </c>
      <c r="AT179" s="138" t="s">
        <v>74</v>
      </c>
      <c r="AU179" s="138" t="s">
        <v>82</v>
      </c>
      <c r="AY179" s="132" t="s">
        <v>153</v>
      </c>
      <c r="BK179" s="139">
        <f>SUM(BK180:BK185)</f>
        <v>767934.19000000006</v>
      </c>
    </row>
    <row r="180" spans="2:65" s="1" customFormat="1" ht="24.25" customHeight="1">
      <c r="B180" s="142"/>
      <c r="C180" s="143" t="s">
        <v>318</v>
      </c>
      <c r="D180" s="143" t="s">
        <v>155</v>
      </c>
      <c r="E180" s="144" t="s">
        <v>362</v>
      </c>
      <c r="F180" s="145" t="s">
        <v>363</v>
      </c>
      <c r="G180" s="146" t="s">
        <v>203</v>
      </c>
      <c r="H180" s="147">
        <v>3667.7640000000001</v>
      </c>
      <c r="I180" s="147">
        <v>10.32</v>
      </c>
      <c r="J180" s="147">
        <f t="shared" ref="J180:J185" si="20">ROUND(I180*H180,3)</f>
        <v>37851.324000000001</v>
      </c>
      <c r="K180" s="148"/>
      <c r="L180" s="27"/>
      <c r="M180" s="149" t="s">
        <v>1</v>
      </c>
      <c r="N180" s="121" t="s">
        <v>41</v>
      </c>
      <c r="O180" s="150">
        <v>0.54993000000000003</v>
      </c>
      <c r="P180" s="150">
        <f t="shared" ref="P180:P185" si="21">O180*H180</f>
        <v>2017.0134565200001</v>
      </c>
      <c r="Q180" s="150">
        <v>3.9740000000000001E-4</v>
      </c>
      <c r="R180" s="150">
        <f t="shared" ref="R180:R185" si="22">Q180*H180</f>
        <v>1.4575694136000001</v>
      </c>
      <c r="S180" s="150">
        <v>0</v>
      </c>
      <c r="T180" s="151">
        <f t="shared" ref="T180:T185" si="23">S180*H180</f>
        <v>0</v>
      </c>
      <c r="AR180" s="152" t="s">
        <v>222</v>
      </c>
      <c r="AT180" s="152" t="s">
        <v>155</v>
      </c>
      <c r="AU180" s="152" t="s">
        <v>86</v>
      </c>
      <c r="AY180" s="13" t="s">
        <v>153</v>
      </c>
      <c r="BE180" s="153">
        <f t="shared" ref="BE180:BE185" si="24">IF(N180="základná",J180,0)</f>
        <v>0</v>
      </c>
      <c r="BF180" s="153">
        <f t="shared" ref="BF180:BF185" si="25">IF(N180="znížená",J180,0)</f>
        <v>37851.324000000001</v>
      </c>
      <c r="BG180" s="153">
        <f t="shared" ref="BG180:BG185" si="26">IF(N180="zákl. prenesená",J180,0)</f>
        <v>0</v>
      </c>
      <c r="BH180" s="153">
        <f t="shared" ref="BH180:BH185" si="27">IF(N180="zníž. prenesená",J180,0)</f>
        <v>0</v>
      </c>
      <c r="BI180" s="153">
        <f t="shared" ref="BI180:BI185" si="28">IF(N180="nulová",J180,0)</f>
        <v>0</v>
      </c>
      <c r="BJ180" s="13" t="s">
        <v>86</v>
      </c>
      <c r="BK180" s="154">
        <f t="shared" ref="BK180:BK185" si="29">ROUND(I180*H180,3)</f>
        <v>37851.324000000001</v>
      </c>
      <c r="BL180" s="13" t="s">
        <v>222</v>
      </c>
      <c r="BM180" s="152" t="s">
        <v>364</v>
      </c>
    </row>
    <row r="181" spans="2:65" s="1" customFormat="1" ht="33" customHeight="1">
      <c r="B181" s="142"/>
      <c r="C181" s="155" t="s">
        <v>322</v>
      </c>
      <c r="D181" s="155" t="s">
        <v>274</v>
      </c>
      <c r="E181" s="156" t="s">
        <v>366</v>
      </c>
      <c r="F181" s="157" t="s">
        <v>367</v>
      </c>
      <c r="G181" s="158" t="s">
        <v>203</v>
      </c>
      <c r="H181" s="159">
        <v>4217.9290000000001</v>
      </c>
      <c r="I181" s="159">
        <v>43.026000000000003</v>
      </c>
      <c r="J181" s="159">
        <f t="shared" si="20"/>
        <v>181480.61300000001</v>
      </c>
      <c r="K181" s="160"/>
      <c r="L181" s="161"/>
      <c r="M181" s="162" t="s">
        <v>1</v>
      </c>
      <c r="N181" s="163" t="s">
        <v>41</v>
      </c>
      <c r="O181" s="150">
        <v>0</v>
      </c>
      <c r="P181" s="150">
        <f t="shared" si="21"/>
        <v>0</v>
      </c>
      <c r="Q181" s="150">
        <v>1.1650000000000001E-2</v>
      </c>
      <c r="R181" s="150">
        <f t="shared" si="22"/>
        <v>49.138872850000006</v>
      </c>
      <c r="S181" s="150">
        <v>0</v>
      </c>
      <c r="T181" s="151">
        <f t="shared" si="23"/>
        <v>0</v>
      </c>
      <c r="AR181" s="152" t="s">
        <v>292</v>
      </c>
      <c r="AT181" s="152" t="s">
        <v>274</v>
      </c>
      <c r="AU181" s="152" t="s">
        <v>86</v>
      </c>
      <c r="AY181" s="13" t="s">
        <v>153</v>
      </c>
      <c r="BE181" s="153">
        <f t="shared" si="24"/>
        <v>0</v>
      </c>
      <c r="BF181" s="153">
        <f t="shared" si="25"/>
        <v>181480.61300000001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86</v>
      </c>
      <c r="BK181" s="154">
        <f t="shared" si="29"/>
        <v>181480.61300000001</v>
      </c>
      <c r="BL181" s="13" t="s">
        <v>222</v>
      </c>
      <c r="BM181" s="152" t="s">
        <v>368</v>
      </c>
    </row>
    <row r="182" spans="2:65" s="1" customFormat="1" ht="21.75" customHeight="1">
      <c r="B182" s="142"/>
      <c r="C182" s="143" t="s">
        <v>329</v>
      </c>
      <c r="D182" s="143" t="s">
        <v>155</v>
      </c>
      <c r="E182" s="144" t="s">
        <v>378</v>
      </c>
      <c r="F182" s="145" t="s">
        <v>379</v>
      </c>
      <c r="G182" s="146" t="s">
        <v>203</v>
      </c>
      <c r="H182" s="147">
        <v>1759.3</v>
      </c>
      <c r="I182" s="147">
        <v>102.505</v>
      </c>
      <c r="J182" s="147">
        <f t="shared" si="20"/>
        <v>180337.04699999999</v>
      </c>
      <c r="K182" s="148"/>
      <c r="L182" s="27"/>
      <c r="M182" s="149" t="s">
        <v>1</v>
      </c>
      <c r="N182" s="121" t="s">
        <v>41</v>
      </c>
      <c r="O182" s="150">
        <v>20.306000000000001</v>
      </c>
      <c r="P182" s="150">
        <f t="shared" si="21"/>
        <v>35724.345800000003</v>
      </c>
      <c r="Q182" s="150">
        <v>0</v>
      </c>
      <c r="R182" s="150">
        <f t="shared" si="22"/>
        <v>0</v>
      </c>
      <c r="S182" s="150">
        <v>0</v>
      </c>
      <c r="T182" s="151">
        <f t="shared" si="23"/>
        <v>0</v>
      </c>
      <c r="AR182" s="152" t="s">
        <v>222</v>
      </c>
      <c r="AT182" s="152" t="s">
        <v>155</v>
      </c>
      <c r="AU182" s="152" t="s">
        <v>86</v>
      </c>
      <c r="AY182" s="13" t="s">
        <v>153</v>
      </c>
      <c r="BE182" s="153">
        <f t="shared" si="24"/>
        <v>0</v>
      </c>
      <c r="BF182" s="153">
        <f t="shared" si="25"/>
        <v>180337.04699999999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86</v>
      </c>
      <c r="BK182" s="154">
        <f t="shared" si="29"/>
        <v>180337.04699999999</v>
      </c>
      <c r="BL182" s="13" t="s">
        <v>222</v>
      </c>
      <c r="BM182" s="152" t="s">
        <v>380</v>
      </c>
    </row>
    <row r="183" spans="2:65" s="1" customFormat="1" ht="21.75" customHeight="1">
      <c r="B183" s="142"/>
      <c r="C183" s="155" t="s">
        <v>333</v>
      </c>
      <c r="D183" s="155" t="s">
        <v>274</v>
      </c>
      <c r="E183" s="156" t="s">
        <v>382</v>
      </c>
      <c r="F183" s="157" t="s">
        <v>383</v>
      </c>
      <c r="G183" s="158" t="s">
        <v>203</v>
      </c>
      <c r="H183" s="159">
        <v>2023.1949999999999</v>
      </c>
      <c r="I183" s="159">
        <v>176.15</v>
      </c>
      <c r="J183" s="159">
        <f t="shared" si="20"/>
        <v>356385.799</v>
      </c>
      <c r="K183" s="160"/>
      <c r="L183" s="161"/>
      <c r="M183" s="162" t="s">
        <v>1</v>
      </c>
      <c r="N183" s="163" t="s">
        <v>41</v>
      </c>
      <c r="O183" s="150">
        <v>0</v>
      </c>
      <c r="P183" s="150">
        <f t="shared" si="21"/>
        <v>0</v>
      </c>
      <c r="Q183" s="150">
        <v>0.15</v>
      </c>
      <c r="R183" s="150">
        <f t="shared" si="22"/>
        <v>303.47924999999998</v>
      </c>
      <c r="S183" s="150">
        <v>0</v>
      </c>
      <c r="T183" s="151">
        <f t="shared" si="23"/>
        <v>0</v>
      </c>
      <c r="AR183" s="152" t="s">
        <v>292</v>
      </c>
      <c r="AT183" s="152" t="s">
        <v>274</v>
      </c>
      <c r="AU183" s="152" t="s">
        <v>86</v>
      </c>
      <c r="AY183" s="13" t="s">
        <v>153</v>
      </c>
      <c r="BE183" s="153">
        <f t="shared" si="24"/>
        <v>0</v>
      </c>
      <c r="BF183" s="153">
        <f t="shared" si="25"/>
        <v>356385.799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86</v>
      </c>
      <c r="BK183" s="154">
        <f t="shared" si="29"/>
        <v>356385.799</v>
      </c>
      <c r="BL183" s="13" t="s">
        <v>222</v>
      </c>
      <c r="BM183" s="152" t="s">
        <v>384</v>
      </c>
    </row>
    <row r="184" spans="2:65" s="1" customFormat="1" ht="16.5" customHeight="1">
      <c r="B184" s="142"/>
      <c r="C184" s="143" t="s">
        <v>337</v>
      </c>
      <c r="D184" s="143" t="s">
        <v>155</v>
      </c>
      <c r="E184" s="144" t="s">
        <v>390</v>
      </c>
      <c r="F184" s="145" t="s">
        <v>391</v>
      </c>
      <c r="G184" s="146" t="s">
        <v>203</v>
      </c>
      <c r="H184" s="147">
        <v>216</v>
      </c>
      <c r="I184" s="147">
        <v>16.315000000000001</v>
      </c>
      <c r="J184" s="147">
        <f t="shared" si="20"/>
        <v>3524.04</v>
      </c>
      <c r="K184" s="148"/>
      <c r="L184" s="27"/>
      <c r="M184" s="149" t="s">
        <v>1</v>
      </c>
      <c r="N184" s="121" t="s">
        <v>41</v>
      </c>
      <c r="O184" s="150">
        <v>0</v>
      </c>
      <c r="P184" s="150">
        <f t="shared" si="21"/>
        <v>0</v>
      </c>
      <c r="Q184" s="150">
        <v>0</v>
      </c>
      <c r="R184" s="150">
        <f t="shared" si="22"/>
        <v>0</v>
      </c>
      <c r="S184" s="150">
        <v>0</v>
      </c>
      <c r="T184" s="151">
        <f t="shared" si="23"/>
        <v>0</v>
      </c>
      <c r="AR184" s="152" t="s">
        <v>222</v>
      </c>
      <c r="AT184" s="152" t="s">
        <v>155</v>
      </c>
      <c r="AU184" s="152" t="s">
        <v>86</v>
      </c>
      <c r="AY184" s="13" t="s">
        <v>153</v>
      </c>
      <c r="BE184" s="153">
        <f t="shared" si="24"/>
        <v>0</v>
      </c>
      <c r="BF184" s="153">
        <f t="shared" si="25"/>
        <v>3524.04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86</v>
      </c>
      <c r="BK184" s="154">
        <f t="shared" si="29"/>
        <v>3524.04</v>
      </c>
      <c r="BL184" s="13" t="s">
        <v>222</v>
      </c>
      <c r="BM184" s="152" t="s">
        <v>392</v>
      </c>
    </row>
    <row r="185" spans="2:65" s="1" customFormat="1" ht="24.25" customHeight="1">
      <c r="B185" s="142"/>
      <c r="C185" s="143" t="s">
        <v>341</v>
      </c>
      <c r="D185" s="143" t="s">
        <v>155</v>
      </c>
      <c r="E185" s="144" t="s">
        <v>775</v>
      </c>
      <c r="F185" s="145" t="s">
        <v>776</v>
      </c>
      <c r="G185" s="146" t="s">
        <v>325</v>
      </c>
      <c r="H185" s="147">
        <v>7595.7879999999996</v>
      </c>
      <c r="I185" s="147">
        <v>1.1000000000000001</v>
      </c>
      <c r="J185" s="147">
        <f t="shared" si="20"/>
        <v>8355.3670000000002</v>
      </c>
      <c r="K185" s="148"/>
      <c r="L185" s="27"/>
      <c r="M185" s="149" t="s">
        <v>1</v>
      </c>
      <c r="N185" s="121" t="s">
        <v>41</v>
      </c>
      <c r="O185" s="150">
        <v>0</v>
      </c>
      <c r="P185" s="150">
        <f t="shared" si="21"/>
        <v>0</v>
      </c>
      <c r="Q185" s="150">
        <v>0</v>
      </c>
      <c r="R185" s="150">
        <f t="shared" si="22"/>
        <v>0</v>
      </c>
      <c r="S185" s="150">
        <v>0</v>
      </c>
      <c r="T185" s="151">
        <f t="shared" si="23"/>
        <v>0</v>
      </c>
      <c r="AR185" s="152" t="s">
        <v>222</v>
      </c>
      <c r="AT185" s="152" t="s">
        <v>155</v>
      </c>
      <c r="AU185" s="152" t="s">
        <v>86</v>
      </c>
      <c r="AY185" s="13" t="s">
        <v>153</v>
      </c>
      <c r="BE185" s="153">
        <f t="shared" si="24"/>
        <v>0</v>
      </c>
      <c r="BF185" s="153">
        <f t="shared" si="25"/>
        <v>8355.3670000000002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86</v>
      </c>
      <c r="BK185" s="154">
        <f t="shared" si="29"/>
        <v>8355.3670000000002</v>
      </c>
      <c r="BL185" s="13" t="s">
        <v>222</v>
      </c>
      <c r="BM185" s="152" t="s">
        <v>777</v>
      </c>
    </row>
    <row r="186" spans="2:65" s="11" customFormat="1" ht="22.75" customHeight="1">
      <c r="B186" s="131"/>
      <c r="D186" s="132" t="s">
        <v>74</v>
      </c>
      <c r="E186" s="140" t="s">
        <v>397</v>
      </c>
      <c r="F186" s="140" t="s">
        <v>398</v>
      </c>
      <c r="J186" s="141">
        <f>BK186</f>
        <v>32543.767000000003</v>
      </c>
      <c r="L186" s="131"/>
      <c r="M186" s="135"/>
      <c r="P186" s="136">
        <f>SUM(P187:P188)</f>
        <v>376.28460000000001</v>
      </c>
      <c r="R186" s="136">
        <f>SUM(R187:R188)</f>
        <v>0.37880999999999998</v>
      </c>
      <c r="T186" s="137">
        <f>SUM(T187:T188)</f>
        <v>0</v>
      </c>
      <c r="AR186" s="132" t="s">
        <v>86</v>
      </c>
      <c r="AT186" s="138" t="s">
        <v>74</v>
      </c>
      <c r="AU186" s="138" t="s">
        <v>82</v>
      </c>
      <c r="AY186" s="132" t="s">
        <v>153</v>
      </c>
      <c r="BK186" s="139">
        <f>SUM(BK187:BK188)</f>
        <v>32543.767000000003</v>
      </c>
    </row>
    <row r="187" spans="2:65" s="1" customFormat="1" ht="21.75" customHeight="1">
      <c r="B187" s="142"/>
      <c r="C187" s="143" t="s">
        <v>345</v>
      </c>
      <c r="D187" s="143" t="s">
        <v>155</v>
      </c>
      <c r="E187" s="144" t="s">
        <v>400</v>
      </c>
      <c r="F187" s="145" t="s">
        <v>401</v>
      </c>
      <c r="G187" s="146" t="s">
        <v>203</v>
      </c>
      <c r="H187" s="147">
        <v>2525.4</v>
      </c>
      <c r="I187" s="147">
        <v>12.797000000000001</v>
      </c>
      <c r="J187" s="147">
        <f>ROUND(I187*H187,3)</f>
        <v>32317.544000000002</v>
      </c>
      <c r="K187" s="148"/>
      <c r="L187" s="27"/>
      <c r="M187" s="149" t="s">
        <v>1</v>
      </c>
      <c r="N187" s="121" t="s">
        <v>41</v>
      </c>
      <c r="O187" s="150">
        <v>0.14899999999999999</v>
      </c>
      <c r="P187" s="150">
        <f>O187*H187</f>
        <v>376.28460000000001</v>
      </c>
      <c r="Q187" s="150">
        <v>1.4999999999999999E-4</v>
      </c>
      <c r="R187" s="150">
        <f>Q187*H187</f>
        <v>0.37880999999999998</v>
      </c>
      <c r="S187" s="150">
        <v>0</v>
      </c>
      <c r="T187" s="151">
        <f>S187*H187</f>
        <v>0</v>
      </c>
      <c r="AR187" s="152" t="s">
        <v>222</v>
      </c>
      <c r="AT187" s="152" t="s">
        <v>155</v>
      </c>
      <c r="AU187" s="152" t="s">
        <v>86</v>
      </c>
      <c r="AY187" s="13" t="s">
        <v>153</v>
      </c>
      <c r="BE187" s="153">
        <f>IF(N187="základná",J187,0)</f>
        <v>0</v>
      </c>
      <c r="BF187" s="153">
        <f>IF(N187="znížená",J187,0)</f>
        <v>32317.544000000002</v>
      </c>
      <c r="BG187" s="153">
        <f>IF(N187="zákl. prenesená",J187,0)</f>
        <v>0</v>
      </c>
      <c r="BH187" s="153">
        <f>IF(N187="zníž. prenesená",J187,0)</f>
        <v>0</v>
      </c>
      <c r="BI187" s="153">
        <f>IF(N187="nulová",J187,0)</f>
        <v>0</v>
      </c>
      <c r="BJ187" s="13" t="s">
        <v>86</v>
      </c>
      <c r="BK187" s="154">
        <f>ROUND(I187*H187,3)</f>
        <v>32317.544000000002</v>
      </c>
      <c r="BL187" s="13" t="s">
        <v>222</v>
      </c>
      <c r="BM187" s="152" t="s">
        <v>402</v>
      </c>
    </row>
    <row r="188" spans="2:65" s="1" customFormat="1" ht="24.25" customHeight="1">
      <c r="B188" s="142"/>
      <c r="C188" s="143" t="s">
        <v>351</v>
      </c>
      <c r="D188" s="143" t="s">
        <v>155</v>
      </c>
      <c r="E188" s="144" t="s">
        <v>778</v>
      </c>
      <c r="F188" s="145" t="s">
        <v>779</v>
      </c>
      <c r="G188" s="146" t="s">
        <v>325</v>
      </c>
      <c r="H188" s="147">
        <v>323.17500000000001</v>
      </c>
      <c r="I188" s="147">
        <v>0.7</v>
      </c>
      <c r="J188" s="147">
        <f>ROUND(I188*H188,3)</f>
        <v>226.22300000000001</v>
      </c>
      <c r="K188" s="148"/>
      <c r="L188" s="27"/>
      <c r="M188" s="149" t="s">
        <v>1</v>
      </c>
      <c r="N188" s="121" t="s">
        <v>41</v>
      </c>
      <c r="O188" s="150">
        <v>0</v>
      </c>
      <c r="P188" s="150">
        <f>O188*H188</f>
        <v>0</v>
      </c>
      <c r="Q188" s="150">
        <v>0</v>
      </c>
      <c r="R188" s="150">
        <f>Q188*H188</f>
        <v>0</v>
      </c>
      <c r="S188" s="150">
        <v>0</v>
      </c>
      <c r="T188" s="151">
        <f>S188*H188</f>
        <v>0</v>
      </c>
      <c r="AR188" s="152" t="s">
        <v>222</v>
      </c>
      <c r="AT188" s="152" t="s">
        <v>155</v>
      </c>
      <c r="AU188" s="152" t="s">
        <v>86</v>
      </c>
      <c r="AY188" s="13" t="s">
        <v>153</v>
      </c>
      <c r="BE188" s="153">
        <f>IF(N188="základná",J188,0)</f>
        <v>0</v>
      </c>
      <c r="BF188" s="153">
        <f>IF(N188="znížená",J188,0)</f>
        <v>226.22300000000001</v>
      </c>
      <c r="BG188" s="153">
        <f>IF(N188="zákl. prenesená",J188,0)</f>
        <v>0</v>
      </c>
      <c r="BH188" s="153">
        <f>IF(N188="zníž. prenesená",J188,0)</f>
        <v>0</v>
      </c>
      <c r="BI188" s="153">
        <f>IF(N188="nulová",J188,0)</f>
        <v>0</v>
      </c>
      <c r="BJ188" s="13" t="s">
        <v>86</v>
      </c>
      <c r="BK188" s="154">
        <f>ROUND(I188*H188,3)</f>
        <v>226.22300000000001</v>
      </c>
      <c r="BL188" s="13" t="s">
        <v>222</v>
      </c>
      <c r="BM188" s="152" t="s">
        <v>780</v>
      </c>
    </row>
    <row r="189" spans="2:65" s="11" customFormat="1" ht="26" customHeight="1">
      <c r="B189" s="131"/>
      <c r="D189" s="132" t="s">
        <v>74</v>
      </c>
      <c r="E189" s="133" t="s">
        <v>274</v>
      </c>
      <c r="F189" s="133" t="s">
        <v>407</v>
      </c>
      <c r="J189" s="134">
        <f>BK189</f>
        <v>636173.62300000002</v>
      </c>
      <c r="L189" s="131"/>
      <c r="M189" s="135"/>
      <c r="P189" s="136">
        <f>P190</f>
        <v>9752.3119999999999</v>
      </c>
      <c r="R189" s="136">
        <f>R190</f>
        <v>98.840999999999994</v>
      </c>
      <c r="T189" s="137">
        <f>T190</f>
        <v>0</v>
      </c>
      <c r="AR189" s="132" t="s">
        <v>164</v>
      </c>
      <c r="AT189" s="138" t="s">
        <v>74</v>
      </c>
      <c r="AU189" s="138" t="s">
        <v>75</v>
      </c>
      <c r="AY189" s="132" t="s">
        <v>153</v>
      </c>
      <c r="BK189" s="139">
        <f>BK190</f>
        <v>636173.62300000002</v>
      </c>
    </row>
    <row r="190" spans="2:65" s="11" customFormat="1" ht="22.75" customHeight="1">
      <c r="B190" s="131"/>
      <c r="D190" s="132" t="s">
        <v>74</v>
      </c>
      <c r="E190" s="140" t="s">
        <v>408</v>
      </c>
      <c r="F190" s="140" t="s">
        <v>409</v>
      </c>
      <c r="J190" s="141">
        <f>BK190</f>
        <v>636173.62300000002</v>
      </c>
      <c r="L190" s="131"/>
      <c r="M190" s="135"/>
      <c r="P190" s="136">
        <f>SUM(P191:P193)</f>
        <v>9752.3119999999999</v>
      </c>
      <c r="R190" s="136">
        <f>SUM(R191:R193)</f>
        <v>98.840999999999994</v>
      </c>
      <c r="T190" s="137">
        <f>SUM(T191:T193)</f>
        <v>0</v>
      </c>
      <c r="AR190" s="132" t="s">
        <v>164</v>
      </c>
      <c r="AT190" s="138" t="s">
        <v>74</v>
      </c>
      <c r="AU190" s="138" t="s">
        <v>82</v>
      </c>
      <c r="AY190" s="132" t="s">
        <v>153</v>
      </c>
      <c r="BK190" s="139">
        <f>SUM(BK191:BK193)</f>
        <v>636173.62300000002</v>
      </c>
    </row>
    <row r="191" spans="2:65" s="1" customFormat="1" ht="16.5" customHeight="1">
      <c r="B191" s="142"/>
      <c r="C191" s="143" t="s">
        <v>355</v>
      </c>
      <c r="D191" s="143" t="s">
        <v>155</v>
      </c>
      <c r="E191" s="144" t="s">
        <v>411</v>
      </c>
      <c r="F191" s="145" t="s">
        <v>810</v>
      </c>
      <c r="G191" s="146" t="s">
        <v>413</v>
      </c>
      <c r="H191" s="147">
        <v>65894</v>
      </c>
      <c r="I191" s="147">
        <v>0.78600000000000003</v>
      </c>
      <c r="J191" s="147">
        <f>ROUND(I191*H191,3)</f>
        <v>51792.684000000001</v>
      </c>
      <c r="K191" s="148"/>
      <c r="L191" s="27"/>
      <c r="M191" s="149" t="s">
        <v>1</v>
      </c>
      <c r="N191" s="121" t="s">
        <v>41</v>
      </c>
      <c r="O191" s="150">
        <v>2.7E-2</v>
      </c>
      <c r="P191" s="150">
        <f>O191*H191</f>
        <v>1779.1379999999999</v>
      </c>
      <c r="Q191" s="150">
        <v>0</v>
      </c>
      <c r="R191" s="150">
        <f>Q191*H191</f>
        <v>0</v>
      </c>
      <c r="S191" s="150">
        <v>0</v>
      </c>
      <c r="T191" s="151">
        <f>S191*H191</f>
        <v>0</v>
      </c>
      <c r="AR191" s="152" t="s">
        <v>414</v>
      </c>
      <c r="AT191" s="152" t="s">
        <v>155</v>
      </c>
      <c r="AU191" s="152" t="s">
        <v>86</v>
      </c>
      <c r="AY191" s="13" t="s">
        <v>153</v>
      </c>
      <c r="BE191" s="153">
        <f>IF(N191="základná",J191,0)</f>
        <v>0</v>
      </c>
      <c r="BF191" s="153">
        <f>IF(N191="znížená",J191,0)</f>
        <v>51792.684000000001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3" t="s">
        <v>86</v>
      </c>
      <c r="BK191" s="154">
        <f>ROUND(I191*H191,3)</f>
        <v>51792.684000000001</v>
      </c>
      <c r="BL191" s="13" t="s">
        <v>414</v>
      </c>
      <c r="BM191" s="152" t="s">
        <v>415</v>
      </c>
    </row>
    <row r="192" spans="2:65" s="1" customFormat="1" ht="24.25" customHeight="1">
      <c r="B192" s="142"/>
      <c r="C192" s="155" t="s">
        <v>361</v>
      </c>
      <c r="D192" s="155" t="s">
        <v>274</v>
      </c>
      <c r="E192" s="156" t="s">
        <v>417</v>
      </c>
      <c r="F192" s="157" t="s">
        <v>418</v>
      </c>
      <c r="G192" s="158" t="s">
        <v>212</v>
      </c>
      <c r="H192" s="159">
        <v>98.840999999999994</v>
      </c>
      <c r="I192" s="159">
        <v>4225</v>
      </c>
      <c r="J192" s="159">
        <f>ROUND(I192*H192,3)</f>
        <v>417603.22499999998</v>
      </c>
      <c r="K192" s="160"/>
      <c r="L192" s="161"/>
      <c r="M192" s="162" t="s">
        <v>1</v>
      </c>
      <c r="N192" s="163" t="s">
        <v>41</v>
      </c>
      <c r="O192" s="150">
        <v>0</v>
      </c>
      <c r="P192" s="150">
        <f>O192*H192</f>
        <v>0</v>
      </c>
      <c r="Q192" s="150">
        <v>1</v>
      </c>
      <c r="R192" s="150">
        <f>Q192*H192</f>
        <v>98.840999999999994</v>
      </c>
      <c r="S192" s="150">
        <v>0</v>
      </c>
      <c r="T192" s="151">
        <f>S192*H192</f>
        <v>0</v>
      </c>
      <c r="AR192" s="152" t="s">
        <v>419</v>
      </c>
      <c r="AT192" s="152" t="s">
        <v>274</v>
      </c>
      <c r="AU192" s="152" t="s">
        <v>86</v>
      </c>
      <c r="AY192" s="13" t="s">
        <v>153</v>
      </c>
      <c r="BE192" s="153">
        <f>IF(N192="základná",J192,0)</f>
        <v>0</v>
      </c>
      <c r="BF192" s="153">
        <f>IF(N192="znížená",J192,0)</f>
        <v>417603.22499999998</v>
      </c>
      <c r="BG192" s="153">
        <f>IF(N192="zákl. prenesená",J192,0)</f>
        <v>0</v>
      </c>
      <c r="BH192" s="153">
        <f>IF(N192="zníž. prenesená",J192,0)</f>
        <v>0</v>
      </c>
      <c r="BI192" s="153">
        <f>IF(N192="nulová",J192,0)</f>
        <v>0</v>
      </c>
      <c r="BJ192" s="13" t="s">
        <v>86</v>
      </c>
      <c r="BK192" s="154">
        <f>ROUND(I192*H192,3)</f>
        <v>417603.22499999998</v>
      </c>
      <c r="BL192" s="13" t="s">
        <v>419</v>
      </c>
      <c r="BM192" s="152" t="s">
        <v>420</v>
      </c>
    </row>
    <row r="193" spans="2:65" s="1" customFormat="1" ht="24.25" customHeight="1">
      <c r="B193" s="142"/>
      <c r="C193" s="143" t="s">
        <v>365</v>
      </c>
      <c r="D193" s="143" t="s">
        <v>155</v>
      </c>
      <c r="E193" s="144" t="s">
        <v>422</v>
      </c>
      <c r="F193" s="145" t="s">
        <v>423</v>
      </c>
      <c r="G193" s="146" t="s">
        <v>413</v>
      </c>
      <c r="H193" s="147">
        <v>65894</v>
      </c>
      <c r="I193" s="147">
        <v>2.5310000000000001</v>
      </c>
      <c r="J193" s="147">
        <f>ROUND(I193*H193,3)</f>
        <v>166777.71400000001</v>
      </c>
      <c r="K193" s="148"/>
      <c r="L193" s="27"/>
      <c r="M193" s="164" t="s">
        <v>1</v>
      </c>
      <c r="N193" s="165" t="s">
        <v>41</v>
      </c>
      <c r="O193" s="166">
        <v>0.121</v>
      </c>
      <c r="P193" s="166">
        <f>O193*H193</f>
        <v>7973.174</v>
      </c>
      <c r="Q193" s="166">
        <v>0</v>
      </c>
      <c r="R193" s="166">
        <f>Q193*H193</f>
        <v>0</v>
      </c>
      <c r="S193" s="166">
        <v>0</v>
      </c>
      <c r="T193" s="167">
        <f>S193*H193</f>
        <v>0</v>
      </c>
      <c r="AR193" s="152" t="s">
        <v>414</v>
      </c>
      <c r="AT193" s="152" t="s">
        <v>155</v>
      </c>
      <c r="AU193" s="152" t="s">
        <v>86</v>
      </c>
      <c r="AY193" s="13" t="s">
        <v>153</v>
      </c>
      <c r="BE193" s="153">
        <f>IF(N193="základná",J193,0)</f>
        <v>0</v>
      </c>
      <c r="BF193" s="153">
        <f>IF(N193="znížená",J193,0)</f>
        <v>166777.71400000001</v>
      </c>
      <c r="BG193" s="153">
        <f>IF(N193="zákl. prenesená",J193,0)</f>
        <v>0</v>
      </c>
      <c r="BH193" s="153">
        <f>IF(N193="zníž. prenesená",J193,0)</f>
        <v>0</v>
      </c>
      <c r="BI193" s="153">
        <f>IF(N193="nulová",J193,0)</f>
        <v>0</v>
      </c>
      <c r="BJ193" s="13" t="s">
        <v>86</v>
      </c>
      <c r="BK193" s="154">
        <f>ROUND(I193*H193,3)</f>
        <v>166777.71400000001</v>
      </c>
      <c r="BL193" s="13" t="s">
        <v>414</v>
      </c>
      <c r="BM193" s="152" t="s">
        <v>424</v>
      </c>
    </row>
    <row r="194" spans="2:65" s="1" customFormat="1" ht="7" customHeight="1">
      <c r="B194" s="42"/>
      <c r="C194" s="43"/>
      <c r="D194" s="43"/>
      <c r="E194" s="43"/>
      <c r="F194" s="43"/>
      <c r="G194" s="43"/>
      <c r="H194" s="43"/>
      <c r="I194" s="43"/>
      <c r="J194" s="43"/>
      <c r="K194" s="43"/>
      <c r="L194" s="27"/>
    </row>
  </sheetData>
  <autoFilter ref="C132:K193" xr:uid="{00000000-0009-0000-0000-000007000000}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BM182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2:46" ht="11"/>
    <row r="2" spans="2:46" ht="37" customHeight="1">
      <c r="L2" s="196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105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112</v>
      </c>
      <c r="L4" s="16"/>
      <c r="M4" s="95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1" t="str">
        <f>'Rekapitulácia stavby'!K6</f>
        <v>Výstavba farmy dojníc Mikuláš II. etapa</v>
      </c>
      <c r="F7" s="212"/>
      <c r="G7" s="212"/>
      <c r="H7" s="212"/>
      <c r="L7" s="16"/>
    </row>
    <row r="8" spans="2:46" ht="12" customHeight="1">
      <c r="B8" s="16"/>
      <c r="D8" s="22" t="s">
        <v>113</v>
      </c>
      <c r="L8" s="16"/>
    </row>
    <row r="9" spans="2:46" s="1" customFormat="1" ht="16.5" customHeight="1">
      <c r="B9" s="27"/>
      <c r="E9" s="211" t="s">
        <v>785</v>
      </c>
      <c r="F9" s="213"/>
      <c r="G9" s="213"/>
      <c r="H9" s="213"/>
      <c r="L9" s="27"/>
    </row>
    <row r="10" spans="2:46" s="1" customFormat="1" ht="12" customHeight="1">
      <c r="B10" s="27"/>
      <c r="D10" s="22" t="s">
        <v>425</v>
      </c>
      <c r="L10" s="27"/>
    </row>
    <row r="11" spans="2:46" s="1" customFormat="1" ht="16.5" customHeight="1">
      <c r="B11" s="27"/>
      <c r="E11" s="173" t="s">
        <v>811</v>
      </c>
      <c r="F11" s="213"/>
      <c r="G11" s="213"/>
      <c r="H11" s="213"/>
      <c r="L11" s="27"/>
    </row>
    <row r="12" spans="2:46" s="1" customFormat="1" ht="11">
      <c r="B12" s="27"/>
      <c r="L12" s="27"/>
    </row>
    <row r="13" spans="2:46" s="1" customFormat="1" ht="12" customHeight="1">
      <c r="B13" s="27"/>
      <c r="D13" s="22" t="s">
        <v>14</v>
      </c>
      <c r="F13" s="20" t="s">
        <v>1</v>
      </c>
      <c r="I13" s="22" t="s">
        <v>15</v>
      </c>
      <c r="J13" s="20" t="s">
        <v>1</v>
      </c>
      <c r="L13" s="27"/>
    </row>
    <row r="14" spans="2:46" s="1" customFormat="1" ht="12" customHeight="1">
      <c r="B14" s="27"/>
      <c r="D14" s="22" t="s">
        <v>16</v>
      </c>
      <c r="F14" s="20" t="s">
        <v>17</v>
      </c>
      <c r="I14" s="22" t="s">
        <v>18</v>
      </c>
      <c r="J14" s="50" t="str">
        <f>'Rekapitulácia stavby'!AN8</f>
        <v>7. 6. 2021</v>
      </c>
      <c r="L14" s="27"/>
    </row>
    <row r="15" spans="2:46" s="1" customFormat="1" ht="10.75" customHeight="1">
      <c r="B15" s="27"/>
      <c r="L15" s="27"/>
    </row>
    <row r="16" spans="2:46" s="1" customFormat="1" ht="12" customHeight="1">
      <c r="B16" s="27"/>
      <c r="D16" s="22" t="s">
        <v>20</v>
      </c>
      <c r="I16" s="22" t="s">
        <v>21</v>
      </c>
      <c r="J16" s="20" t="s">
        <v>1</v>
      </c>
      <c r="L16" s="27"/>
    </row>
    <row r="17" spans="2:12" s="1" customFormat="1" ht="18" customHeight="1">
      <c r="B17" s="27"/>
      <c r="E17" s="20" t="s">
        <v>22</v>
      </c>
      <c r="I17" s="22" t="s">
        <v>23</v>
      </c>
      <c r="J17" s="20" t="s">
        <v>1</v>
      </c>
      <c r="L17" s="27"/>
    </row>
    <row r="18" spans="2:12" s="1" customFormat="1" ht="7" customHeight="1">
      <c r="B18" s="27"/>
      <c r="L18" s="27"/>
    </row>
    <row r="19" spans="2:12" s="1" customFormat="1" ht="12" customHeight="1">
      <c r="B19" s="27"/>
      <c r="D19" s="22" t="s">
        <v>24</v>
      </c>
      <c r="I19" s="22" t="s">
        <v>21</v>
      </c>
      <c r="J19" s="20" t="str">
        <f>'Rekapitulácia stavby'!AN13</f>
        <v/>
      </c>
      <c r="L19" s="27"/>
    </row>
    <row r="20" spans="2:12" s="1" customFormat="1" ht="18" customHeight="1">
      <c r="B20" s="27"/>
      <c r="E20" s="178" t="str">
        <f>'Rekapitulácia stavby'!E14</f>
        <v xml:space="preserve"> </v>
      </c>
      <c r="F20" s="178"/>
      <c r="G20" s="178"/>
      <c r="H20" s="178"/>
      <c r="I20" s="22" t="s">
        <v>23</v>
      </c>
      <c r="J20" s="20" t="str">
        <f>'Rekapitulácia stavby'!AN14</f>
        <v/>
      </c>
      <c r="L20" s="27"/>
    </row>
    <row r="21" spans="2:12" s="1" customFormat="1" ht="7" customHeight="1">
      <c r="B21" s="27"/>
      <c r="L21" s="27"/>
    </row>
    <row r="22" spans="2:12" s="1" customFormat="1" ht="12" customHeight="1">
      <c r="B22" s="27"/>
      <c r="D22" s="22" t="s">
        <v>26</v>
      </c>
      <c r="I22" s="22" t="s">
        <v>21</v>
      </c>
      <c r="J22" s="20" t="s">
        <v>1</v>
      </c>
      <c r="L22" s="27"/>
    </row>
    <row r="23" spans="2:12" s="1" customFormat="1" ht="18" customHeight="1">
      <c r="B23" s="27"/>
      <c r="E23" s="20" t="s">
        <v>27</v>
      </c>
      <c r="I23" s="22" t="s">
        <v>23</v>
      </c>
      <c r="J23" s="20" t="s">
        <v>1</v>
      </c>
      <c r="L23" s="27"/>
    </row>
    <row r="24" spans="2:12" s="1" customFormat="1" ht="7" customHeight="1">
      <c r="B24" s="27"/>
      <c r="L24" s="27"/>
    </row>
    <row r="25" spans="2:12" s="1" customFormat="1" ht="12" customHeight="1">
      <c r="B25" s="27"/>
      <c r="D25" s="22" t="s">
        <v>30</v>
      </c>
      <c r="I25" s="22" t="s">
        <v>21</v>
      </c>
      <c r="J25" s="20" t="str">
        <f>IF('Rekapitulácia stavby'!AN19="","",'Rekapitulácia stavby'!AN19)</f>
        <v/>
      </c>
      <c r="L25" s="27"/>
    </row>
    <row r="26" spans="2:12" s="1" customFormat="1" ht="18" customHeight="1">
      <c r="B26" s="27"/>
      <c r="E26" s="20" t="str">
        <f>IF('Rekapitulácia stavby'!E20="","",'Rekapitulácia stavby'!E20)</f>
        <v xml:space="preserve"> </v>
      </c>
      <c r="I26" s="22" t="s">
        <v>23</v>
      </c>
      <c r="J26" s="20" t="str">
        <f>IF('Rekapitulácia stavby'!AN20="","",'Rekapitulácia stavby'!AN20)</f>
        <v/>
      </c>
      <c r="L26" s="27"/>
    </row>
    <row r="27" spans="2:12" s="1" customFormat="1" ht="7" customHeight="1">
      <c r="B27" s="27"/>
      <c r="L27" s="27"/>
    </row>
    <row r="28" spans="2:12" s="1" customFormat="1" ht="12" customHeight="1">
      <c r="B28" s="27"/>
      <c r="D28" s="22" t="s">
        <v>31</v>
      </c>
      <c r="L28" s="27"/>
    </row>
    <row r="29" spans="2:12" s="7" customFormat="1" ht="214.5" customHeight="1">
      <c r="B29" s="96"/>
      <c r="E29" s="181" t="s">
        <v>115</v>
      </c>
      <c r="F29" s="181"/>
      <c r="G29" s="181"/>
      <c r="H29" s="181"/>
      <c r="L29" s="96"/>
    </row>
    <row r="30" spans="2:12" s="1" customFormat="1" ht="7" customHeight="1">
      <c r="B30" s="27"/>
      <c r="L30" s="27"/>
    </row>
    <row r="31" spans="2:12" s="1" customFormat="1" ht="7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5" customHeight="1">
      <c r="B32" s="27"/>
      <c r="D32" s="20" t="s">
        <v>116</v>
      </c>
      <c r="J32" s="26">
        <f>J98</f>
        <v>19055.464</v>
      </c>
      <c r="L32" s="27"/>
    </row>
    <row r="33" spans="2:12" s="1" customFormat="1" ht="14.5" customHeight="1">
      <c r="B33" s="27"/>
      <c r="D33" s="25" t="s">
        <v>117</v>
      </c>
      <c r="J33" s="26">
        <f>J111</f>
        <v>0</v>
      </c>
      <c r="L33" s="27"/>
    </row>
    <row r="34" spans="2:12" s="1" customFormat="1" ht="25.5" customHeight="1">
      <c r="B34" s="27"/>
      <c r="D34" s="97" t="s">
        <v>35</v>
      </c>
      <c r="J34" s="64">
        <f>ROUND(J32 + J33, 2)</f>
        <v>19055.46</v>
      </c>
      <c r="L34" s="27"/>
    </row>
    <row r="35" spans="2:12" s="1" customFormat="1" ht="7" customHeight="1">
      <c r="B35" s="27"/>
      <c r="D35" s="51"/>
      <c r="E35" s="51"/>
      <c r="F35" s="51"/>
      <c r="G35" s="51"/>
      <c r="H35" s="51"/>
      <c r="I35" s="51"/>
      <c r="J35" s="51"/>
      <c r="K35" s="51"/>
      <c r="L35" s="27"/>
    </row>
    <row r="36" spans="2:12" s="1" customFormat="1" ht="14.5" customHeight="1">
      <c r="B36" s="27"/>
      <c r="F36" s="30" t="s">
        <v>37</v>
      </c>
      <c r="I36" s="30" t="s">
        <v>36</v>
      </c>
      <c r="J36" s="30" t="s">
        <v>38</v>
      </c>
      <c r="L36" s="27"/>
    </row>
    <row r="37" spans="2:12" s="1" customFormat="1" ht="14.5" customHeight="1">
      <c r="B37" s="27"/>
      <c r="D37" s="53" t="s">
        <v>39</v>
      </c>
      <c r="E37" s="32" t="s">
        <v>40</v>
      </c>
      <c r="F37" s="98">
        <f>ROUND((SUM(BE111:BE112) + SUM(BE134:BE181)),  2)</f>
        <v>0</v>
      </c>
      <c r="G37" s="99"/>
      <c r="H37" s="99"/>
      <c r="I37" s="100">
        <v>0.2</v>
      </c>
      <c r="J37" s="98">
        <f>ROUND(((SUM(BE111:BE112) + SUM(BE134:BE181))*I37),  2)</f>
        <v>0</v>
      </c>
      <c r="L37" s="27"/>
    </row>
    <row r="38" spans="2:12" s="1" customFormat="1" ht="14.5" customHeight="1">
      <c r="B38" s="27"/>
      <c r="E38" s="32" t="s">
        <v>41</v>
      </c>
      <c r="F38" s="84">
        <f>ROUND((SUM(BF111:BF112) + SUM(BF134:BF181)),  2)</f>
        <v>19055.46</v>
      </c>
      <c r="I38" s="101">
        <v>0.2</v>
      </c>
      <c r="J38" s="84">
        <f>ROUND(((SUM(BF111:BF112) + SUM(BF134:BF181))*I38),  2)</f>
        <v>3811.09</v>
      </c>
      <c r="L38" s="27"/>
    </row>
    <row r="39" spans="2:12" s="1" customFormat="1" ht="14.5" hidden="1" customHeight="1">
      <c r="B39" s="27"/>
      <c r="E39" s="22" t="s">
        <v>42</v>
      </c>
      <c r="F39" s="84">
        <f>ROUND((SUM(BG111:BG112) + SUM(BG134:BG181)),  2)</f>
        <v>0</v>
      </c>
      <c r="I39" s="101">
        <v>0.2</v>
      </c>
      <c r="J39" s="84">
        <f>0</f>
        <v>0</v>
      </c>
      <c r="L39" s="27"/>
    </row>
    <row r="40" spans="2:12" s="1" customFormat="1" ht="14.5" hidden="1" customHeight="1">
      <c r="B40" s="27"/>
      <c r="E40" s="22" t="s">
        <v>43</v>
      </c>
      <c r="F40" s="84">
        <f>ROUND((SUM(BH111:BH112) + SUM(BH134:BH181)),  2)</f>
        <v>0</v>
      </c>
      <c r="I40" s="101">
        <v>0.2</v>
      </c>
      <c r="J40" s="84">
        <f>0</f>
        <v>0</v>
      </c>
      <c r="L40" s="27"/>
    </row>
    <row r="41" spans="2:12" s="1" customFormat="1" ht="14.5" hidden="1" customHeight="1">
      <c r="B41" s="27"/>
      <c r="E41" s="32" t="s">
        <v>44</v>
      </c>
      <c r="F41" s="98">
        <f>ROUND((SUM(BI111:BI112) + SUM(BI134:BI181)),  2)</f>
        <v>0</v>
      </c>
      <c r="G41" s="99"/>
      <c r="H41" s="99"/>
      <c r="I41" s="100">
        <v>0</v>
      </c>
      <c r="J41" s="98">
        <f>0</f>
        <v>0</v>
      </c>
      <c r="L41" s="27"/>
    </row>
    <row r="42" spans="2:12" s="1" customFormat="1" ht="7" customHeight="1">
      <c r="B42" s="27"/>
      <c r="L42" s="27"/>
    </row>
    <row r="43" spans="2:12" s="1" customFormat="1" ht="25.5" customHeight="1">
      <c r="B43" s="27"/>
      <c r="C43" s="93"/>
      <c r="D43" s="102" t="s">
        <v>45</v>
      </c>
      <c r="E43" s="55"/>
      <c r="F43" s="55"/>
      <c r="G43" s="103" t="s">
        <v>46</v>
      </c>
      <c r="H43" s="104" t="s">
        <v>47</v>
      </c>
      <c r="I43" s="55"/>
      <c r="J43" s="105">
        <f>SUM(J34:J41)</f>
        <v>22866.55</v>
      </c>
      <c r="K43" s="106"/>
      <c r="L43" s="27"/>
    </row>
    <row r="44" spans="2:12" s="1" customFormat="1" ht="14.5" customHeight="1">
      <c r="B44" s="27"/>
      <c r="L44" s="27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7"/>
      <c r="D61" s="41" t="s">
        <v>50</v>
      </c>
      <c r="E61" s="29"/>
      <c r="F61" s="107" t="s">
        <v>51</v>
      </c>
      <c r="G61" s="41" t="s">
        <v>50</v>
      </c>
      <c r="H61" s="29"/>
      <c r="I61" s="29"/>
      <c r="J61" s="108" t="s">
        <v>51</v>
      </c>
      <c r="K61" s="29"/>
      <c r="L61" s="27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7"/>
      <c r="D76" s="41" t="s">
        <v>50</v>
      </c>
      <c r="E76" s="29"/>
      <c r="F76" s="107" t="s">
        <v>51</v>
      </c>
      <c r="G76" s="41" t="s">
        <v>50</v>
      </c>
      <c r="H76" s="29"/>
      <c r="I76" s="29"/>
      <c r="J76" s="108" t="s">
        <v>51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5" customHeight="1">
      <c r="B82" s="27"/>
      <c r="C82" s="17" t="s">
        <v>118</v>
      </c>
      <c r="L82" s="27"/>
    </row>
    <row r="83" spans="2:12" s="1" customFormat="1" ht="7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16.5" customHeight="1">
      <c r="B85" s="27"/>
      <c r="E85" s="211" t="str">
        <f>E7</f>
        <v>Výstavba farmy dojníc Mikuláš II. etapa</v>
      </c>
      <c r="F85" s="212"/>
      <c r="G85" s="212"/>
      <c r="H85" s="212"/>
      <c r="L85" s="27"/>
    </row>
    <row r="86" spans="2:12" ht="12" customHeight="1">
      <c r="B86" s="16"/>
      <c r="C86" s="22" t="s">
        <v>113</v>
      </c>
      <c r="L86" s="16"/>
    </row>
    <row r="87" spans="2:12" s="1" customFormat="1" ht="16.5" customHeight="1">
      <c r="B87" s="27"/>
      <c r="E87" s="211" t="s">
        <v>785</v>
      </c>
      <c r="F87" s="213"/>
      <c r="G87" s="213"/>
      <c r="H87" s="213"/>
      <c r="L87" s="27"/>
    </row>
    <row r="88" spans="2:12" s="1" customFormat="1" ht="12" customHeight="1">
      <c r="B88" s="27"/>
      <c r="C88" s="22" t="s">
        <v>425</v>
      </c>
      <c r="L88" s="27"/>
    </row>
    <row r="89" spans="2:12" s="1" customFormat="1" ht="16.5" customHeight="1">
      <c r="B89" s="27"/>
      <c r="E89" s="173" t="str">
        <f>E11</f>
        <v>13_1 - Zdravotechnika</v>
      </c>
      <c r="F89" s="213"/>
      <c r="G89" s="213"/>
      <c r="H89" s="213"/>
      <c r="L89" s="27"/>
    </row>
    <row r="90" spans="2:12" s="1" customFormat="1" ht="7" customHeight="1">
      <c r="B90" s="27"/>
      <c r="L90" s="27"/>
    </row>
    <row r="91" spans="2:12" s="1" customFormat="1" ht="12" customHeight="1">
      <c r="B91" s="27"/>
      <c r="C91" s="22" t="s">
        <v>16</v>
      </c>
      <c r="F91" s="20" t="str">
        <f>F14</f>
        <v>Veľká Tabula</v>
      </c>
      <c r="I91" s="22" t="s">
        <v>18</v>
      </c>
      <c r="J91" s="50" t="str">
        <f>IF(J14="","",J14)</f>
        <v>7. 6. 2021</v>
      </c>
      <c r="L91" s="27"/>
    </row>
    <row r="92" spans="2:12" s="1" customFormat="1" ht="7" customHeight="1">
      <c r="B92" s="27"/>
      <c r="L92" s="27"/>
    </row>
    <row r="93" spans="2:12" s="1" customFormat="1" ht="25.75" customHeight="1">
      <c r="B93" s="27"/>
      <c r="C93" s="22" t="s">
        <v>20</v>
      </c>
      <c r="F93" s="20" t="str">
        <f>E17</f>
        <v>AGROCONTRACT Mikuláš a.s., č. 631, Mikuláš</v>
      </c>
      <c r="I93" s="22" t="s">
        <v>26</v>
      </c>
      <c r="J93" s="23" t="str">
        <f>E23</f>
        <v>Ing. arch. Roland Hoferica</v>
      </c>
      <c r="L93" s="27"/>
    </row>
    <row r="94" spans="2:12" s="1" customFormat="1" ht="15.25" customHeight="1">
      <c r="B94" s="27"/>
      <c r="C94" s="22" t="s">
        <v>24</v>
      </c>
      <c r="F94" s="20" t="str">
        <f>IF(E20="","",E20)</f>
        <v xml:space="preserve"> </v>
      </c>
      <c r="I94" s="22" t="s">
        <v>30</v>
      </c>
      <c r="J94" s="23" t="str">
        <f>E26</f>
        <v xml:space="preserve"> </v>
      </c>
      <c r="L94" s="27"/>
    </row>
    <row r="95" spans="2:12" s="1" customFormat="1" ht="10.25" customHeight="1">
      <c r="B95" s="27"/>
      <c r="L95" s="27"/>
    </row>
    <row r="96" spans="2:12" s="1" customFormat="1" ht="29.25" customHeight="1">
      <c r="B96" s="27"/>
      <c r="C96" s="109" t="s">
        <v>119</v>
      </c>
      <c r="D96" s="93"/>
      <c r="E96" s="93"/>
      <c r="F96" s="93"/>
      <c r="G96" s="93"/>
      <c r="H96" s="93"/>
      <c r="I96" s="93"/>
      <c r="J96" s="110" t="s">
        <v>120</v>
      </c>
      <c r="K96" s="93"/>
      <c r="L96" s="27"/>
    </row>
    <row r="97" spans="2:47" s="1" customFormat="1" ht="10.25" customHeight="1">
      <c r="B97" s="27"/>
      <c r="L97" s="27"/>
    </row>
    <row r="98" spans="2:47" s="1" customFormat="1" ht="22.75" customHeight="1">
      <c r="B98" s="27"/>
      <c r="C98" s="111" t="s">
        <v>121</v>
      </c>
      <c r="J98" s="64">
        <f>J134</f>
        <v>19055.464</v>
      </c>
      <c r="L98" s="27"/>
      <c r="AU98" s="13" t="s">
        <v>122</v>
      </c>
    </row>
    <row r="99" spans="2:47" s="8" customFormat="1" ht="25" customHeight="1">
      <c r="B99" s="112"/>
      <c r="D99" s="113" t="s">
        <v>123</v>
      </c>
      <c r="E99" s="114"/>
      <c r="F99" s="114"/>
      <c r="G99" s="114"/>
      <c r="H99" s="114"/>
      <c r="I99" s="114"/>
      <c r="J99" s="115">
        <f>J135</f>
        <v>15540.91</v>
      </c>
      <c r="L99" s="112"/>
    </row>
    <row r="100" spans="2:47" s="9" customFormat="1" ht="20" customHeight="1">
      <c r="B100" s="116"/>
      <c r="D100" s="117" t="s">
        <v>124</v>
      </c>
      <c r="E100" s="118"/>
      <c r="F100" s="118"/>
      <c r="G100" s="118"/>
      <c r="H100" s="118"/>
      <c r="I100" s="118"/>
      <c r="J100" s="119">
        <f>J136</f>
        <v>6852.9009999999998</v>
      </c>
      <c r="L100" s="116"/>
    </row>
    <row r="101" spans="2:47" s="9" customFormat="1" ht="20" customHeight="1">
      <c r="B101" s="116"/>
      <c r="D101" s="117" t="s">
        <v>125</v>
      </c>
      <c r="E101" s="118"/>
      <c r="F101" s="118"/>
      <c r="G101" s="118"/>
      <c r="H101" s="118"/>
      <c r="I101" s="118"/>
      <c r="J101" s="119">
        <f>J148</f>
        <v>328.13799999999998</v>
      </c>
      <c r="L101" s="116"/>
    </row>
    <row r="102" spans="2:47" s="9" customFormat="1" ht="20" customHeight="1">
      <c r="B102" s="116"/>
      <c r="D102" s="117" t="s">
        <v>427</v>
      </c>
      <c r="E102" s="118"/>
      <c r="F102" s="118"/>
      <c r="G102" s="118"/>
      <c r="H102" s="118"/>
      <c r="I102" s="118"/>
      <c r="J102" s="119">
        <f>J150</f>
        <v>859.39200000000005</v>
      </c>
      <c r="L102" s="116"/>
    </row>
    <row r="103" spans="2:47" s="9" customFormat="1" ht="20" customHeight="1">
      <c r="B103" s="116"/>
      <c r="D103" s="117" t="s">
        <v>428</v>
      </c>
      <c r="E103" s="118"/>
      <c r="F103" s="118"/>
      <c r="G103" s="118"/>
      <c r="H103" s="118"/>
      <c r="I103" s="118"/>
      <c r="J103" s="119">
        <f>J152</f>
        <v>1523.931</v>
      </c>
      <c r="L103" s="116"/>
    </row>
    <row r="104" spans="2:47" s="9" customFormat="1" ht="20" customHeight="1">
      <c r="B104" s="116"/>
      <c r="D104" s="117" t="s">
        <v>128</v>
      </c>
      <c r="E104" s="118"/>
      <c r="F104" s="118"/>
      <c r="G104" s="118"/>
      <c r="H104" s="118"/>
      <c r="I104" s="118"/>
      <c r="J104" s="119">
        <f>J159</f>
        <v>2340</v>
      </c>
      <c r="L104" s="116"/>
    </row>
    <row r="105" spans="2:47" s="9" customFormat="1" ht="20" customHeight="1">
      <c r="B105" s="116"/>
      <c r="D105" s="117" t="s">
        <v>129</v>
      </c>
      <c r="E105" s="118"/>
      <c r="F105" s="118"/>
      <c r="G105" s="118"/>
      <c r="H105" s="118"/>
      <c r="I105" s="118"/>
      <c r="J105" s="119">
        <f>J163</f>
        <v>3636.5479999999998</v>
      </c>
      <c r="L105" s="116"/>
    </row>
    <row r="106" spans="2:47" s="8" customFormat="1" ht="25" customHeight="1">
      <c r="B106" s="112"/>
      <c r="D106" s="113" t="s">
        <v>130</v>
      </c>
      <c r="E106" s="114"/>
      <c r="F106" s="114"/>
      <c r="G106" s="114"/>
      <c r="H106" s="114"/>
      <c r="I106" s="114"/>
      <c r="J106" s="115">
        <f>J165</f>
        <v>3514.5539999999996</v>
      </c>
      <c r="L106" s="112"/>
    </row>
    <row r="107" spans="2:47" s="9" customFormat="1" ht="20" customHeight="1">
      <c r="B107" s="116"/>
      <c r="D107" s="117" t="s">
        <v>429</v>
      </c>
      <c r="E107" s="118"/>
      <c r="F107" s="118"/>
      <c r="G107" s="118"/>
      <c r="H107" s="118"/>
      <c r="I107" s="118"/>
      <c r="J107" s="119">
        <f>J166</f>
        <v>747.6819999999999</v>
      </c>
      <c r="L107" s="116"/>
    </row>
    <row r="108" spans="2:47" s="9" customFormat="1" ht="20" customHeight="1">
      <c r="B108" s="116"/>
      <c r="D108" s="117" t="s">
        <v>430</v>
      </c>
      <c r="E108" s="118"/>
      <c r="F108" s="118"/>
      <c r="G108" s="118"/>
      <c r="H108" s="118"/>
      <c r="I108" s="118"/>
      <c r="J108" s="119">
        <f>J170</f>
        <v>2766.8719999999998</v>
      </c>
      <c r="L108" s="116"/>
    </row>
    <row r="109" spans="2:47" s="1" customFormat="1" ht="21.75" customHeight="1">
      <c r="B109" s="27"/>
      <c r="L109" s="27"/>
    </row>
    <row r="110" spans="2:47" s="1" customFormat="1" ht="7" customHeight="1">
      <c r="B110" s="27"/>
      <c r="L110" s="27"/>
    </row>
    <row r="111" spans="2:47" s="1" customFormat="1" ht="29.25" customHeight="1">
      <c r="B111" s="27"/>
      <c r="C111" s="111" t="s">
        <v>138</v>
      </c>
      <c r="J111" s="120">
        <v>0</v>
      </c>
      <c r="L111" s="27"/>
      <c r="N111" s="121" t="s">
        <v>39</v>
      </c>
    </row>
    <row r="112" spans="2:47" s="1" customFormat="1" ht="18" customHeight="1">
      <c r="B112" s="27"/>
      <c r="L112" s="27"/>
    </row>
    <row r="113" spans="2:12" s="1" customFormat="1" ht="29.25" customHeight="1">
      <c r="B113" s="27"/>
      <c r="C113" s="92" t="s">
        <v>111</v>
      </c>
      <c r="D113" s="93"/>
      <c r="E113" s="93"/>
      <c r="F113" s="93"/>
      <c r="G113" s="93"/>
      <c r="H113" s="93"/>
      <c r="I113" s="93"/>
      <c r="J113" s="94">
        <f>ROUND(J98+J111,2)</f>
        <v>19055.46</v>
      </c>
      <c r="K113" s="93"/>
      <c r="L113" s="27"/>
    </row>
    <row r="114" spans="2:12" s="1" customFormat="1" ht="7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7"/>
    </row>
    <row r="118" spans="2:12" s="1" customFormat="1" ht="7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27"/>
    </row>
    <row r="119" spans="2:12" s="1" customFormat="1" ht="25" customHeight="1">
      <c r="B119" s="27"/>
      <c r="C119" s="17" t="s">
        <v>139</v>
      </c>
      <c r="L119" s="27"/>
    </row>
    <row r="120" spans="2:12" s="1" customFormat="1" ht="7" customHeight="1">
      <c r="B120" s="27"/>
      <c r="L120" s="27"/>
    </row>
    <row r="121" spans="2:12" s="1" customFormat="1" ht="12" customHeight="1">
      <c r="B121" s="27"/>
      <c r="C121" s="22" t="s">
        <v>12</v>
      </c>
      <c r="L121" s="27"/>
    </row>
    <row r="122" spans="2:12" s="1" customFormat="1" ht="16.5" customHeight="1">
      <c r="B122" s="27"/>
      <c r="E122" s="211" t="str">
        <f>E7</f>
        <v>Výstavba farmy dojníc Mikuláš II. etapa</v>
      </c>
      <c r="F122" s="212"/>
      <c r="G122" s="212"/>
      <c r="H122" s="212"/>
      <c r="L122" s="27"/>
    </row>
    <row r="123" spans="2:12" ht="12" customHeight="1">
      <c r="B123" s="16"/>
      <c r="C123" s="22" t="s">
        <v>113</v>
      </c>
      <c r="L123" s="16"/>
    </row>
    <row r="124" spans="2:12" s="1" customFormat="1" ht="16.5" customHeight="1">
      <c r="B124" s="27"/>
      <c r="E124" s="211" t="s">
        <v>785</v>
      </c>
      <c r="F124" s="213"/>
      <c r="G124" s="213"/>
      <c r="H124" s="213"/>
      <c r="L124" s="27"/>
    </row>
    <row r="125" spans="2:12" s="1" customFormat="1" ht="12" customHeight="1">
      <c r="B125" s="27"/>
      <c r="C125" s="22" t="s">
        <v>425</v>
      </c>
      <c r="L125" s="27"/>
    </row>
    <row r="126" spans="2:12" s="1" customFormat="1" ht="16.5" customHeight="1">
      <c r="B126" s="27"/>
      <c r="E126" s="173" t="str">
        <f>E11</f>
        <v>13_1 - Zdravotechnika</v>
      </c>
      <c r="F126" s="213"/>
      <c r="G126" s="213"/>
      <c r="H126" s="213"/>
      <c r="L126" s="27"/>
    </row>
    <row r="127" spans="2:12" s="1" customFormat="1" ht="7" customHeight="1">
      <c r="B127" s="27"/>
      <c r="L127" s="27"/>
    </row>
    <row r="128" spans="2:12" s="1" customFormat="1" ht="12" customHeight="1">
      <c r="B128" s="27"/>
      <c r="C128" s="22" t="s">
        <v>16</v>
      </c>
      <c r="F128" s="20" t="str">
        <f>F14</f>
        <v>Veľká Tabula</v>
      </c>
      <c r="I128" s="22" t="s">
        <v>18</v>
      </c>
      <c r="J128" s="50" t="str">
        <f>IF(J14="","",J14)</f>
        <v>7. 6. 2021</v>
      </c>
      <c r="L128" s="27"/>
    </row>
    <row r="129" spans="2:65" s="1" customFormat="1" ht="7" customHeight="1">
      <c r="B129" s="27"/>
      <c r="L129" s="27"/>
    </row>
    <row r="130" spans="2:65" s="1" customFormat="1" ht="25.75" customHeight="1">
      <c r="B130" s="27"/>
      <c r="C130" s="22" t="s">
        <v>20</v>
      </c>
      <c r="F130" s="20" t="str">
        <f>E17</f>
        <v>AGROCONTRACT Mikuláš a.s., č. 631, Mikuláš</v>
      </c>
      <c r="I130" s="22" t="s">
        <v>26</v>
      </c>
      <c r="J130" s="23" t="str">
        <f>E23</f>
        <v>Ing. arch. Roland Hoferica</v>
      </c>
      <c r="L130" s="27"/>
    </row>
    <row r="131" spans="2:65" s="1" customFormat="1" ht="15.25" customHeight="1">
      <c r="B131" s="27"/>
      <c r="C131" s="22" t="s">
        <v>24</v>
      </c>
      <c r="F131" s="20" t="str">
        <f>IF(E20="","",E20)</f>
        <v xml:space="preserve"> </v>
      </c>
      <c r="I131" s="22" t="s">
        <v>30</v>
      </c>
      <c r="J131" s="23" t="str">
        <f>E26</f>
        <v xml:space="preserve"> </v>
      </c>
      <c r="L131" s="27"/>
    </row>
    <row r="132" spans="2:65" s="1" customFormat="1" ht="10.25" customHeight="1">
      <c r="B132" s="27"/>
      <c r="L132" s="27"/>
    </row>
    <row r="133" spans="2:65" s="10" customFormat="1" ht="29.25" customHeight="1">
      <c r="B133" s="122"/>
      <c r="C133" s="123" t="s">
        <v>140</v>
      </c>
      <c r="D133" s="124" t="s">
        <v>60</v>
      </c>
      <c r="E133" s="124" t="s">
        <v>56</v>
      </c>
      <c r="F133" s="124" t="s">
        <v>57</v>
      </c>
      <c r="G133" s="124" t="s">
        <v>141</v>
      </c>
      <c r="H133" s="124" t="s">
        <v>142</v>
      </c>
      <c r="I133" s="124" t="s">
        <v>143</v>
      </c>
      <c r="J133" s="125" t="s">
        <v>120</v>
      </c>
      <c r="K133" s="126" t="s">
        <v>144</v>
      </c>
      <c r="L133" s="122"/>
      <c r="M133" s="57" t="s">
        <v>1</v>
      </c>
      <c r="N133" s="58" t="s">
        <v>39</v>
      </c>
      <c r="O133" s="58" t="s">
        <v>145</v>
      </c>
      <c r="P133" s="58" t="s">
        <v>146</v>
      </c>
      <c r="Q133" s="58" t="s">
        <v>147</v>
      </c>
      <c r="R133" s="58" t="s">
        <v>148</v>
      </c>
      <c r="S133" s="58" t="s">
        <v>149</v>
      </c>
      <c r="T133" s="59" t="s">
        <v>150</v>
      </c>
    </row>
    <row r="134" spans="2:65" s="1" customFormat="1" ht="22.75" customHeight="1">
      <c r="B134" s="27"/>
      <c r="C134" s="62" t="s">
        <v>116</v>
      </c>
      <c r="J134" s="127">
        <f>BK134</f>
        <v>19055.464</v>
      </c>
      <c r="L134" s="27"/>
      <c r="M134" s="60"/>
      <c r="N134" s="51"/>
      <c r="O134" s="51"/>
      <c r="P134" s="128">
        <f>P135+P165</f>
        <v>573.57756599999993</v>
      </c>
      <c r="Q134" s="51"/>
      <c r="R134" s="128">
        <f>R135+R165</f>
        <v>104.329119725</v>
      </c>
      <c r="S134" s="51"/>
      <c r="T134" s="129">
        <f>T135+T165</f>
        <v>0</v>
      </c>
      <c r="AT134" s="13" t="s">
        <v>74</v>
      </c>
      <c r="AU134" s="13" t="s">
        <v>122</v>
      </c>
      <c r="BK134" s="130">
        <f>BK135+BK165</f>
        <v>19055.464</v>
      </c>
    </row>
    <row r="135" spans="2:65" s="11" customFormat="1" ht="26" customHeight="1">
      <c r="B135" s="131"/>
      <c r="D135" s="132" t="s">
        <v>74</v>
      </c>
      <c r="E135" s="133" t="s">
        <v>151</v>
      </c>
      <c r="F135" s="133" t="s">
        <v>152</v>
      </c>
      <c r="J135" s="134">
        <f>BK135</f>
        <v>15540.91</v>
      </c>
      <c r="L135" s="131"/>
      <c r="M135" s="135"/>
      <c r="P135" s="136">
        <f>P136+P148+P150+P152+P159+P163</f>
        <v>465.21220599999998</v>
      </c>
      <c r="R135" s="136">
        <f>R136+R148+R150+R152+R159+R163</f>
        <v>104.149986</v>
      </c>
      <c r="T135" s="137">
        <f>T136+T148+T150+T152+T159+T163</f>
        <v>0</v>
      </c>
      <c r="AR135" s="132" t="s">
        <v>82</v>
      </c>
      <c r="AT135" s="138" t="s">
        <v>74</v>
      </c>
      <c r="AU135" s="138" t="s">
        <v>75</v>
      </c>
      <c r="AY135" s="132" t="s">
        <v>153</v>
      </c>
      <c r="BK135" s="139">
        <f>BK136+BK148+BK150+BK152+BK159+BK163</f>
        <v>15540.91</v>
      </c>
    </row>
    <row r="136" spans="2:65" s="11" customFormat="1" ht="22.75" customHeight="1">
      <c r="B136" s="131"/>
      <c r="D136" s="132" t="s">
        <v>74</v>
      </c>
      <c r="E136" s="140" t="s">
        <v>82</v>
      </c>
      <c r="F136" s="140" t="s">
        <v>154</v>
      </c>
      <c r="J136" s="141">
        <f>BK136</f>
        <v>6852.9009999999998</v>
      </c>
      <c r="L136" s="131"/>
      <c r="M136" s="135"/>
      <c r="P136" s="136">
        <f>SUM(P137:P147)</f>
        <v>261.61565999999999</v>
      </c>
      <c r="R136" s="136">
        <f>SUM(R137:R147)</f>
        <v>64.8</v>
      </c>
      <c r="T136" s="137">
        <f>SUM(T137:T147)</f>
        <v>0</v>
      </c>
      <c r="AR136" s="132" t="s">
        <v>82</v>
      </c>
      <c r="AT136" s="138" t="s">
        <v>74</v>
      </c>
      <c r="AU136" s="138" t="s">
        <v>82</v>
      </c>
      <c r="AY136" s="132" t="s">
        <v>153</v>
      </c>
      <c r="BK136" s="139">
        <f>SUM(BK137:BK147)</f>
        <v>6852.9009999999998</v>
      </c>
    </row>
    <row r="137" spans="2:65" s="1" customFormat="1" ht="24.25" customHeight="1">
      <c r="B137" s="142"/>
      <c r="C137" s="143" t="s">
        <v>82</v>
      </c>
      <c r="D137" s="143" t="s">
        <v>155</v>
      </c>
      <c r="E137" s="144" t="s">
        <v>161</v>
      </c>
      <c r="F137" s="145" t="s">
        <v>162</v>
      </c>
      <c r="G137" s="146" t="s">
        <v>158</v>
      </c>
      <c r="H137" s="147">
        <v>120</v>
      </c>
      <c r="I137" s="147">
        <v>11.494999999999999</v>
      </c>
      <c r="J137" s="147">
        <f t="shared" ref="J137:J147" si="0">ROUND(I137*H137,3)</f>
        <v>1379.4</v>
      </c>
      <c r="K137" s="148"/>
      <c r="L137" s="27"/>
      <c r="M137" s="149" t="s">
        <v>1</v>
      </c>
      <c r="N137" s="121" t="s">
        <v>41</v>
      </c>
      <c r="O137" s="150">
        <v>0.81100000000000005</v>
      </c>
      <c r="P137" s="150">
        <f t="shared" ref="P137:P147" si="1">O137*H137</f>
        <v>97.320000000000007</v>
      </c>
      <c r="Q137" s="150">
        <v>0</v>
      </c>
      <c r="R137" s="150">
        <f t="shared" ref="R137:R147" si="2">Q137*H137</f>
        <v>0</v>
      </c>
      <c r="S137" s="150">
        <v>0</v>
      </c>
      <c r="T137" s="151">
        <f t="shared" ref="T137:T147" si="3">S137*H137</f>
        <v>0</v>
      </c>
      <c r="AR137" s="152" t="s">
        <v>159</v>
      </c>
      <c r="AT137" s="152" t="s">
        <v>155</v>
      </c>
      <c r="AU137" s="152" t="s">
        <v>86</v>
      </c>
      <c r="AY137" s="13" t="s">
        <v>153</v>
      </c>
      <c r="BE137" s="153">
        <f t="shared" ref="BE137:BE147" si="4">IF(N137="základná",J137,0)</f>
        <v>0</v>
      </c>
      <c r="BF137" s="153">
        <f t="shared" ref="BF137:BF147" si="5">IF(N137="znížená",J137,0)</f>
        <v>1379.4</v>
      </c>
      <c r="BG137" s="153">
        <f t="shared" ref="BG137:BG147" si="6">IF(N137="zákl. prenesená",J137,0)</f>
        <v>0</v>
      </c>
      <c r="BH137" s="153">
        <f t="shared" ref="BH137:BH147" si="7">IF(N137="zníž. prenesená",J137,0)</f>
        <v>0</v>
      </c>
      <c r="BI137" s="153">
        <f t="shared" ref="BI137:BI147" si="8">IF(N137="nulová",J137,0)</f>
        <v>0</v>
      </c>
      <c r="BJ137" s="13" t="s">
        <v>86</v>
      </c>
      <c r="BK137" s="154">
        <f t="shared" ref="BK137:BK147" si="9">ROUND(I137*H137,3)</f>
        <v>1379.4</v>
      </c>
      <c r="BL137" s="13" t="s">
        <v>159</v>
      </c>
      <c r="BM137" s="152" t="s">
        <v>431</v>
      </c>
    </row>
    <row r="138" spans="2:65" s="1" customFormat="1" ht="37.75" customHeight="1">
      <c r="B138" s="142"/>
      <c r="C138" s="143" t="s">
        <v>86</v>
      </c>
      <c r="D138" s="143" t="s">
        <v>155</v>
      </c>
      <c r="E138" s="144" t="s">
        <v>165</v>
      </c>
      <c r="F138" s="145" t="s">
        <v>166</v>
      </c>
      <c r="G138" s="146" t="s">
        <v>158</v>
      </c>
      <c r="H138" s="147">
        <v>120</v>
      </c>
      <c r="I138" s="147">
        <v>1.1339999999999999</v>
      </c>
      <c r="J138" s="147">
        <f t="shared" si="0"/>
        <v>136.08000000000001</v>
      </c>
      <c r="K138" s="148"/>
      <c r="L138" s="27"/>
      <c r="M138" s="149" t="s">
        <v>1</v>
      </c>
      <c r="N138" s="121" t="s">
        <v>41</v>
      </c>
      <c r="O138" s="150">
        <v>0.08</v>
      </c>
      <c r="P138" s="150">
        <f t="shared" si="1"/>
        <v>9.6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159</v>
      </c>
      <c r="AT138" s="152" t="s">
        <v>155</v>
      </c>
      <c r="AU138" s="152" t="s">
        <v>86</v>
      </c>
      <c r="AY138" s="13" t="s">
        <v>153</v>
      </c>
      <c r="BE138" s="153">
        <f t="shared" si="4"/>
        <v>0</v>
      </c>
      <c r="BF138" s="153">
        <f t="shared" si="5"/>
        <v>136.08000000000001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4">
        <f t="shared" si="9"/>
        <v>136.08000000000001</v>
      </c>
      <c r="BL138" s="13" t="s">
        <v>159</v>
      </c>
      <c r="BM138" s="152" t="s">
        <v>432</v>
      </c>
    </row>
    <row r="139" spans="2:65" s="1" customFormat="1" ht="24.25" customHeight="1">
      <c r="B139" s="142"/>
      <c r="C139" s="143" t="s">
        <v>164</v>
      </c>
      <c r="D139" s="143" t="s">
        <v>155</v>
      </c>
      <c r="E139" s="144" t="s">
        <v>433</v>
      </c>
      <c r="F139" s="145" t="s">
        <v>169</v>
      </c>
      <c r="G139" s="146" t="s">
        <v>158</v>
      </c>
      <c r="H139" s="147">
        <v>120</v>
      </c>
      <c r="I139" s="147">
        <v>1.7629999999999999</v>
      </c>
      <c r="J139" s="147">
        <f t="shared" si="0"/>
        <v>211.56</v>
      </c>
      <c r="K139" s="148"/>
      <c r="L139" s="27"/>
      <c r="M139" s="149" t="s">
        <v>1</v>
      </c>
      <c r="N139" s="121" t="s">
        <v>41</v>
      </c>
      <c r="O139" s="150">
        <v>6.9000000000000006E-2</v>
      </c>
      <c r="P139" s="150">
        <f t="shared" si="1"/>
        <v>8.2800000000000011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159</v>
      </c>
      <c r="AT139" s="152" t="s">
        <v>155</v>
      </c>
      <c r="AU139" s="152" t="s">
        <v>86</v>
      </c>
      <c r="AY139" s="13" t="s">
        <v>153</v>
      </c>
      <c r="BE139" s="153">
        <f t="shared" si="4"/>
        <v>0</v>
      </c>
      <c r="BF139" s="153">
        <f t="shared" si="5"/>
        <v>211.56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4">
        <f t="shared" si="9"/>
        <v>211.56</v>
      </c>
      <c r="BL139" s="13" t="s">
        <v>159</v>
      </c>
      <c r="BM139" s="152" t="s">
        <v>434</v>
      </c>
    </row>
    <row r="140" spans="2:65" s="1" customFormat="1" ht="33" customHeight="1">
      <c r="B140" s="142"/>
      <c r="C140" s="143" t="s">
        <v>159</v>
      </c>
      <c r="D140" s="143" t="s">
        <v>155</v>
      </c>
      <c r="E140" s="144" t="s">
        <v>435</v>
      </c>
      <c r="F140" s="145" t="s">
        <v>436</v>
      </c>
      <c r="G140" s="146" t="s">
        <v>158</v>
      </c>
      <c r="H140" s="147">
        <v>54</v>
      </c>
      <c r="I140" s="147">
        <v>4.5640000000000001</v>
      </c>
      <c r="J140" s="147">
        <f t="shared" si="0"/>
        <v>246.45599999999999</v>
      </c>
      <c r="K140" s="148"/>
      <c r="L140" s="27"/>
      <c r="M140" s="149" t="s">
        <v>1</v>
      </c>
      <c r="N140" s="121" t="s">
        <v>41</v>
      </c>
      <c r="O140" s="150">
        <v>7.0999999999999994E-2</v>
      </c>
      <c r="P140" s="150">
        <f t="shared" si="1"/>
        <v>3.8339999999999996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159</v>
      </c>
      <c r="AT140" s="152" t="s">
        <v>155</v>
      </c>
      <c r="AU140" s="152" t="s">
        <v>86</v>
      </c>
      <c r="AY140" s="13" t="s">
        <v>153</v>
      </c>
      <c r="BE140" s="153">
        <f t="shared" si="4"/>
        <v>0</v>
      </c>
      <c r="BF140" s="153">
        <f t="shared" si="5"/>
        <v>246.45599999999999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4">
        <f t="shared" si="9"/>
        <v>246.45599999999999</v>
      </c>
      <c r="BL140" s="13" t="s">
        <v>159</v>
      </c>
      <c r="BM140" s="152" t="s">
        <v>437</v>
      </c>
    </row>
    <row r="141" spans="2:65" s="1" customFormat="1" ht="37.75" customHeight="1">
      <c r="B141" s="142"/>
      <c r="C141" s="143" t="s">
        <v>171</v>
      </c>
      <c r="D141" s="143" t="s">
        <v>155</v>
      </c>
      <c r="E141" s="144" t="s">
        <v>438</v>
      </c>
      <c r="F141" s="145" t="s">
        <v>439</v>
      </c>
      <c r="G141" s="146" t="s">
        <v>158</v>
      </c>
      <c r="H141" s="147">
        <v>918</v>
      </c>
      <c r="I141" s="147">
        <v>0.45800000000000002</v>
      </c>
      <c r="J141" s="147">
        <f t="shared" si="0"/>
        <v>420.44400000000002</v>
      </c>
      <c r="K141" s="148"/>
      <c r="L141" s="27"/>
      <c r="M141" s="149" t="s">
        <v>1</v>
      </c>
      <c r="N141" s="121" t="s">
        <v>41</v>
      </c>
      <c r="O141" s="150">
        <v>7.3699999999999998E-3</v>
      </c>
      <c r="P141" s="150">
        <f t="shared" si="1"/>
        <v>6.7656599999999996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159</v>
      </c>
      <c r="AT141" s="152" t="s">
        <v>155</v>
      </c>
      <c r="AU141" s="152" t="s">
        <v>86</v>
      </c>
      <c r="AY141" s="13" t="s">
        <v>153</v>
      </c>
      <c r="BE141" s="153">
        <f t="shared" si="4"/>
        <v>0</v>
      </c>
      <c r="BF141" s="153">
        <f t="shared" si="5"/>
        <v>420.44400000000002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4">
        <f t="shared" si="9"/>
        <v>420.44400000000002</v>
      </c>
      <c r="BL141" s="13" t="s">
        <v>159</v>
      </c>
      <c r="BM141" s="152" t="s">
        <v>440</v>
      </c>
    </row>
    <row r="142" spans="2:65" s="1" customFormat="1" ht="24.25" customHeight="1">
      <c r="B142" s="142"/>
      <c r="C142" s="143" t="s">
        <v>175</v>
      </c>
      <c r="D142" s="143" t="s">
        <v>155</v>
      </c>
      <c r="E142" s="144" t="s">
        <v>176</v>
      </c>
      <c r="F142" s="145" t="s">
        <v>177</v>
      </c>
      <c r="G142" s="146" t="s">
        <v>158</v>
      </c>
      <c r="H142" s="147">
        <v>54</v>
      </c>
      <c r="I142" s="147">
        <v>7.931</v>
      </c>
      <c r="J142" s="147">
        <f t="shared" si="0"/>
        <v>428.274</v>
      </c>
      <c r="K142" s="148"/>
      <c r="L142" s="27"/>
      <c r="M142" s="149" t="s">
        <v>1</v>
      </c>
      <c r="N142" s="121" t="s">
        <v>41</v>
      </c>
      <c r="O142" s="150">
        <v>0.61699999999999999</v>
      </c>
      <c r="P142" s="150">
        <f t="shared" si="1"/>
        <v>33.317999999999998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159</v>
      </c>
      <c r="AT142" s="152" t="s">
        <v>155</v>
      </c>
      <c r="AU142" s="152" t="s">
        <v>86</v>
      </c>
      <c r="AY142" s="13" t="s">
        <v>153</v>
      </c>
      <c r="BE142" s="153">
        <f t="shared" si="4"/>
        <v>0</v>
      </c>
      <c r="BF142" s="153">
        <f t="shared" si="5"/>
        <v>428.274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4">
        <f t="shared" si="9"/>
        <v>428.274</v>
      </c>
      <c r="BL142" s="13" t="s">
        <v>159</v>
      </c>
      <c r="BM142" s="152" t="s">
        <v>441</v>
      </c>
    </row>
    <row r="143" spans="2:65" s="1" customFormat="1" ht="16.5" customHeight="1">
      <c r="B143" s="142"/>
      <c r="C143" s="143" t="s">
        <v>179</v>
      </c>
      <c r="D143" s="143" t="s">
        <v>155</v>
      </c>
      <c r="E143" s="144" t="s">
        <v>442</v>
      </c>
      <c r="F143" s="145" t="s">
        <v>443</v>
      </c>
      <c r="G143" s="146" t="s">
        <v>158</v>
      </c>
      <c r="H143" s="147">
        <v>54</v>
      </c>
      <c r="I143" s="147">
        <v>0.81499999999999995</v>
      </c>
      <c r="J143" s="147">
        <f t="shared" si="0"/>
        <v>44.01</v>
      </c>
      <c r="K143" s="148"/>
      <c r="L143" s="27"/>
      <c r="M143" s="149" t="s">
        <v>1</v>
      </c>
      <c r="N143" s="121" t="s">
        <v>41</v>
      </c>
      <c r="O143" s="150">
        <v>8.9999999999999993E-3</v>
      </c>
      <c r="P143" s="150">
        <f t="shared" si="1"/>
        <v>0.48599999999999999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159</v>
      </c>
      <c r="AT143" s="152" t="s">
        <v>155</v>
      </c>
      <c r="AU143" s="152" t="s">
        <v>86</v>
      </c>
      <c r="AY143" s="13" t="s">
        <v>153</v>
      </c>
      <c r="BE143" s="153">
        <f t="shared" si="4"/>
        <v>0</v>
      </c>
      <c r="BF143" s="153">
        <f t="shared" si="5"/>
        <v>44.01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4">
        <f t="shared" si="9"/>
        <v>44.01</v>
      </c>
      <c r="BL143" s="13" t="s">
        <v>159</v>
      </c>
      <c r="BM143" s="152" t="s">
        <v>444</v>
      </c>
    </row>
    <row r="144" spans="2:65" s="1" customFormat="1" ht="24.25" customHeight="1">
      <c r="B144" s="142"/>
      <c r="C144" s="143" t="s">
        <v>183</v>
      </c>
      <c r="D144" s="143" t="s">
        <v>155</v>
      </c>
      <c r="E144" s="144" t="s">
        <v>445</v>
      </c>
      <c r="F144" s="145" t="s">
        <v>446</v>
      </c>
      <c r="G144" s="146" t="s">
        <v>212</v>
      </c>
      <c r="H144" s="147">
        <v>86.4</v>
      </c>
      <c r="I144" s="147">
        <v>19.5</v>
      </c>
      <c r="J144" s="147">
        <f t="shared" si="0"/>
        <v>1684.8</v>
      </c>
      <c r="K144" s="148"/>
      <c r="L144" s="27"/>
      <c r="M144" s="149" t="s">
        <v>1</v>
      </c>
      <c r="N144" s="121" t="s">
        <v>41</v>
      </c>
      <c r="O144" s="150">
        <v>0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159</v>
      </c>
      <c r="AT144" s="152" t="s">
        <v>155</v>
      </c>
      <c r="AU144" s="152" t="s">
        <v>86</v>
      </c>
      <c r="AY144" s="13" t="s">
        <v>153</v>
      </c>
      <c r="BE144" s="153">
        <f t="shared" si="4"/>
        <v>0</v>
      </c>
      <c r="BF144" s="153">
        <f t="shared" si="5"/>
        <v>1684.8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4">
        <f t="shared" si="9"/>
        <v>1684.8</v>
      </c>
      <c r="BL144" s="13" t="s">
        <v>159</v>
      </c>
      <c r="BM144" s="152" t="s">
        <v>447</v>
      </c>
    </row>
    <row r="145" spans="2:65" s="1" customFormat="1" ht="24.25" customHeight="1">
      <c r="B145" s="142"/>
      <c r="C145" s="143" t="s">
        <v>188</v>
      </c>
      <c r="D145" s="143" t="s">
        <v>155</v>
      </c>
      <c r="E145" s="144" t="s">
        <v>448</v>
      </c>
      <c r="F145" s="145" t="s">
        <v>449</v>
      </c>
      <c r="G145" s="146" t="s">
        <v>158</v>
      </c>
      <c r="H145" s="147">
        <v>66</v>
      </c>
      <c r="I145" s="147">
        <v>3.8889999999999998</v>
      </c>
      <c r="J145" s="147">
        <f t="shared" si="0"/>
        <v>256.67399999999998</v>
      </c>
      <c r="K145" s="148"/>
      <c r="L145" s="27"/>
      <c r="M145" s="149" t="s">
        <v>1</v>
      </c>
      <c r="N145" s="121" t="s">
        <v>41</v>
      </c>
      <c r="O145" s="150">
        <v>0.24199999999999999</v>
      </c>
      <c r="P145" s="150">
        <f t="shared" si="1"/>
        <v>15.972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159</v>
      </c>
      <c r="AT145" s="152" t="s">
        <v>155</v>
      </c>
      <c r="AU145" s="152" t="s">
        <v>86</v>
      </c>
      <c r="AY145" s="13" t="s">
        <v>153</v>
      </c>
      <c r="BE145" s="153">
        <f t="shared" si="4"/>
        <v>0</v>
      </c>
      <c r="BF145" s="153">
        <f t="shared" si="5"/>
        <v>256.67399999999998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4">
        <f t="shared" si="9"/>
        <v>256.67399999999998</v>
      </c>
      <c r="BL145" s="13" t="s">
        <v>159</v>
      </c>
      <c r="BM145" s="152" t="s">
        <v>450</v>
      </c>
    </row>
    <row r="146" spans="2:65" s="1" customFormat="1" ht="24.25" customHeight="1">
      <c r="B146" s="142"/>
      <c r="C146" s="143" t="s">
        <v>196</v>
      </c>
      <c r="D146" s="143" t="s">
        <v>155</v>
      </c>
      <c r="E146" s="144" t="s">
        <v>451</v>
      </c>
      <c r="F146" s="145" t="s">
        <v>452</v>
      </c>
      <c r="G146" s="146" t="s">
        <v>158</v>
      </c>
      <c r="H146" s="147">
        <v>36</v>
      </c>
      <c r="I146" s="147">
        <v>28.148</v>
      </c>
      <c r="J146" s="147">
        <f t="shared" si="0"/>
        <v>1013.328</v>
      </c>
      <c r="K146" s="148"/>
      <c r="L146" s="27"/>
      <c r="M146" s="149" t="s">
        <v>1</v>
      </c>
      <c r="N146" s="121" t="s">
        <v>41</v>
      </c>
      <c r="O146" s="150">
        <v>2.39</v>
      </c>
      <c r="P146" s="150">
        <f t="shared" si="1"/>
        <v>86.04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159</v>
      </c>
      <c r="AT146" s="152" t="s">
        <v>155</v>
      </c>
      <c r="AU146" s="152" t="s">
        <v>86</v>
      </c>
      <c r="AY146" s="13" t="s">
        <v>153</v>
      </c>
      <c r="BE146" s="153">
        <f t="shared" si="4"/>
        <v>0</v>
      </c>
      <c r="BF146" s="153">
        <f t="shared" si="5"/>
        <v>1013.328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86</v>
      </c>
      <c r="BK146" s="154">
        <f t="shared" si="9"/>
        <v>1013.328</v>
      </c>
      <c r="BL146" s="13" t="s">
        <v>159</v>
      </c>
      <c r="BM146" s="152" t="s">
        <v>453</v>
      </c>
    </row>
    <row r="147" spans="2:65" s="1" customFormat="1" ht="16.5" customHeight="1">
      <c r="B147" s="142"/>
      <c r="C147" s="155" t="s">
        <v>200</v>
      </c>
      <c r="D147" s="155" t="s">
        <v>274</v>
      </c>
      <c r="E147" s="156" t="s">
        <v>454</v>
      </c>
      <c r="F147" s="157" t="s">
        <v>455</v>
      </c>
      <c r="G147" s="158" t="s">
        <v>212</v>
      </c>
      <c r="H147" s="159">
        <v>64.8</v>
      </c>
      <c r="I147" s="159">
        <v>15.923999999999999</v>
      </c>
      <c r="J147" s="159">
        <f t="shared" si="0"/>
        <v>1031.875</v>
      </c>
      <c r="K147" s="160"/>
      <c r="L147" s="161"/>
      <c r="M147" s="162" t="s">
        <v>1</v>
      </c>
      <c r="N147" s="163" t="s">
        <v>41</v>
      </c>
      <c r="O147" s="150">
        <v>0</v>
      </c>
      <c r="P147" s="150">
        <f t="shared" si="1"/>
        <v>0</v>
      </c>
      <c r="Q147" s="150">
        <v>1</v>
      </c>
      <c r="R147" s="150">
        <f t="shared" si="2"/>
        <v>64.8</v>
      </c>
      <c r="S147" s="150">
        <v>0</v>
      </c>
      <c r="T147" s="151">
        <f t="shared" si="3"/>
        <v>0</v>
      </c>
      <c r="AR147" s="152" t="s">
        <v>183</v>
      </c>
      <c r="AT147" s="152" t="s">
        <v>274</v>
      </c>
      <c r="AU147" s="152" t="s">
        <v>86</v>
      </c>
      <c r="AY147" s="13" t="s">
        <v>153</v>
      </c>
      <c r="BE147" s="153">
        <f t="shared" si="4"/>
        <v>0</v>
      </c>
      <c r="BF147" s="153">
        <f t="shared" si="5"/>
        <v>1031.875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86</v>
      </c>
      <c r="BK147" s="154">
        <f t="shared" si="9"/>
        <v>1031.875</v>
      </c>
      <c r="BL147" s="13" t="s">
        <v>159</v>
      </c>
      <c r="BM147" s="152" t="s">
        <v>456</v>
      </c>
    </row>
    <row r="148" spans="2:65" s="11" customFormat="1" ht="22.75" customHeight="1">
      <c r="B148" s="131"/>
      <c r="D148" s="132" t="s">
        <v>74</v>
      </c>
      <c r="E148" s="140" t="s">
        <v>86</v>
      </c>
      <c r="F148" s="140" t="s">
        <v>187</v>
      </c>
      <c r="J148" s="141">
        <f>BK148</f>
        <v>328.13799999999998</v>
      </c>
      <c r="L148" s="131"/>
      <c r="M148" s="135"/>
      <c r="P148" s="136">
        <f>P149</f>
        <v>0.86170000000000002</v>
      </c>
      <c r="R148" s="136">
        <f>R149</f>
        <v>2.9239999999999999E-2</v>
      </c>
      <c r="T148" s="137">
        <f>T149</f>
        <v>0</v>
      </c>
      <c r="AR148" s="132" t="s">
        <v>82</v>
      </c>
      <c r="AT148" s="138" t="s">
        <v>74</v>
      </c>
      <c r="AU148" s="138" t="s">
        <v>82</v>
      </c>
      <c r="AY148" s="132" t="s">
        <v>153</v>
      </c>
      <c r="BK148" s="139">
        <f>BK149</f>
        <v>328.13799999999998</v>
      </c>
    </row>
    <row r="149" spans="2:65" s="1" customFormat="1" ht="16.5" customHeight="1">
      <c r="B149" s="142"/>
      <c r="C149" s="143" t="s">
        <v>205</v>
      </c>
      <c r="D149" s="143" t="s">
        <v>155</v>
      </c>
      <c r="E149" s="144" t="s">
        <v>457</v>
      </c>
      <c r="F149" s="145" t="s">
        <v>458</v>
      </c>
      <c r="G149" s="146" t="s">
        <v>277</v>
      </c>
      <c r="H149" s="147">
        <v>2</v>
      </c>
      <c r="I149" s="147">
        <v>164.06899999999999</v>
      </c>
      <c r="J149" s="147">
        <f>ROUND(I149*H149,3)</f>
        <v>328.13799999999998</v>
      </c>
      <c r="K149" s="148"/>
      <c r="L149" s="27"/>
      <c r="M149" s="149" t="s">
        <v>1</v>
      </c>
      <c r="N149" s="121" t="s">
        <v>41</v>
      </c>
      <c r="O149" s="150">
        <v>0.43085000000000001</v>
      </c>
      <c r="P149" s="150">
        <f>O149*H149</f>
        <v>0.86170000000000002</v>
      </c>
      <c r="Q149" s="150">
        <v>1.4619999999999999E-2</v>
      </c>
      <c r="R149" s="150">
        <f>Q149*H149</f>
        <v>2.9239999999999999E-2</v>
      </c>
      <c r="S149" s="150">
        <v>0</v>
      </c>
      <c r="T149" s="151">
        <f>S149*H149</f>
        <v>0</v>
      </c>
      <c r="AR149" s="152" t="s">
        <v>159</v>
      </c>
      <c r="AT149" s="152" t="s">
        <v>155</v>
      </c>
      <c r="AU149" s="152" t="s">
        <v>86</v>
      </c>
      <c r="AY149" s="13" t="s">
        <v>153</v>
      </c>
      <c r="BE149" s="153">
        <f>IF(N149="základná",J149,0)</f>
        <v>0</v>
      </c>
      <c r="BF149" s="153">
        <f>IF(N149="znížená",J149,0)</f>
        <v>328.13799999999998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3" t="s">
        <v>86</v>
      </c>
      <c r="BK149" s="154">
        <f>ROUND(I149*H149,3)</f>
        <v>328.13799999999998</v>
      </c>
      <c r="BL149" s="13" t="s">
        <v>159</v>
      </c>
      <c r="BM149" s="152" t="s">
        <v>459</v>
      </c>
    </row>
    <row r="150" spans="2:65" s="11" customFormat="1" ht="22.75" customHeight="1">
      <c r="B150" s="131"/>
      <c r="D150" s="132" t="s">
        <v>74</v>
      </c>
      <c r="E150" s="140" t="s">
        <v>159</v>
      </c>
      <c r="F150" s="140" t="s">
        <v>460</v>
      </c>
      <c r="J150" s="141">
        <f>BK150</f>
        <v>859.39200000000005</v>
      </c>
      <c r="L150" s="131"/>
      <c r="M150" s="135"/>
      <c r="P150" s="136">
        <f>P151</f>
        <v>22.428000000000001</v>
      </c>
      <c r="R150" s="136">
        <f>R151</f>
        <v>34.034039999999997</v>
      </c>
      <c r="T150" s="137">
        <f>T151</f>
        <v>0</v>
      </c>
      <c r="AR150" s="132" t="s">
        <v>82</v>
      </c>
      <c r="AT150" s="138" t="s">
        <v>74</v>
      </c>
      <c r="AU150" s="138" t="s">
        <v>82</v>
      </c>
      <c r="AY150" s="132" t="s">
        <v>153</v>
      </c>
      <c r="BK150" s="139">
        <f>BK151</f>
        <v>859.39200000000005</v>
      </c>
    </row>
    <row r="151" spans="2:65" s="1" customFormat="1" ht="33" customHeight="1">
      <c r="B151" s="142"/>
      <c r="C151" s="143" t="s">
        <v>209</v>
      </c>
      <c r="D151" s="143" t="s">
        <v>155</v>
      </c>
      <c r="E151" s="144" t="s">
        <v>461</v>
      </c>
      <c r="F151" s="145" t="s">
        <v>462</v>
      </c>
      <c r="G151" s="146" t="s">
        <v>158</v>
      </c>
      <c r="H151" s="147">
        <v>18</v>
      </c>
      <c r="I151" s="147">
        <v>47.744</v>
      </c>
      <c r="J151" s="147">
        <f>ROUND(I151*H151,3)</f>
        <v>859.39200000000005</v>
      </c>
      <c r="K151" s="148"/>
      <c r="L151" s="27"/>
      <c r="M151" s="149" t="s">
        <v>1</v>
      </c>
      <c r="N151" s="121" t="s">
        <v>41</v>
      </c>
      <c r="O151" s="150">
        <v>1.246</v>
      </c>
      <c r="P151" s="150">
        <f>O151*H151</f>
        <v>22.428000000000001</v>
      </c>
      <c r="Q151" s="150">
        <v>1.8907799999999999</v>
      </c>
      <c r="R151" s="150">
        <f>Q151*H151</f>
        <v>34.034039999999997</v>
      </c>
      <c r="S151" s="150">
        <v>0</v>
      </c>
      <c r="T151" s="151">
        <f>S151*H151</f>
        <v>0</v>
      </c>
      <c r="AR151" s="152" t="s">
        <v>159</v>
      </c>
      <c r="AT151" s="152" t="s">
        <v>155</v>
      </c>
      <c r="AU151" s="152" t="s">
        <v>86</v>
      </c>
      <c r="AY151" s="13" t="s">
        <v>153</v>
      </c>
      <c r="BE151" s="153">
        <f>IF(N151="základná",J151,0)</f>
        <v>0</v>
      </c>
      <c r="BF151" s="153">
        <f>IF(N151="znížená",J151,0)</f>
        <v>859.39200000000005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3" t="s">
        <v>86</v>
      </c>
      <c r="BK151" s="154">
        <f>ROUND(I151*H151,3)</f>
        <v>859.39200000000005</v>
      </c>
      <c r="BL151" s="13" t="s">
        <v>159</v>
      </c>
      <c r="BM151" s="152" t="s">
        <v>463</v>
      </c>
    </row>
    <row r="152" spans="2:65" s="11" customFormat="1" ht="22.75" customHeight="1">
      <c r="B152" s="131"/>
      <c r="D152" s="132" t="s">
        <v>74</v>
      </c>
      <c r="E152" s="140" t="s">
        <v>183</v>
      </c>
      <c r="F152" s="140" t="s">
        <v>464</v>
      </c>
      <c r="J152" s="141">
        <f>BK152</f>
        <v>1523.931</v>
      </c>
      <c r="L152" s="131"/>
      <c r="M152" s="135"/>
      <c r="P152" s="136">
        <f>SUM(P153:P158)</f>
        <v>45.975000000000001</v>
      </c>
      <c r="R152" s="136">
        <f>SUM(R153:R158)</f>
        <v>0.116706</v>
      </c>
      <c r="T152" s="137">
        <f>SUM(T153:T158)</f>
        <v>0</v>
      </c>
      <c r="AR152" s="132" t="s">
        <v>82</v>
      </c>
      <c r="AT152" s="138" t="s">
        <v>74</v>
      </c>
      <c r="AU152" s="138" t="s">
        <v>82</v>
      </c>
      <c r="AY152" s="132" t="s">
        <v>153</v>
      </c>
      <c r="BK152" s="139">
        <f>SUM(BK153:BK158)</f>
        <v>1523.931</v>
      </c>
    </row>
    <row r="153" spans="2:65" s="1" customFormat="1" ht="37.75" customHeight="1">
      <c r="B153" s="142"/>
      <c r="C153" s="143" t="s">
        <v>465</v>
      </c>
      <c r="D153" s="143" t="s">
        <v>155</v>
      </c>
      <c r="E153" s="144" t="s">
        <v>466</v>
      </c>
      <c r="F153" s="145" t="s">
        <v>467</v>
      </c>
      <c r="G153" s="146" t="s">
        <v>271</v>
      </c>
      <c r="H153" s="147">
        <v>150</v>
      </c>
      <c r="I153" s="147">
        <v>0.442</v>
      </c>
      <c r="J153" s="147">
        <f t="shared" ref="J153:J158" si="10">ROUND(I153*H153,3)</f>
        <v>66.3</v>
      </c>
      <c r="K153" s="148"/>
      <c r="L153" s="27"/>
      <c r="M153" s="149" t="s">
        <v>1</v>
      </c>
      <c r="N153" s="121" t="s">
        <v>41</v>
      </c>
      <c r="O153" s="150">
        <v>2.3E-2</v>
      </c>
      <c r="P153" s="150">
        <f t="shared" ref="P153:P158" si="11">O153*H153</f>
        <v>3.4499999999999997</v>
      </c>
      <c r="Q153" s="150">
        <v>0</v>
      </c>
      <c r="R153" s="150">
        <f t="shared" ref="R153:R158" si="12">Q153*H153</f>
        <v>0</v>
      </c>
      <c r="S153" s="150">
        <v>0</v>
      </c>
      <c r="T153" s="151">
        <f t="shared" ref="T153:T158" si="13">S153*H153</f>
        <v>0</v>
      </c>
      <c r="AR153" s="152" t="s">
        <v>159</v>
      </c>
      <c r="AT153" s="152" t="s">
        <v>155</v>
      </c>
      <c r="AU153" s="152" t="s">
        <v>86</v>
      </c>
      <c r="AY153" s="13" t="s">
        <v>153</v>
      </c>
      <c r="BE153" s="153">
        <f t="shared" ref="BE153:BE158" si="14">IF(N153="základná",J153,0)</f>
        <v>0</v>
      </c>
      <c r="BF153" s="153">
        <f t="shared" ref="BF153:BF158" si="15">IF(N153="znížená",J153,0)</f>
        <v>66.3</v>
      </c>
      <c r="BG153" s="153">
        <f t="shared" ref="BG153:BG158" si="16">IF(N153="zákl. prenesená",J153,0)</f>
        <v>0</v>
      </c>
      <c r="BH153" s="153">
        <f t="shared" ref="BH153:BH158" si="17">IF(N153="zníž. prenesená",J153,0)</f>
        <v>0</v>
      </c>
      <c r="BI153" s="153">
        <f t="shared" ref="BI153:BI158" si="18">IF(N153="nulová",J153,0)</f>
        <v>0</v>
      </c>
      <c r="BJ153" s="13" t="s">
        <v>86</v>
      </c>
      <c r="BK153" s="154">
        <f t="shared" ref="BK153:BK158" si="19">ROUND(I153*H153,3)</f>
        <v>66.3</v>
      </c>
      <c r="BL153" s="13" t="s">
        <v>159</v>
      </c>
      <c r="BM153" s="152" t="s">
        <v>468</v>
      </c>
    </row>
    <row r="154" spans="2:65" s="1" customFormat="1" ht="24.25" customHeight="1">
      <c r="B154" s="142"/>
      <c r="C154" s="155" t="s">
        <v>469</v>
      </c>
      <c r="D154" s="155" t="s">
        <v>274</v>
      </c>
      <c r="E154" s="156" t="s">
        <v>470</v>
      </c>
      <c r="F154" s="157" t="s">
        <v>471</v>
      </c>
      <c r="G154" s="158" t="s">
        <v>271</v>
      </c>
      <c r="H154" s="159">
        <v>150</v>
      </c>
      <c r="I154" s="159">
        <v>4.0090000000000003</v>
      </c>
      <c r="J154" s="159">
        <f t="shared" si="10"/>
        <v>601.35</v>
      </c>
      <c r="K154" s="160"/>
      <c r="L154" s="161"/>
      <c r="M154" s="162" t="s">
        <v>1</v>
      </c>
      <c r="N154" s="163" t="s">
        <v>41</v>
      </c>
      <c r="O154" s="150">
        <v>0</v>
      </c>
      <c r="P154" s="150">
        <f t="shared" si="11"/>
        <v>0</v>
      </c>
      <c r="Q154" s="150">
        <v>6.7000000000000002E-4</v>
      </c>
      <c r="R154" s="150">
        <f t="shared" si="12"/>
        <v>0.10050000000000001</v>
      </c>
      <c r="S154" s="150">
        <v>0</v>
      </c>
      <c r="T154" s="151">
        <f t="shared" si="13"/>
        <v>0</v>
      </c>
      <c r="AR154" s="152" t="s">
        <v>183</v>
      </c>
      <c r="AT154" s="152" t="s">
        <v>274</v>
      </c>
      <c r="AU154" s="152" t="s">
        <v>86</v>
      </c>
      <c r="AY154" s="13" t="s">
        <v>153</v>
      </c>
      <c r="BE154" s="153">
        <f t="shared" si="14"/>
        <v>0</v>
      </c>
      <c r="BF154" s="153">
        <f t="shared" si="15"/>
        <v>601.35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86</v>
      </c>
      <c r="BK154" s="154">
        <f t="shared" si="19"/>
        <v>601.35</v>
      </c>
      <c r="BL154" s="13" t="s">
        <v>159</v>
      </c>
      <c r="BM154" s="152" t="s">
        <v>472</v>
      </c>
    </row>
    <row r="155" spans="2:65" s="1" customFormat="1" ht="24.25" customHeight="1">
      <c r="B155" s="142"/>
      <c r="C155" s="155" t="s">
        <v>473</v>
      </c>
      <c r="D155" s="155" t="s">
        <v>274</v>
      </c>
      <c r="E155" s="156" t="s">
        <v>474</v>
      </c>
      <c r="F155" s="157" t="s">
        <v>475</v>
      </c>
      <c r="G155" s="158" t="s">
        <v>277</v>
      </c>
      <c r="H155" s="159">
        <v>10.050000000000001</v>
      </c>
      <c r="I155" s="159">
        <v>6.4109999999999996</v>
      </c>
      <c r="J155" s="159">
        <f t="shared" si="10"/>
        <v>64.430999999999997</v>
      </c>
      <c r="K155" s="160"/>
      <c r="L155" s="161"/>
      <c r="M155" s="162" t="s">
        <v>1</v>
      </c>
      <c r="N155" s="163" t="s">
        <v>41</v>
      </c>
      <c r="O155" s="150">
        <v>0</v>
      </c>
      <c r="P155" s="150">
        <f t="shared" si="11"/>
        <v>0</v>
      </c>
      <c r="Q155" s="150">
        <v>1.2E-4</v>
      </c>
      <c r="R155" s="150">
        <f t="shared" si="12"/>
        <v>1.206E-3</v>
      </c>
      <c r="S155" s="150">
        <v>0</v>
      </c>
      <c r="T155" s="151">
        <f t="shared" si="13"/>
        <v>0</v>
      </c>
      <c r="AR155" s="152" t="s">
        <v>183</v>
      </c>
      <c r="AT155" s="152" t="s">
        <v>274</v>
      </c>
      <c r="AU155" s="152" t="s">
        <v>86</v>
      </c>
      <c r="AY155" s="13" t="s">
        <v>153</v>
      </c>
      <c r="BE155" s="153">
        <f t="shared" si="14"/>
        <v>0</v>
      </c>
      <c r="BF155" s="153">
        <f t="shared" si="15"/>
        <v>64.430999999999997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86</v>
      </c>
      <c r="BK155" s="154">
        <f t="shared" si="19"/>
        <v>64.430999999999997</v>
      </c>
      <c r="BL155" s="13" t="s">
        <v>159</v>
      </c>
      <c r="BM155" s="152" t="s">
        <v>476</v>
      </c>
    </row>
    <row r="156" spans="2:65" s="1" customFormat="1" ht="24.25" customHeight="1">
      <c r="B156" s="142"/>
      <c r="C156" s="143" t="s">
        <v>251</v>
      </c>
      <c r="D156" s="143" t="s">
        <v>155</v>
      </c>
      <c r="E156" s="144" t="s">
        <v>491</v>
      </c>
      <c r="F156" s="145" t="s">
        <v>492</v>
      </c>
      <c r="G156" s="146" t="s">
        <v>271</v>
      </c>
      <c r="H156" s="147">
        <v>150</v>
      </c>
      <c r="I156" s="147">
        <v>3.6139999999999999</v>
      </c>
      <c r="J156" s="147">
        <f t="shared" si="10"/>
        <v>542.1</v>
      </c>
      <c r="K156" s="148"/>
      <c r="L156" s="27"/>
      <c r="M156" s="149" t="s">
        <v>1</v>
      </c>
      <c r="N156" s="121" t="s">
        <v>41</v>
      </c>
      <c r="O156" s="150">
        <v>0.19</v>
      </c>
      <c r="P156" s="150">
        <f t="shared" si="11"/>
        <v>28.5</v>
      </c>
      <c r="Q156" s="150">
        <v>0</v>
      </c>
      <c r="R156" s="150">
        <f t="shared" si="12"/>
        <v>0</v>
      </c>
      <c r="S156" s="150">
        <v>0</v>
      </c>
      <c r="T156" s="151">
        <f t="shared" si="13"/>
        <v>0</v>
      </c>
      <c r="AR156" s="152" t="s">
        <v>159</v>
      </c>
      <c r="AT156" s="152" t="s">
        <v>155</v>
      </c>
      <c r="AU156" s="152" t="s">
        <v>86</v>
      </c>
      <c r="AY156" s="13" t="s">
        <v>153</v>
      </c>
      <c r="BE156" s="153">
        <f t="shared" si="14"/>
        <v>0</v>
      </c>
      <c r="BF156" s="153">
        <f t="shared" si="15"/>
        <v>542.1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86</v>
      </c>
      <c r="BK156" s="154">
        <f t="shared" si="19"/>
        <v>542.1</v>
      </c>
      <c r="BL156" s="13" t="s">
        <v>159</v>
      </c>
      <c r="BM156" s="152" t="s">
        <v>493</v>
      </c>
    </row>
    <row r="157" spans="2:65" s="1" customFormat="1" ht="24.25" customHeight="1">
      <c r="B157" s="142"/>
      <c r="C157" s="143" t="s">
        <v>255</v>
      </c>
      <c r="D157" s="143" t="s">
        <v>155</v>
      </c>
      <c r="E157" s="144" t="s">
        <v>494</v>
      </c>
      <c r="F157" s="145" t="s">
        <v>495</v>
      </c>
      <c r="G157" s="146" t="s">
        <v>271</v>
      </c>
      <c r="H157" s="147">
        <v>150</v>
      </c>
      <c r="I157" s="147">
        <v>0.78600000000000003</v>
      </c>
      <c r="J157" s="147">
        <f t="shared" si="10"/>
        <v>117.9</v>
      </c>
      <c r="K157" s="148"/>
      <c r="L157" s="27"/>
      <c r="M157" s="149" t="s">
        <v>1</v>
      </c>
      <c r="N157" s="121" t="s">
        <v>41</v>
      </c>
      <c r="O157" s="150">
        <v>4.1000000000000002E-2</v>
      </c>
      <c r="P157" s="150">
        <f t="shared" si="11"/>
        <v>6.15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159</v>
      </c>
      <c r="AT157" s="152" t="s">
        <v>155</v>
      </c>
      <c r="AU157" s="152" t="s">
        <v>86</v>
      </c>
      <c r="AY157" s="13" t="s">
        <v>153</v>
      </c>
      <c r="BE157" s="153">
        <f t="shared" si="14"/>
        <v>0</v>
      </c>
      <c r="BF157" s="153">
        <f t="shared" si="15"/>
        <v>117.9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86</v>
      </c>
      <c r="BK157" s="154">
        <f t="shared" si="19"/>
        <v>117.9</v>
      </c>
      <c r="BL157" s="13" t="s">
        <v>159</v>
      </c>
      <c r="BM157" s="152" t="s">
        <v>496</v>
      </c>
    </row>
    <row r="158" spans="2:65" s="1" customFormat="1" ht="24.25" customHeight="1">
      <c r="B158" s="142"/>
      <c r="C158" s="143" t="s">
        <v>268</v>
      </c>
      <c r="D158" s="143" t="s">
        <v>155</v>
      </c>
      <c r="E158" s="144" t="s">
        <v>507</v>
      </c>
      <c r="F158" s="145" t="s">
        <v>508</v>
      </c>
      <c r="G158" s="146" t="s">
        <v>271</v>
      </c>
      <c r="H158" s="147">
        <v>150</v>
      </c>
      <c r="I158" s="147">
        <v>0.879</v>
      </c>
      <c r="J158" s="147">
        <f t="shared" si="10"/>
        <v>131.85</v>
      </c>
      <c r="K158" s="148"/>
      <c r="L158" s="27"/>
      <c r="M158" s="149" t="s">
        <v>1</v>
      </c>
      <c r="N158" s="121" t="s">
        <v>41</v>
      </c>
      <c r="O158" s="150">
        <v>5.2499999999999998E-2</v>
      </c>
      <c r="P158" s="150">
        <f t="shared" si="11"/>
        <v>7.875</v>
      </c>
      <c r="Q158" s="150">
        <v>1E-4</v>
      </c>
      <c r="R158" s="150">
        <f t="shared" si="12"/>
        <v>1.5000000000000001E-2</v>
      </c>
      <c r="S158" s="150">
        <v>0</v>
      </c>
      <c r="T158" s="151">
        <f t="shared" si="13"/>
        <v>0</v>
      </c>
      <c r="AR158" s="152" t="s">
        <v>159</v>
      </c>
      <c r="AT158" s="152" t="s">
        <v>155</v>
      </c>
      <c r="AU158" s="152" t="s">
        <v>86</v>
      </c>
      <c r="AY158" s="13" t="s">
        <v>153</v>
      </c>
      <c r="BE158" s="153">
        <f t="shared" si="14"/>
        <v>0</v>
      </c>
      <c r="BF158" s="153">
        <f t="shared" si="15"/>
        <v>131.85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86</v>
      </c>
      <c r="BK158" s="154">
        <f t="shared" si="19"/>
        <v>131.85</v>
      </c>
      <c r="BL158" s="13" t="s">
        <v>159</v>
      </c>
      <c r="BM158" s="152" t="s">
        <v>509</v>
      </c>
    </row>
    <row r="159" spans="2:65" s="11" customFormat="1" ht="22.75" customHeight="1">
      <c r="B159" s="131"/>
      <c r="D159" s="132" t="s">
        <v>74</v>
      </c>
      <c r="E159" s="140" t="s">
        <v>188</v>
      </c>
      <c r="F159" s="140" t="s">
        <v>267</v>
      </c>
      <c r="J159" s="141">
        <f>BK159</f>
        <v>2340</v>
      </c>
      <c r="L159" s="131"/>
      <c r="M159" s="135"/>
      <c r="P159" s="136">
        <f>SUM(P160:P162)</f>
        <v>0</v>
      </c>
      <c r="R159" s="136">
        <f>SUM(R160:R162)</f>
        <v>5.17</v>
      </c>
      <c r="T159" s="137">
        <f>SUM(T160:T162)</f>
        <v>0</v>
      </c>
      <c r="AR159" s="132" t="s">
        <v>82</v>
      </c>
      <c r="AT159" s="138" t="s">
        <v>74</v>
      </c>
      <c r="AU159" s="138" t="s">
        <v>82</v>
      </c>
      <c r="AY159" s="132" t="s">
        <v>153</v>
      </c>
      <c r="BK159" s="139">
        <f>SUM(BK160:BK162)</f>
        <v>2340</v>
      </c>
    </row>
    <row r="160" spans="2:65" s="1" customFormat="1" ht="24.25" customHeight="1">
      <c r="B160" s="142"/>
      <c r="C160" s="143" t="s">
        <v>279</v>
      </c>
      <c r="D160" s="143" t="s">
        <v>155</v>
      </c>
      <c r="E160" s="144" t="s">
        <v>513</v>
      </c>
      <c r="F160" s="145" t="s">
        <v>514</v>
      </c>
      <c r="G160" s="146" t="s">
        <v>515</v>
      </c>
      <c r="H160" s="147">
        <v>1</v>
      </c>
      <c r="I160" s="147">
        <v>455</v>
      </c>
      <c r="J160" s="147">
        <f>ROUND(I160*H160,3)</f>
        <v>455</v>
      </c>
      <c r="K160" s="148"/>
      <c r="L160" s="27"/>
      <c r="M160" s="149" t="s">
        <v>1</v>
      </c>
      <c r="N160" s="121" t="s">
        <v>41</v>
      </c>
      <c r="O160" s="150">
        <v>0</v>
      </c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AR160" s="152" t="s">
        <v>159</v>
      </c>
      <c r="AT160" s="152" t="s">
        <v>155</v>
      </c>
      <c r="AU160" s="152" t="s">
        <v>86</v>
      </c>
      <c r="AY160" s="13" t="s">
        <v>153</v>
      </c>
      <c r="BE160" s="153">
        <f>IF(N160="základná",J160,0)</f>
        <v>0</v>
      </c>
      <c r="BF160" s="153">
        <f>IF(N160="znížená",J160,0)</f>
        <v>455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3" t="s">
        <v>86</v>
      </c>
      <c r="BK160" s="154">
        <f>ROUND(I160*H160,3)</f>
        <v>455</v>
      </c>
      <c r="BL160" s="13" t="s">
        <v>159</v>
      </c>
      <c r="BM160" s="152" t="s">
        <v>516</v>
      </c>
    </row>
    <row r="161" spans="2:65" s="1" customFormat="1" ht="21.75" customHeight="1">
      <c r="B161" s="142"/>
      <c r="C161" s="143" t="s">
        <v>287</v>
      </c>
      <c r="D161" s="143" t="s">
        <v>155</v>
      </c>
      <c r="E161" s="144" t="s">
        <v>520</v>
      </c>
      <c r="F161" s="145" t="s">
        <v>521</v>
      </c>
      <c r="G161" s="146" t="s">
        <v>277</v>
      </c>
      <c r="H161" s="147">
        <v>1</v>
      </c>
      <c r="I161" s="147">
        <v>1072.5</v>
      </c>
      <c r="J161" s="147">
        <f>ROUND(I161*H161,3)</f>
        <v>1072.5</v>
      </c>
      <c r="K161" s="148"/>
      <c r="L161" s="27"/>
      <c r="M161" s="149" t="s">
        <v>1</v>
      </c>
      <c r="N161" s="121" t="s">
        <v>41</v>
      </c>
      <c r="O161" s="150">
        <v>0</v>
      </c>
      <c r="P161" s="150">
        <f>O161*H161</f>
        <v>0</v>
      </c>
      <c r="Q161" s="150">
        <v>0.65</v>
      </c>
      <c r="R161" s="150">
        <f>Q161*H161</f>
        <v>0.65</v>
      </c>
      <c r="S161" s="150">
        <v>0</v>
      </c>
      <c r="T161" s="151">
        <f>S161*H161</f>
        <v>0</v>
      </c>
      <c r="AR161" s="152" t="s">
        <v>159</v>
      </c>
      <c r="AT161" s="152" t="s">
        <v>155</v>
      </c>
      <c r="AU161" s="152" t="s">
        <v>86</v>
      </c>
      <c r="AY161" s="13" t="s">
        <v>153</v>
      </c>
      <c r="BE161" s="153">
        <f>IF(N161="základná",J161,0)</f>
        <v>0</v>
      </c>
      <c r="BF161" s="153">
        <f>IF(N161="znížená",J161,0)</f>
        <v>1072.5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3" t="s">
        <v>86</v>
      </c>
      <c r="BK161" s="154">
        <f>ROUND(I161*H161,3)</f>
        <v>1072.5</v>
      </c>
      <c r="BL161" s="13" t="s">
        <v>159</v>
      </c>
      <c r="BM161" s="152" t="s">
        <v>522</v>
      </c>
    </row>
    <row r="162" spans="2:65" s="1" customFormat="1" ht="16.5" customHeight="1">
      <c r="B162" s="142"/>
      <c r="C162" s="143" t="s">
        <v>292</v>
      </c>
      <c r="D162" s="143" t="s">
        <v>155</v>
      </c>
      <c r="E162" s="144" t="s">
        <v>523</v>
      </c>
      <c r="F162" s="145" t="s">
        <v>524</v>
      </c>
      <c r="G162" s="146" t="s">
        <v>277</v>
      </c>
      <c r="H162" s="147">
        <v>1</v>
      </c>
      <c r="I162" s="147">
        <v>812.5</v>
      </c>
      <c r="J162" s="147">
        <f>ROUND(I162*H162,3)</f>
        <v>812.5</v>
      </c>
      <c r="K162" s="148"/>
      <c r="L162" s="27"/>
      <c r="M162" s="149" t="s">
        <v>1</v>
      </c>
      <c r="N162" s="121" t="s">
        <v>41</v>
      </c>
      <c r="O162" s="150">
        <v>0</v>
      </c>
      <c r="P162" s="150">
        <f>O162*H162</f>
        <v>0</v>
      </c>
      <c r="Q162" s="150">
        <v>4.5199999999999996</v>
      </c>
      <c r="R162" s="150">
        <f>Q162*H162</f>
        <v>4.5199999999999996</v>
      </c>
      <c r="S162" s="150">
        <v>0</v>
      </c>
      <c r="T162" s="151">
        <f>S162*H162</f>
        <v>0</v>
      </c>
      <c r="AR162" s="152" t="s">
        <v>159</v>
      </c>
      <c r="AT162" s="152" t="s">
        <v>155</v>
      </c>
      <c r="AU162" s="152" t="s">
        <v>86</v>
      </c>
      <c r="AY162" s="13" t="s">
        <v>153</v>
      </c>
      <c r="BE162" s="153">
        <f>IF(N162="základná",J162,0)</f>
        <v>0</v>
      </c>
      <c r="BF162" s="153">
        <f>IF(N162="znížená",J162,0)</f>
        <v>812.5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3" t="s">
        <v>86</v>
      </c>
      <c r="BK162" s="154">
        <f>ROUND(I162*H162,3)</f>
        <v>812.5</v>
      </c>
      <c r="BL162" s="13" t="s">
        <v>159</v>
      </c>
      <c r="BM162" s="152" t="s">
        <v>525</v>
      </c>
    </row>
    <row r="163" spans="2:65" s="11" customFormat="1" ht="22.75" customHeight="1">
      <c r="B163" s="131"/>
      <c r="D163" s="132" t="s">
        <v>74</v>
      </c>
      <c r="E163" s="140" t="s">
        <v>296</v>
      </c>
      <c r="F163" s="140" t="s">
        <v>297</v>
      </c>
      <c r="J163" s="141">
        <f>BK163</f>
        <v>3636.5479999999998</v>
      </c>
      <c r="L163" s="131"/>
      <c r="M163" s="135"/>
      <c r="P163" s="136">
        <f>P164</f>
        <v>134.33184599999998</v>
      </c>
      <c r="R163" s="136">
        <f>R164</f>
        <v>0</v>
      </c>
      <c r="T163" s="137">
        <f>T164</f>
        <v>0</v>
      </c>
      <c r="AR163" s="132" t="s">
        <v>82</v>
      </c>
      <c r="AT163" s="138" t="s">
        <v>74</v>
      </c>
      <c r="AU163" s="138" t="s">
        <v>82</v>
      </c>
      <c r="AY163" s="132" t="s">
        <v>153</v>
      </c>
      <c r="BK163" s="139">
        <f>BK164</f>
        <v>3636.5479999999998</v>
      </c>
    </row>
    <row r="164" spans="2:65" s="1" customFormat="1" ht="33" customHeight="1">
      <c r="B164" s="142"/>
      <c r="C164" s="143" t="s">
        <v>298</v>
      </c>
      <c r="D164" s="143" t="s">
        <v>155</v>
      </c>
      <c r="E164" s="144" t="s">
        <v>526</v>
      </c>
      <c r="F164" s="145" t="s">
        <v>527</v>
      </c>
      <c r="G164" s="146" t="s">
        <v>212</v>
      </c>
      <c r="H164" s="147">
        <v>104.214</v>
      </c>
      <c r="I164" s="147">
        <v>34.895000000000003</v>
      </c>
      <c r="J164" s="147">
        <f>ROUND(I164*H164,3)</f>
        <v>3636.5479999999998</v>
      </c>
      <c r="K164" s="148"/>
      <c r="L164" s="27"/>
      <c r="M164" s="149" t="s">
        <v>1</v>
      </c>
      <c r="N164" s="121" t="s">
        <v>41</v>
      </c>
      <c r="O164" s="150">
        <v>1.2889999999999999</v>
      </c>
      <c r="P164" s="150">
        <f>O164*H164</f>
        <v>134.33184599999998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AR164" s="152" t="s">
        <v>159</v>
      </c>
      <c r="AT164" s="152" t="s">
        <v>155</v>
      </c>
      <c r="AU164" s="152" t="s">
        <v>86</v>
      </c>
      <c r="AY164" s="13" t="s">
        <v>153</v>
      </c>
      <c r="BE164" s="153">
        <f>IF(N164="základná",J164,0)</f>
        <v>0</v>
      </c>
      <c r="BF164" s="153">
        <f>IF(N164="znížená",J164,0)</f>
        <v>3636.5479999999998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3" t="s">
        <v>86</v>
      </c>
      <c r="BK164" s="154">
        <f>ROUND(I164*H164,3)</f>
        <v>3636.5479999999998</v>
      </c>
      <c r="BL164" s="13" t="s">
        <v>159</v>
      </c>
      <c r="BM164" s="152" t="s">
        <v>528</v>
      </c>
    </row>
    <row r="165" spans="2:65" s="11" customFormat="1" ht="26" customHeight="1">
      <c r="B165" s="131"/>
      <c r="D165" s="132" t="s">
        <v>74</v>
      </c>
      <c r="E165" s="133" t="s">
        <v>302</v>
      </c>
      <c r="F165" s="133" t="s">
        <v>303</v>
      </c>
      <c r="J165" s="134">
        <f>BK165</f>
        <v>3514.5539999999996</v>
      </c>
      <c r="L165" s="131"/>
      <c r="M165" s="135"/>
      <c r="P165" s="136">
        <f>P166+P170</f>
        <v>108.36536</v>
      </c>
      <c r="R165" s="136">
        <f>R166+R170</f>
        <v>0.17913372499999999</v>
      </c>
      <c r="T165" s="137">
        <f>T166+T170</f>
        <v>0</v>
      </c>
      <c r="AR165" s="132" t="s">
        <v>86</v>
      </c>
      <c r="AT165" s="138" t="s">
        <v>74</v>
      </c>
      <c r="AU165" s="138" t="s">
        <v>75</v>
      </c>
      <c r="AY165" s="132" t="s">
        <v>153</v>
      </c>
      <c r="BK165" s="139">
        <f>BK166+BK170</f>
        <v>3514.5539999999996</v>
      </c>
    </row>
    <row r="166" spans="2:65" s="11" customFormat="1" ht="22.75" customHeight="1">
      <c r="B166" s="131"/>
      <c r="D166" s="132" t="s">
        <v>74</v>
      </c>
      <c r="E166" s="140" t="s">
        <v>529</v>
      </c>
      <c r="F166" s="140" t="s">
        <v>530</v>
      </c>
      <c r="J166" s="141">
        <f>BK166</f>
        <v>747.6819999999999</v>
      </c>
      <c r="L166" s="131"/>
      <c r="M166" s="135"/>
      <c r="P166" s="136">
        <f>SUM(P167:P169)</f>
        <v>19.700939999999999</v>
      </c>
      <c r="R166" s="136">
        <f>SUM(R167:R169)</f>
        <v>5.938800000000001E-3</v>
      </c>
      <c r="T166" s="137">
        <f>SUM(T167:T169)</f>
        <v>0</v>
      </c>
      <c r="AR166" s="132" t="s">
        <v>86</v>
      </c>
      <c r="AT166" s="138" t="s">
        <v>74</v>
      </c>
      <c r="AU166" s="138" t="s">
        <v>82</v>
      </c>
      <c r="AY166" s="132" t="s">
        <v>153</v>
      </c>
      <c r="BK166" s="139">
        <f>SUM(BK167:BK169)</f>
        <v>747.6819999999999</v>
      </c>
    </row>
    <row r="167" spans="2:65" s="1" customFormat="1" ht="24.25" customHeight="1">
      <c r="B167" s="142"/>
      <c r="C167" s="143" t="s">
        <v>419</v>
      </c>
      <c r="D167" s="143" t="s">
        <v>155</v>
      </c>
      <c r="E167" s="144" t="s">
        <v>531</v>
      </c>
      <c r="F167" s="145" t="s">
        <v>532</v>
      </c>
      <c r="G167" s="146" t="s">
        <v>271</v>
      </c>
      <c r="H167" s="147">
        <v>147</v>
      </c>
      <c r="I167" s="147">
        <v>2.8719999999999999</v>
      </c>
      <c r="J167" s="147">
        <f>ROUND(I167*H167,3)</f>
        <v>422.18400000000003</v>
      </c>
      <c r="K167" s="148"/>
      <c r="L167" s="27"/>
      <c r="M167" s="149" t="s">
        <v>1</v>
      </c>
      <c r="N167" s="121" t="s">
        <v>41</v>
      </c>
      <c r="O167" s="150">
        <v>0.13402</v>
      </c>
      <c r="P167" s="150">
        <f>O167*H167</f>
        <v>19.700939999999999</v>
      </c>
      <c r="Q167" s="150">
        <v>2.0000000000000002E-5</v>
      </c>
      <c r="R167" s="150">
        <f>Q167*H167</f>
        <v>2.9400000000000003E-3</v>
      </c>
      <c r="S167" s="150">
        <v>0</v>
      </c>
      <c r="T167" s="151">
        <f>S167*H167</f>
        <v>0</v>
      </c>
      <c r="AR167" s="152" t="s">
        <v>222</v>
      </c>
      <c r="AT167" s="152" t="s">
        <v>155</v>
      </c>
      <c r="AU167" s="152" t="s">
        <v>86</v>
      </c>
      <c r="AY167" s="13" t="s">
        <v>153</v>
      </c>
      <c r="BE167" s="153">
        <f>IF(N167="základná",J167,0)</f>
        <v>0</v>
      </c>
      <c r="BF167" s="153">
        <f>IF(N167="znížená",J167,0)</f>
        <v>422.18400000000003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3" t="s">
        <v>86</v>
      </c>
      <c r="BK167" s="154">
        <f>ROUND(I167*H167,3)</f>
        <v>422.18400000000003</v>
      </c>
      <c r="BL167" s="13" t="s">
        <v>222</v>
      </c>
      <c r="BM167" s="152" t="s">
        <v>533</v>
      </c>
    </row>
    <row r="168" spans="2:65" s="1" customFormat="1" ht="24.25" customHeight="1">
      <c r="B168" s="142"/>
      <c r="C168" s="155" t="s">
        <v>534</v>
      </c>
      <c r="D168" s="155" t="s">
        <v>274</v>
      </c>
      <c r="E168" s="156" t="s">
        <v>535</v>
      </c>
      <c r="F168" s="157" t="s">
        <v>536</v>
      </c>
      <c r="G168" s="158" t="s">
        <v>271</v>
      </c>
      <c r="H168" s="159">
        <v>149.94</v>
      </c>
      <c r="I168" s="159">
        <v>2.1019999999999999</v>
      </c>
      <c r="J168" s="159">
        <f>ROUND(I168*H168,3)</f>
        <v>315.17399999999998</v>
      </c>
      <c r="K168" s="160"/>
      <c r="L168" s="161"/>
      <c r="M168" s="162" t="s">
        <v>1</v>
      </c>
      <c r="N168" s="163" t="s">
        <v>41</v>
      </c>
      <c r="O168" s="150">
        <v>0</v>
      </c>
      <c r="P168" s="150">
        <f>O168*H168</f>
        <v>0</v>
      </c>
      <c r="Q168" s="150">
        <v>2.0000000000000002E-5</v>
      </c>
      <c r="R168" s="150">
        <f>Q168*H168</f>
        <v>2.9988000000000003E-3</v>
      </c>
      <c r="S168" s="150">
        <v>0</v>
      </c>
      <c r="T168" s="151">
        <f>S168*H168</f>
        <v>0</v>
      </c>
      <c r="AR168" s="152" t="s">
        <v>292</v>
      </c>
      <c r="AT168" s="152" t="s">
        <v>274</v>
      </c>
      <c r="AU168" s="152" t="s">
        <v>86</v>
      </c>
      <c r="AY168" s="13" t="s">
        <v>153</v>
      </c>
      <c r="BE168" s="153">
        <f>IF(N168="základná",J168,0)</f>
        <v>0</v>
      </c>
      <c r="BF168" s="153">
        <f>IF(N168="znížená",J168,0)</f>
        <v>315.17399999999998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3" t="s">
        <v>86</v>
      </c>
      <c r="BK168" s="154">
        <f>ROUND(I168*H168,3)</f>
        <v>315.17399999999998</v>
      </c>
      <c r="BL168" s="13" t="s">
        <v>222</v>
      </c>
      <c r="BM168" s="152" t="s">
        <v>537</v>
      </c>
    </row>
    <row r="169" spans="2:65" s="1" customFormat="1" ht="24.25" customHeight="1">
      <c r="B169" s="142"/>
      <c r="C169" s="143" t="s">
        <v>538</v>
      </c>
      <c r="D169" s="143" t="s">
        <v>155</v>
      </c>
      <c r="E169" s="144" t="s">
        <v>539</v>
      </c>
      <c r="F169" s="145" t="s">
        <v>540</v>
      </c>
      <c r="G169" s="146" t="s">
        <v>325</v>
      </c>
      <c r="H169" s="147">
        <v>7.3739999999999997</v>
      </c>
      <c r="I169" s="147">
        <v>1.4</v>
      </c>
      <c r="J169" s="147">
        <f>ROUND(I169*H169,3)</f>
        <v>10.324</v>
      </c>
      <c r="K169" s="148"/>
      <c r="L169" s="27"/>
      <c r="M169" s="149" t="s">
        <v>1</v>
      </c>
      <c r="N169" s="121" t="s">
        <v>41</v>
      </c>
      <c r="O169" s="150">
        <v>0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222</v>
      </c>
      <c r="AT169" s="152" t="s">
        <v>155</v>
      </c>
      <c r="AU169" s="152" t="s">
        <v>86</v>
      </c>
      <c r="AY169" s="13" t="s">
        <v>153</v>
      </c>
      <c r="BE169" s="153">
        <f>IF(N169="základná",J169,0)</f>
        <v>0</v>
      </c>
      <c r="BF169" s="153">
        <f>IF(N169="znížená",J169,0)</f>
        <v>10.324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3" t="s">
        <v>86</v>
      </c>
      <c r="BK169" s="154">
        <f>ROUND(I169*H169,3)</f>
        <v>10.324</v>
      </c>
      <c r="BL169" s="13" t="s">
        <v>222</v>
      </c>
      <c r="BM169" s="152" t="s">
        <v>541</v>
      </c>
    </row>
    <row r="170" spans="2:65" s="11" customFormat="1" ht="22.75" customHeight="1">
      <c r="B170" s="131"/>
      <c r="D170" s="132" t="s">
        <v>74</v>
      </c>
      <c r="E170" s="140" t="s">
        <v>542</v>
      </c>
      <c r="F170" s="140" t="s">
        <v>543</v>
      </c>
      <c r="J170" s="141">
        <f>BK170</f>
        <v>2766.8719999999998</v>
      </c>
      <c r="L170" s="131"/>
      <c r="M170" s="135"/>
      <c r="P170" s="136">
        <f>SUM(P171:P181)</f>
        <v>88.664419999999993</v>
      </c>
      <c r="R170" s="136">
        <f>SUM(R171:R181)</f>
        <v>0.173194925</v>
      </c>
      <c r="T170" s="137">
        <f>SUM(T171:T181)</f>
        <v>0</v>
      </c>
      <c r="AR170" s="132" t="s">
        <v>86</v>
      </c>
      <c r="AT170" s="138" t="s">
        <v>74</v>
      </c>
      <c r="AU170" s="138" t="s">
        <v>82</v>
      </c>
      <c r="AY170" s="132" t="s">
        <v>153</v>
      </c>
      <c r="BK170" s="139">
        <f>SUM(BK171:BK181)</f>
        <v>2766.8719999999998</v>
      </c>
    </row>
    <row r="171" spans="2:65" s="1" customFormat="1" ht="24.25" customHeight="1">
      <c r="B171" s="142"/>
      <c r="C171" s="143" t="s">
        <v>544</v>
      </c>
      <c r="D171" s="143" t="s">
        <v>155</v>
      </c>
      <c r="E171" s="144" t="s">
        <v>545</v>
      </c>
      <c r="F171" s="145" t="s">
        <v>546</v>
      </c>
      <c r="G171" s="146" t="s">
        <v>271</v>
      </c>
      <c r="H171" s="147">
        <v>147</v>
      </c>
      <c r="I171" s="147">
        <v>6.0830000000000002</v>
      </c>
      <c r="J171" s="147">
        <f t="shared" ref="J171:J181" si="20">ROUND(I171*H171,3)</f>
        <v>894.20100000000002</v>
      </c>
      <c r="K171" s="148"/>
      <c r="L171" s="27"/>
      <c r="M171" s="149" t="s">
        <v>1</v>
      </c>
      <c r="N171" s="121" t="s">
        <v>41</v>
      </c>
      <c r="O171" s="150">
        <v>0.31015999999999999</v>
      </c>
      <c r="P171" s="150">
        <f t="shared" ref="P171:P181" si="21">O171*H171</f>
        <v>45.593519999999998</v>
      </c>
      <c r="Q171" s="150">
        <v>0</v>
      </c>
      <c r="R171" s="150">
        <f t="shared" ref="R171:R181" si="22">Q171*H171</f>
        <v>0</v>
      </c>
      <c r="S171" s="150">
        <v>0</v>
      </c>
      <c r="T171" s="151">
        <f t="shared" ref="T171:T181" si="23">S171*H171</f>
        <v>0</v>
      </c>
      <c r="AR171" s="152" t="s">
        <v>222</v>
      </c>
      <c r="AT171" s="152" t="s">
        <v>155</v>
      </c>
      <c r="AU171" s="152" t="s">
        <v>86</v>
      </c>
      <c r="AY171" s="13" t="s">
        <v>153</v>
      </c>
      <c r="BE171" s="153">
        <f t="shared" ref="BE171:BE181" si="24">IF(N171="základná",J171,0)</f>
        <v>0</v>
      </c>
      <c r="BF171" s="153">
        <f t="shared" ref="BF171:BF181" si="25">IF(N171="znížená",J171,0)</f>
        <v>894.20100000000002</v>
      </c>
      <c r="BG171" s="153">
        <f t="shared" ref="BG171:BG181" si="26">IF(N171="zákl. prenesená",J171,0)</f>
        <v>0</v>
      </c>
      <c r="BH171" s="153">
        <f t="shared" ref="BH171:BH181" si="27">IF(N171="zníž. prenesená",J171,0)</f>
        <v>0</v>
      </c>
      <c r="BI171" s="153">
        <f t="shared" ref="BI171:BI181" si="28">IF(N171="nulová",J171,0)</f>
        <v>0</v>
      </c>
      <c r="BJ171" s="13" t="s">
        <v>86</v>
      </c>
      <c r="BK171" s="154">
        <f t="shared" ref="BK171:BK181" si="29">ROUND(I171*H171,3)</f>
        <v>894.20100000000002</v>
      </c>
      <c r="BL171" s="13" t="s">
        <v>222</v>
      </c>
      <c r="BM171" s="152" t="s">
        <v>547</v>
      </c>
    </row>
    <row r="172" spans="2:65" s="1" customFormat="1" ht="33" customHeight="1">
      <c r="B172" s="142"/>
      <c r="C172" s="155" t="s">
        <v>548</v>
      </c>
      <c r="D172" s="155" t="s">
        <v>274</v>
      </c>
      <c r="E172" s="156" t="s">
        <v>549</v>
      </c>
      <c r="F172" s="157" t="s">
        <v>550</v>
      </c>
      <c r="G172" s="158" t="s">
        <v>271</v>
      </c>
      <c r="H172" s="159">
        <v>147</v>
      </c>
      <c r="I172" s="159">
        <v>1.8240000000000001</v>
      </c>
      <c r="J172" s="159">
        <f t="shared" si="20"/>
        <v>268.12799999999999</v>
      </c>
      <c r="K172" s="160"/>
      <c r="L172" s="161"/>
      <c r="M172" s="162" t="s">
        <v>1</v>
      </c>
      <c r="N172" s="163" t="s">
        <v>41</v>
      </c>
      <c r="O172" s="150">
        <v>0</v>
      </c>
      <c r="P172" s="150">
        <f t="shared" si="21"/>
        <v>0</v>
      </c>
      <c r="Q172" s="150">
        <v>2.7E-4</v>
      </c>
      <c r="R172" s="150">
        <f t="shared" si="22"/>
        <v>3.9690000000000003E-2</v>
      </c>
      <c r="S172" s="150">
        <v>0</v>
      </c>
      <c r="T172" s="151">
        <f t="shared" si="23"/>
        <v>0</v>
      </c>
      <c r="AR172" s="152" t="s">
        <v>292</v>
      </c>
      <c r="AT172" s="152" t="s">
        <v>274</v>
      </c>
      <c r="AU172" s="152" t="s">
        <v>86</v>
      </c>
      <c r="AY172" s="13" t="s">
        <v>153</v>
      </c>
      <c r="BE172" s="153">
        <f t="shared" si="24"/>
        <v>0</v>
      </c>
      <c r="BF172" s="153">
        <f t="shared" si="25"/>
        <v>268.12799999999999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3" t="s">
        <v>86</v>
      </c>
      <c r="BK172" s="154">
        <f t="shared" si="29"/>
        <v>268.12799999999999</v>
      </c>
      <c r="BL172" s="13" t="s">
        <v>222</v>
      </c>
      <c r="BM172" s="152" t="s">
        <v>551</v>
      </c>
    </row>
    <row r="173" spans="2:65" s="1" customFormat="1" ht="24.25" customHeight="1">
      <c r="B173" s="142"/>
      <c r="C173" s="143" t="s">
        <v>552</v>
      </c>
      <c r="D173" s="143" t="s">
        <v>155</v>
      </c>
      <c r="E173" s="144" t="s">
        <v>553</v>
      </c>
      <c r="F173" s="145" t="s">
        <v>554</v>
      </c>
      <c r="G173" s="146" t="s">
        <v>277</v>
      </c>
      <c r="H173" s="147">
        <v>40</v>
      </c>
      <c r="I173" s="147">
        <v>4.3099999999999996</v>
      </c>
      <c r="J173" s="147">
        <f t="shared" si="20"/>
        <v>172.4</v>
      </c>
      <c r="K173" s="148"/>
      <c r="L173" s="27"/>
      <c r="M173" s="149" t="s">
        <v>1</v>
      </c>
      <c r="N173" s="121" t="s">
        <v>41</v>
      </c>
      <c r="O173" s="150">
        <v>0.20627000000000001</v>
      </c>
      <c r="P173" s="150">
        <f t="shared" si="21"/>
        <v>8.2507999999999999</v>
      </c>
      <c r="Q173" s="150">
        <v>4.566E-5</v>
      </c>
      <c r="R173" s="150">
        <f t="shared" si="22"/>
        <v>1.8263999999999999E-3</v>
      </c>
      <c r="S173" s="150">
        <v>0</v>
      </c>
      <c r="T173" s="151">
        <f t="shared" si="23"/>
        <v>0</v>
      </c>
      <c r="AR173" s="152" t="s">
        <v>222</v>
      </c>
      <c r="AT173" s="152" t="s">
        <v>155</v>
      </c>
      <c r="AU173" s="152" t="s">
        <v>86</v>
      </c>
      <c r="AY173" s="13" t="s">
        <v>153</v>
      </c>
      <c r="BE173" s="153">
        <f t="shared" si="24"/>
        <v>0</v>
      </c>
      <c r="BF173" s="153">
        <f t="shared" si="25"/>
        <v>172.4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86</v>
      </c>
      <c r="BK173" s="154">
        <f t="shared" si="29"/>
        <v>172.4</v>
      </c>
      <c r="BL173" s="13" t="s">
        <v>222</v>
      </c>
      <c r="BM173" s="152" t="s">
        <v>555</v>
      </c>
    </row>
    <row r="174" spans="2:65" s="1" customFormat="1" ht="16.5" customHeight="1">
      <c r="B174" s="142"/>
      <c r="C174" s="155" t="s">
        <v>556</v>
      </c>
      <c r="D174" s="155" t="s">
        <v>274</v>
      </c>
      <c r="E174" s="156" t="s">
        <v>557</v>
      </c>
      <c r="F174" s="157" t="s">
        <v>558</v>
      </c>
      <c r="G174" s="158" t="s">
        <v>277</v>
      </c>
      <c r="H174" s="159">
        <v>40</v>
      </c>
      <c r="I174" s="159">
        <v>11.509</v>
      </c>
      <c r="J174" s="159">
        <f t="shared" si="20"/>
        <v>460.36</v>
      </c>
      <c r="K174" s="160"/>
      <c r="L174" s="161"/>
      <c r="M174" s="162" t="s">
        <v>1</v>
      </c>
      <c r="N174" s="163" t="s">
        <v>41</v>
      </c>
      <c r="O174" s="150">
        <v>0</v>
      </c>
      <c r="P174" s="150">
        <f t="shared" si="21"/>
        <v>0</v>
      </c>
      <c r="Q174" s="150">
        <v>1E-4</v>
      </c>
      <c r="R174" s="150">
        <f t="shared" si="22"/>
        <v>4.0000000000000001E-3</v>
      </c>
      <c r="S174" s="150">
        <v>0</v>
      </c>
      <c r="T174" s="151">
        <f t="shared" si="23"/>
        <v>0</v>
      </c>
      <c r="AR174" s="152" t="s">
        <v>292</v>
      </c>
      <c r="AT174" s="152" t="s">
        <v>274</v>
      </c>
      <c r="AU174" s="152" t="s">
        <v>86</v>
      </c>
      <c r="AY174" s="13" t="s">
        <v>153</v>
      </c>
      <c r="BE174" s="153">
        <f t="shared" si="24"/>
        <v>0</v>
      </c>
      <c r="BF174" s="153">
        <f t="shared" si="25"/>
        <v>460.36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86</v>
      </c>
      <c r="BK174" s="154">
        <f t="shared" si="29"/>
        <v>460.36</v>
      </c>
      <c r="BL174" s="13" t="s">
        <v>222</v>
      </c>
      <c r="BM174" s="152" t="s">
        <v>559</v>
      </c>
    </row>
    <row r="175" spans="2:65" s="1" customFormat="1" ht="24.25" customHeight="1">
      <c r="B175" s="142"/>
      <c r="C175" s="143" t="s">
        <v>568</v>
      </c>
      <c r="D175" s="143" t="s">
        <v>155</v>
      </c>
      <c r="E175" s="144" t="s">
        <v>812</v>
      </c>
      <c r="F175" s="145" t="s">
        <v>813</v>
      </c>
      <c r="G175" s="146" t="s">
        <v>277</v>
      </c>
      <c r="H175" s="147">
        <v>1</v>
      </c>
      <c r="I175" s="147">
        <v>7.2679999999999998</v>
      </c>
      <c r="J175" s="147">
        <f t="shared" si="20"/>
        <v>7.2679999999999998</v>
      </c>
      <c r="K175" s="148"/>
      <c r="L175" s="27"/>
      <c r="M175" s="149" t="s">
        <v>1</v>
      </c>
      <c r="N175" s="121" t="s">
        <v>41</v>
      </c>
      <c r="O175" s="150">
        <v>0.35220000000000001</v>
      </c>
      <c r="P175" s="150">
        <f t="shared" si="21"/>
        <v>0.35220000000000001</v>
      </c>
      <c r="Q175" s="150">
        <v>6.3919999999999998E-5</v>
      </c>
      <c r="R175" s="150">
        <f t="shared" si="22"/>
        <v>6.3919999999999998E-5</v>
      </c>
      <c r="S175" s="150">
        <v>0</v>
      </c>
      <c r="T175" s="151">
        <f t="shared" si="23"/>
        <v>0</v>
      </c>
      <c r="AR175" s="152" t="s">
        <v>222</v>
      </c>
      <c r="AT175" s="152" t="s">
        <v>155</v>
      </c>
      <c r="AU175" s="152" t="s">
        <v>86</v>
      </c>
      <c r="AY175" s="13" t="s">
        <v>153</v>
      </c>
      <c r="BE175" s="153">
        <f t="shared" si="24"/>
        <v>0</v>
      </c>
      <c r="BF175" s="153">
        <f t="shared" si="25"/>
        <v>7.2679999999999998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86</v>
      </c>
      <c r="BK175" s="154">
        <f t="shared" si="29"/>
        <v>7.2679999999999998</v>
      </c>
      <c r="BL175" s="13" t="s">
        <v>222</v>
      </c>
      <c r="BM175" s="152" t="s">
        <v>814</v>
      </c>
    </row>
    <row r="176" spans="2:65" s="1" customFormat="1" ht="16.5" customHeight="1">
      <c r="B176" s="142"/>
      <c r="C176" s="155" t="s">
        <v>572</v>
      </c>
      <c r="D176" s="155" t="s">
        <v>274</v>
      </c>
      <c r="E176" s="156" t="s">
        <v>815</v>
      </c>
      <c r="F176" s="157" t="s">
        <v>816</v>
      </c>
      <c r="G176" s="158" t="s">
        <v>277</v>
      </c>
      <c r="H176" s="159">
        <v>1</v>
      </c>
      <c r="I176" s="159">
        <v>47.808</v>
      </c>
      <c r="J176" s="159">
        <f t="shared" si="20"/>
        <v>47.808</v>
      </c>
      <c r="K176" s="160"/>
      <c r="L176" s="161"/>
      <c r="M176" s="162" t="s">
        <v>1</v>
      </c>
      <c r="N176" s="163" t="s">
        <v>41</v>
      </c>
      <c r="O176" s="150">
        <v>0</v>
      </c>
      <c r="P176" s="150">
        <f t="shared" si="21"/>
        <v>0</v>
      </c>
      <c r="Q176" s="150">
        <v>3.5000000000000001E-3</v>
      </c>
      <c r="R176" s="150">
        <f t="shared" si="22"/>
        <v>3.5000000000000001E-3</v>
      </c>
      <c r="S176" s="150">
        <v>0</v>
      </c>
      <c r="T176" s="151">
        <f t="shared" si="23"/>
        <v>0</v>
      </c>
      <c r="AR176" s="152" t="s">
        <v>292</v>
      </c>
      <c r="AT176" s="152" t="s">
        <v>274</v>
      </c>
      <c r="AU176" s="152" t="s">
        <v>86</v>
      </c>
      <c r="AY176" s="13" t="s">
        <v>153</v>
      </c>
      <c r="BE176" s="153">
        <f t="shared" si="24"/>
        <v>0</v>
      </c>
      <c r="BF176" s="153">
        <f t="shared" si="25"/>
        <v>47.808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86</v>
      </c>
      <c r="BK176" s="154">
        <f t="shared" si="29"/>
        <v>47.808</v>
      </c>
      <c r="BL176" s="13" t="s">
        <v>222</v>
      </c>
      <c r="BM176" s="152" t="s">
        <v>817</v>
      </c>
    </row>
    <row r="177" spans="2:65" s="1" customFormat="1" ht="16.5" customHeight="1">
      <c r="B177" s="142"/>
      <c r="C177" s="143" t="s">
        <v>818</v>
      </c>
      <c r="D177" s="143" t="s">
        <v>155</v>
      </c>
      <c r="E177" s="144" t="s">
        <v>569</v>
      </c>
      <c r="F177" s="145" t="s">
        <v>570</v>
      </c>
      <c r="G177" s="146" t="s">
        <v>277</v>
      </c>
      <c r="H177" s="147">
        <v>3</v>
      </c>
      <c r="I177" s="147">
        <v>4.4039999999999999</v>
      </c>
      <c r="J177" s="147">
        <f t="shared" si="20"/>
        <v>13.212</v>
      </c>
      <c r="K177" s="148"/>
      <c r="L177" s="27"/>
      <c r="M177" s="149" t="s">
        <v>1</v>
      </c>
      <c r="N177" s="121" t="s">
        <v>41</v>
      </c>
      <c r="O177" s="150">
        <v>0.26144000000000001</v>
      </c>
      <c r="P177" s="150">
        <f t="shared" si="21"/>
        <v>0.78432000000000002</v>
      </c>
      <c r="Q177" s="150">
        <v>0</v>
      </c>
      <c r="R177" s="150">
        <f t="shared" si="22"/>
        <v>0</v>
      </c>
      <c r="S177" s="150">
        <v>0</v>
      </c>
      <c r="T177" s="151">
        <f t="shared" si="23"/>
        <v>0</v>
      </c>
      <c r="AR177" s="152" t="s">
        <v>159</v>
      </c>
      <c r="AT177" s="152" t="s">
        <v>155</v>
      </c>
      <c r="AU177" s="152" t="s">
        <v>86</v>
      </c>
      <c r="AY177" s="13" t="s">
        <v>153</v>
      </c>
      <c r="BE177" s="153">
        <f t="shared" si="24"/>
        <v>0</v>
      </c>
      <c r="BF177" s="153">
        <f t="shared" si="25"/>
        <v>13.212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86</v>
      </c>
      <c r="BK177" s="154">
        <f t="shared" si="29"/>
        <v>13.212</v>
      </c>
      <c r="BL177" s="13" t="s">
        <v>159</v>
      </c>
      <c r="BM177" s="152" t="s">
        <v>819</v>
      </c>
    </row>
    <row r="178" spans="2:65" s="1" customFormat="1" ht="21.75" customHeight="1">
      <c r="B178" s="142"/>
      <c r="C178" s="155" t="s">
        <v>820</v>
      </c>
      <c r="D178" s="155" t="s">
        <v>274</v>
      </c>
      <c r="E178" s="156" t="s">
        <v>573</v>
      </c>
      <c r="F178" s="157" t="s">
        <v>574</v>
      </c>
      <c r="G178" s="158" t="s">
        <v>277</v>
      </c>
      <c r="H178" s="159">
        <v>3</v>
      </c>
      <c r="I178" s="159">
        <v>27.536000000000001</v>
      </c>
      <c r="J178" s="159">
        <f t="shared" si="20"/>
        <v>82.608000000000004</v>
      </c>
      <c r="K178" s="160"/>
      <c r="L178" s="161"/>
      <c r="M178" s="162" t="s">
        <v>1</v>
      </c>
      <c r="N178" s="163" t="s">
        <v>41</v>
      </c>
      <c r="O178" s="150">
        <v>0</v>
      </c>
      <c r="P178" s="150">
        <f t="shared" si="21"/>
        <v>0</v>
      </c>
      <c r="Q178" s="150">
        <v>2.1319999999999999E-2</v>
      </c>
      <c r="R178" s="150">
        <f t="shared" si="22"/>
        <v>6.3959999999999989E-2</v>
      </c>
      <c r="S178" s="150">
        <v>0</v>
      </c>
      <c r="T178" s="151">
        <f t="shared" si="23"/>
        <v>0</v>
      </c>
      <c r="AR178" s="152" t="s">
        <v>183</v>
      </c>
      <c r="AT178" s="152" t="s">
        <v>274</v>
      </c>
      <c r="AU178" s="152" t="s">
        <v>86</v>
      </c>
      <c r="AY178" s="13" t="s">
        <v>153</v>
      </c>
      <c r="BE178" s="153">
        <f t="shared" si="24"/>
        <v>0</v>
      </c>
      <c r="BF178" s="153">
        <f t="shared" si="25"/>
        <v>82.608000000000004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3" t="s">
        <v>86</v>
      </c>
      <c r="BK178" s="154">
        <f t="shared" si="29"/>
        <v>82.608000000000004</v>
      </c>
      <c r="BL178" s="13" t="s">
        <v>159</v>
      </c>
      <c r="BM178" s="152" t="s">
        <v>821</v>
      </c>
    </row>
    <row r="179" spans="2:65" s="1" customFormat="1" ht="24.25" customHeight="1">
      <c r="B179" s="142"/>
      <c r="C179" s="143" t="s">
        <v>576</v>
      </c>
      <c r="D179" s="143" t="s">
        <v>155</v>
      </c>
      <c r="E179" s="144" t="s">
        <v>577</v>
      </c>
      <c r="F179" s="145" t="s">
        <v>578</v>
      </c>
      <c r="G179" s="146" t="s">
        <v>271</v>
      </c>
      <c r="H179" s="147">
        <v>147</v>
      </c>
      <c r="I179" s="147">
        <v>4.2640000000000002</v>
      </c>
      <c r="J179" s="147">
        <f t="shared" si="20"/>
        <v>626.80799999999999</v>
      </c>
      <c r="K179" s="148"/>
      <c r="L179" s="27"/>
      <c r="M179" s="149" t="s">
        <v>1</v>
      </c>
      <c r="N179" s="121" t="s">
        <v>41</v>
      </c>
      <c r="O179" s="150">
        <v>0.17108999999999999</v>
      </c>
      <c r="P179" s="150">
        <f t="shared" si="21"/>
        <v>25.150230000000001</v>
      </c>
      <c r="Q179" s="150">
        <v>3.9921500000000002E-4</v>
      </c>
      <c r="R179" s="150">
        <f t="shared" si="22"/>
        <v>5.8684605000000001E-2</v>
      </c>
      <c r="S179" s="150">
        <v>0</v>
      </c>
      <c r="T179" s="151">
        <f t="shared" si="23"/>
        <v>0</v>
      </c>
      <c r="AR179" s="152" t="s">
        <v>222</v>
      </c>
      <c r="AT179" s="152" t="s">
        <v>155</v>
      </c>
      <c r="AU179" s="152" t="s">
        <v>86</v>
      </c>
      <c r="AY179" s="13" t="s">
        <v>153</v>
      </c>
      <c r="BE179" s="153">
        <f t="shared" si="24"/>
        <v>0</v>
      </c>
      <c r="BF179" s="153">
        <f t="shared" si="25"/>
        <v>626.80799999999999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3" t="s">
        <v>86</v>
      </c>
      <c r="BK179" s="154">
        <f t="shared" si="29"/>
        <v>626.80799999999999</v>
      </c>
      <c r="BL179" s="13" t="s">
        <v>222</v>
      </c>
      <c r="BM179" s="152" t="s">
        <v>579</v>
      </c>
    </row>
    <row r="180" spans="2:65" s="1" customFormat="1" ht="24.25" customHeight="1">
      <c r="B180" s="142"/>
      <c r="C180" s="143" t="s">
        <v>580</v>
      </c>
      <c r="D180" s="143" t="s">
        <v>155</v>
      </c>
      <c r="E180" s="144" t="s">
        <v>581</v>
      </c>
      <c r="F180" s="145" t="s">
        <v>582</v>
      </c>
      <c r="G180" s="146" t="s">
        <v>271</v>
      </c>
      <c r="H180" s="147">
        <v>147</v>
      </c>
      <c r="I180" s="147">
        <v>1.1850000000000001</v>
      </c>
      <c r="J180" s="147">
        <f t="shared" si="20"/>
        <v>174.19499999999999</v>
      </c>
      <c r="K180" s="148"/>
      <c r="L180" s="27"/>
      <c r="M180" s="149" t="s">
        <v>1</v>
      </c>
      <c r="N180" s="121" t="s">
        <v>41</v>
      </c>
      <c r="O180" s="150">
        <v>5.8049999999999997E-2</v>
      </c>
      <c r="P180" s="150">
        <f t="shared" si="21"/>
        <v>8.5333500000000004</v>
      </c>
      <c r="Q180" s="150">
        <v>1.0000000000000001E-5</v>
      </c>
      <c r="R180" s="150">
        <f t="shared" si="22"/>
        <v>1.4700000000000002E-3</v>
      </c>
      <c r="S180" s="150">
        <v>0</v>
      </c>
      <c r="T180" s="151">
        <f t="shared" si="23"/>
        <v>0</v>
      </c>
      <c r="AR180" s="152" t="s">
        <v>222</v>
      </c>
      <c r="AT180" s="152" t="s">
        <v>155</v>
      </c>
      <c r="AU180" s="152" t="s">
        <v>86</v>
      </c>
      <c r="AY180" s="13" t="s">
        <v>153</v>
      </c>
      <c r="BE180" s="153">
        <f t="shared" si="24"/>
        <v>0</v>
      </c>
      <c r="BF180" s="153">
        <f t="shared" si="25"/>
        <v>174.19499999999999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86</v>
      </c>
      <c r="BK180" s="154">
        <f t="shared" si="29"/>
        <v>174.19499999999999</v>
      </c>
      <c r="BL180" s="13" t="s">
        <v>222</v>
      </c>
      <c r="BM180" s="152" t="s">
        <v>583</v>
      </c>
    </row>
    <row r="181" spans="2:65" s="1" customFormat="1" ht="24.25" customHeight="1">
      <c r="B181" s="142"/>
      <c r="C181" s="143" t="s">
        <v>584</v>
      </c>
      <c r="D181" s="143" t="s">
        <v>155</v>
      </c>
      <c r="E181" s="144" t="s">
        <v>585</v>
      </c>
      <c r="F181" s="145" t="s">
        <v>586</v>
      </c>
      <c r="G181" s="146" t="s">
        <v>325</v>
      </c>
      <c r="H181" s="147">
        <v>26.512</v>
      </c>
      <c r="I181" s="147">
        <v>0.75</v>
      </c>
      <c r="J181" s="147">
        <f t="shared" si="20"/>
        <v>19.884</v>
      </c>
      <c r="K181" s="148"/>
      <c r="L181" s="27"/>
      <c r="M181" s="164" t="s">
        <v>1</v>
      </c>
      <c r="N181" s="165" t="s">
        <v>41</v>
      </c>
      <c r="O181" s="166">
        <v>0</v>
      </c>
      <c r="P181" s="166">
        <f t="shared" si="21"/>
        <v>0</v>
      </c>
      <c r="Q181" s="166">
        <v>0</v>
      </c>
      <c r="R181" s="166">
        <f t="shared" si="22"/>
        <v>0</v>
      </c>
      <c r="S181" s="166">
        <v>0</v>
      </c>
      <c r="T181" s="167">
        <f t="shared" si="23"/>
        <v>0</v>
      </c>
      <c r="AR181" s="152" t="s">
        <v>222</v>
      </c>
      <c r="AT181" s="152" t="s">
        <v>155</v>
      </c>
      <c r="AU181" s="152" t="s">
        <v>86</v>
      </c>
      <c r="AY181" s="13" t="s">
        <v>153</v>
      </c>
      <c r="BE181" s="153">
        <f t="shared" si="24"/>
        <v>0</v>
      </c>
      <c r="BF181" s="153">
        <f t="shared" si="25"/>
        <v>19.884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86</v>
      </c>
      <c r="BK181" s="154">
        <f t="shared" si="29"/>
        <v>19.884</v>
      </c>
      <c r="BL181" s="13" t="s">
        <v>222</v>
      </c>
      <c r="BM181" s="152" t="s">
        <v>587</v>
      </c>
    </row>
    <row r="182" spans="2:65" s="1" customFormat="1" ht="7" customHeight="1">
      <c r="B182" s="42"/>
      <c r="C182" s="43"/>
      <c r="D182" s="43"/>
      <c r="E182" s="43"/>
      <c r="F182" s="43"/>
      <c r="G182" s="43"/>
      <c r="H182" s="43"/>
      <c r="I182" s="43"/>
      <c r="J182" s="43"/>
      <c r="K182" s="43"/>
      <c r="L182" s="27"/>
    </row>
  </sheetData>
  <autoFilter ref="C133:K181" xr:uid="{00000000-0009-0000-0000-000008000000}"/>
  <mergeCells count="12">
    <mergeCell ref="E126:H126"/>
    <mergeCell ref="L2:V2"/>
    <mergeCell ref="E85:H85"/>
    <mergeCell ref="E87:H87"/>
    <mergeCell ref="E89:H89"/>
    <mergeCell ref="E122:H122"/>
    <mergeCell ref="E124:H12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20</vt:i4>
      </vt:variant>
    </vt:vector>
  </HeadingPairs>
  <TitlesOfParts>
    <vt:vector size="30" baseType="lpstr">
      <vt:lpstr>Rekapitulácia stavby</vt:lpstr>
      <vt:lpstr>SO 02 - SO 02 - Ustajneni...</vt:lpstr>
      <vt:lpstr>2_1 - Zdravotechnika</vt:lpstr>
      <vt:lpstr>2_2 - Elektroinštalácia</vt:lpstr>
      <vt:lpstr>SO 04 - SO 04 - Ustajneni...</vt:lpstr>
      <vt:lpstr>4_1 - Zdravotechnika</vt:lpstr>
      <vt:lpstr>4_2 - Elektroinštalácia</vt:lpstr>
      <vt:lpstr>SO 13 - SO 13 - Ustajneni...</vt:lpstr>
      <vt:lpstr>13_1 - Zdravotechnika</vt:lpstr>
      <vt:lpstr>13_2 - Elektroinštalácia</vt:lpstr>
      <vt:lpstr>'13_1 - Zdravotechnika'!Názvy_tlače</vt:lpstr>
      <vt:lpstr>'13_2 - Elektroinštalácia'!Názvy_tlače</vt:lpstr>
      <vt:lpstr>'2_1 - Zdravotechnika'!Názvy_tlače</vt:lpstr>
      <vt:lpstr>'2_2 - Elektroinštalácia'!Názvy_tlače</vt:lpstr>
      <vt:lpstr>'4_1 - Zdravotechnika'!Názvy_tlače</vt:lpstr>
      <vt:lpstr>'4_2 - Elektroinštalácia'!Názvy_tlače</vt:lpstr>
      <vt:lpstr>'Rekapitulácia stavby'!Názvy_tlače</vt:lpstr>
      <vt:lpstr>'SO 02 - SO 02 - Ustajneni...'!Názvy_tlače</vt:lpstr>
      <vt:lpstr>'SO 04 - SO 04 - Ustajneni...'!Názvy_tlače</vt:lpstr>
      <vt:lpstr>'SO 13 - SO 13 - Ustajneni...'!Názvy_tlače</vt:lpstr>
      <vt:lpstr>'13_1 - Zdravotechnika'!Oblasť_tlače</vt:lpstr>
      <vt:lpstr>'13_2 - Elektroinštalácia'!Oblasť_tlače</vt:lpstr>
      <vt:lpstr>'2_1 - Zdravotechnika'!Oblasť_tlače</vt:lpstr>
      <vt:lpstr>'2_2 - Elektroinštalácia'!Oblasť_tlače</vt:lpstr>
      <vt:lpstr>'4_1 - Zdravotechnika'!Oblasť_tlače</vt:lpstr>
      <vt:lpstr>'4_2 - Elektroinštalácia'!Oblasť_tlače</vt:lpstr>
      <vt:lpstr>'Rekapitulácia stavby'!Oblasť_tlače</vt:lpstr>
      <vt:lpstr>'SO 02 - SO 02 - Ustajneni...'!Oblasť_tlače</vt:lpstr>
      <vt:lpstr>'SO 04 - SO 04 - Ustajneni...'!Oblasť_tlače</vt:lpstr>
      <vt:lpstr>'SO 13 - SO 13 - Ustajneni...'!Oblasť_tlače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Kytka</dc:creator>
  <cp:lastModifiedBy>Microsoft Office User</cp:lastModifiedBy>
  <dcterms:created xsi:type="dcterms:W3CDTF">2022-06-21T07:18:31Z</dcterms:created>
  <dcterms:modified xsi:type="dcterms:W3CDTF">2023-05-30T08:02:11Z</dcterms:modified>
</cp:coreProperties>
</file>