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cenkros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2311.2A - Realizácia zele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'2311.2A - Realizácia zele...'!$C$134:$K$239</definedName>
    <definedName name="_xlnm.Print_Area" localSheetId="1">'2311.2A - Realizácia zele...'!$C$4:$J$76,'2311.2A - Realizácia zele...'!$C$82:$J$116,'2311.2A - Realizácia zele...'!$C$122:$J$239</definedName>
    <definedName name="_xlnm.Print_Titles" localSheetId="1">'2311.2A - Realizácia zele...'!$134:$134</definedName>
  </definedNames>
  <calcPr/>
</workbook>
</file>

<file path=xl/calcChain.xml><?xml version="1.0" encoding="utf-8"?>
<calcChain xmlns="http://schemas.openxmlformats.org/spreadsheetml/2006/main">
  <c i="2" l="1" r="J198"/>
  <c r="J37"/>
  <c r="J36"/>
  <c i="1" r="AY95"/>
  <c i="2" r="J35"/>
  <c i="1" r="AX95"/>
  <c i="2"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J110"/>
  <c r="BI197"/>
  <c r="BH197"/>
  <c r="BG197"/>
  <c r="BE197"/>
  <c r="T197"/>
  <c r="T196"/>
  <c r="R197"/>
  <c r="R196"/>
  <c r="P197"/>
  <c r="P196"/>
  <c r="BI195"/>
  <c r="BH195"/>
  <c r="BG195"/>
  <c r="BE195"/>
  <c r="T195"/>
  <c r="T194"/>
  <c r="R195"/>
  <c r="R194"/>
  <c r="P195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T136"/>
  <c r="R137"/>
  <c r="R136"/>
  <c r="P137"/>
  <c r="P136"/>
  <c r="J131"/>
  <c r="F129"/>
  <c r="E127"/>
  <c r="J91"/>
  <c r="F89"/>
  <c r="E87"/>
  <c r="J24"/>
  <c r="E24"/>
  <c r="J92"/>
  <c r="J23"/>
  <c r="J18"/>
  <c r="E18"/>
  <c r="F132"/>
  <c r="J17"/>
  <c r="J15"/>
  <c r="E15"/>
  <c r="F131"/>
  <c r="J14"/>
  <c r="J12"/>
  <c r="J89"/>
  <c r="E7"/>
  <c r="E125"/>
  <c i="1" r="L90"/>
  <c r="AM90"/>
  <c r="AM89"/>
  <c r="L89"/>
  <c r="AM87"/>
  <c r="L87"/>
  <c r="L85"/>
  <c r="L84"/>
  <c i="2" r="J168"/>
  <c r="BK143"/>
  <c r="J226"/>
  <c r="BK219"/>
  <c r="BK206"/>
  <c r="BK203"/>
  <c r="J188"/>
  <c r="BK160"/>
  <c r="BK142"/>
  <c r="J228"/>
  <c r="BK215"/>
  <c r="BK179"/>
  <c r="BK165"/>
  <c r="J146"/>
  <c r="J186"/>
  <c r="J169"/>
  <c r="J157"/>
  <c r="BK150"/>
  <c r="J142"/>
  <c r="J218"/>
  <c r="J206"/>
  <c r="J193"/>
  <c r="J154"/>
  <c r="J140"/>
  <c r="J217"/>
  <c r="J209"/>
  <c r="BK193"/>
  <c r="J179"/>
  <c r="J172"/>
  <c r="J165"/>
  <c r="BK158"/>
  <c r="BK137"/>
  <c r="BK227"/>
  <c r="J215"/>
  <c r="J204"/>
  <c r="J182"/>
  <c r="BK144"/>
  <c r="BK235"/>
  <c r="J227"/>
  <c r="BK185"/>
  <c r="J152"/>
  <c r="BK239"/>
  <c r="J175"/>
  <c r="J160"/>
  <c r="J220"/>
  <c r="J208"/>
  <c r="J200"/>
  <c r="BK176"/>
  <c r="J143"/>
  <c r="J219"/>
  <c r="BK214"/>
  <c r="BK204"/>
  <c r="J184"/>
  <c r="J178"/>
  <c r="BK169"/>
  <c r="BK159"/>
  <c r="J147"/>
  <c r="BK222"/>
  <c r="J211"/>
  <c r="BK202"/>
  <c r="BK184"/>
  <c r="BK154"/>
  <c r="J237"/>
  <c r="J231"/>
  <c r="J222"/>
  <c r="BK188"/>
  <c r="J151"/>
  <c r="BK200"/>
  <c r="BK168"/>
  <c r="J239"/>
  <c r="J185"/>
  <c r="BK155"/>
  <c r="BK145"/>
  <c r="BK223"/>
  <c r="J216"/>
  <c r="BK212"/>
  <c r="J205"/>
  <c r="J191"/>
  <c r="J180"/>
  <c r="J176"/>
  <c r="BK162"/>
  <c r="J156"/>
  <c r="BK140"/>
  <c r="BK233"/>
  <c r="J223"/>
  <c r="BK210"/>
  <c r="BK191"/>
  <c r="BK166"/>
  <c r="J141"/>
  <c r="J235"/>
  <c r="BK226"/>
  <c r="BK192"/>
  <c r="BK167"/>
  <c r="J137"/>
  <c r="BK201"/>
  <c r="J159"/>
  <c r="BK156"/>
  <c r="J145"/>
  <c r="J214"/>
  <c r="J201"/>
  <c r="J177"/>
  <c r="J144"/>
  <c r="J221"/>
  <c r="BK211"/>
  <c r="J195"/>
  <c r="BK182"/>
  <c r="J170"/>
  <c r="J161"/>
  <c r="BK151"/>
  <c r="J233"/>
  <c r="BK217"/>
  <c r="BK205"/>
  <c r="BK187"/>
  <c r="J236"/>
  <c r="BK229"/>
  <c r="J203"/>
  <c r="J173"/>
  <c r="J155"/>
  <c r="F33"/>
  <c r="J33"/>
  <c r="J234"/>
  <c r="BK220"/>
  <c r="J207"/>
  <c r="BK197"/>
  <c r="BK186"/>
  <c r="J158"/>
  <c r="BK141"/>
  <c r="J232"/>
  <c r="BK221"/>
  <c r="J187"/>
  <c r="BK170"/>
  <c r="BK147"/>
  <c r="BK208"/>
  <c r="BK189"/>
  <c r="BK152"/>
  <c i="1" r="AS94"/>
  <c i="2" r="BK232"/>
  <c r="J224"/>
  <c r="J212"/>
  <c r="BK180"/>
  <c r="J166"/>
  <c r="F36"/>
  <c r="BK224"/>
  <c r="J210"/>
  <c r="J202"/>
  <c r="BK178"/>
  <c r="BK146"/>
  <c r="F37"/>
  <c r="F35"/>
  <c r="J192"/>
  <c r="BK157"/>
  <c r="BK236"/>
  <c r="BK228"/>
  <c r="BK207"/>
  <c r="BK172"/>
  <c r="J150"/>
  <c r="J197"/>
  <c r="J167"/>
  <c r="BK237"/>
  <c r="J229"/>
  <c r="BK216"/>
  <c r="BK175"/>
  <c r="BK161"/>
  <c r="BK234"/>
  <c r="BK177"/>
  <c r="J162"/>
  <c r="BK195"/>
  <c r="J171"/>
  <c r="BK149"/>
  <c r="BK231"/>
  <c r="BK218"/>
  <c r="J189"/>
  <c r="BK171"/>
  <c r="J149"/>
  <c r="BK209"/>
  <c r="BK173"/>
  <c l="1" r="T148"/>
  <c r="T139"/>
  <c r="BK153"/>
  <c r="J153"/>
  <c r="J101"/>
  <c r="R174"/>
  <c r="R164"/>
  <c r="R163"/>
  <c r="R190"/>
  <c r="R153"/>
  <c r="R183"/>
  <c r="R181"/>
  <c r="R148"/>
  <c r="R139"/>
  <c r="R138"/>
  <c r="T174"/>
  <c r="T183"/>
  <c r="T181"/>
  <c r="P225"/>
  <c r="P148"/>
  <c r="P139"/>
  <c r="P164"/>
  <c r="P163"/>
  <c r="P190"/>
  <c r="R213"/>
  <c r="R199"/>
  <c r="BK230"/>
  <c r="J230"/>
  <c r="J114"/>
  <c r="BK148"/>
  <c r="J148"/>
  <c r="J100"/>
  <c r="BK174"/>
  <c r="J174"/>
  <c r="J104"/>
  <c r="T190"/>
  <c r="T225"/>
  <c r="P153"/>
  <c r="BK164"/>
  <c r="BK163"/>
  <c r="J163"/>
  <c r="J102"/>
  <c r="BK183"/>
  <c r="J183"/>
  <c r="J106"/>
  <c r="P213"/>
  <c r="P199"/>
  <c r="P230"/>
  <c r="T153"/>
  <c r="T164"/>
  <c r="T163"/>
  <c r="BK190"/>
  <c r="J190"/>
  <c r="J107"/>
  <c r="BK213"/>
  <c r="J213"/>
  <c r="J112"/>
  <c r="BK225"/>
  <c r="J225"/>
  <c r="J113"/>
  <c r="R230"/>
  <c r="P174"/>
  <c r="P183"/>
  <c r="P181"/>
  <c r="T213"/>
  <c r="T199"/>
  <c r="R225"/>
  <c r="T230"/>
  <c r="BK136"/>
  <c r="J136"/>
  <c r="J97"/>
  <c r="BK139"/>
  <c r="BK138"/>
  <c r="J138"/>
  <c r="J98"/>
  <c r="BK181"/>
  <c r="J181"/>
  <c r="J105"/>
  <c r="BK196"/>
  <c r="J196"/>
  <c r="J109"/>
  <c r="BK199"/>
  <c r="J199"/>
  <c r="J111"/>
  <c r="BK194"/>
  <c r="J194"/>
  <c r="J108"/>
  <c r="BK238"/>
  <c r="J238"/>
  <c r="J115"/>
  <c r="J132"/>
  <c r="BF137"/>
  <c r="BF140"/>
  <c r="BF144"/>
  <c r="BF149"/>
  <c r="BF172"/>
  <c r="BF193"/>
  <c r="BF195"/>
  <c r="BF205"/>
  <c r="BF206"/>
  <c r="BF234"/>
  <c i="1" r="BC95"/>
  <c i="2" r="F91"/>
  <c r="J129"/>
  <c r="BF141"/>
  <c r="BF145"/>
  <c r="BF146"/>
  <c r="BF151"/>
  <c r="BF154"/>
  <c r="BF162"/>
  <c r="BF166"/>
  <c r="BF169"/>
  <c r="BF170"/>
  <c r="BF171"/>
  <c r="BF173"/>
  <c r="BF179"/>
  <c r="BF192"/>
  <c r="BF209"/>
  <c r="BF227"/>
  <c r="BF228"/>
  <c r="BF229"/>
  <c r="BF231"/>
  <c r="BF235"/>
  <c r="BF236"/>
  <c r="BF237"/>
  <c r="E85"/>
  <c r="BF143"/>
  <c r="BF147"/>
  <c r="BF155"/>
  <c r="BF159"/>
  <c r="BF165"/>
  <c r="BF180"/>
  <c r="BF182"/>
  <c r="BF184"/>
  <c r="BF185"/>
  <c r="BF186"/>
  <c r="BF187"/>
  <c r="BF188"/>
  <c r="BF191"/>
  <c r="BF201"/>
  <c r="BF202"/>
  <c r="BF204"/>
  <c r="BF218"/>
  <c r="BF232"/>
  <c r="BF233"/>
  <c r="BF239"/>
  <c i="1" r="AZ95"/>
  <c i="2" r="F92"/>
  <c r="BF150"/>
  <c r="BF152"/>
  <c r="BF157"/>
  <c r="BF160"/>
  <c r="BF161"/>
  <c r="BF167"/>
  <c r="BF168"/>
  <c r="BF175"/>
  <c r="BF176"/>
  <c r="BF177"/>
  <c r="BF178"/>
  <c r="BF189"/>
  <c r="BF200"/>
  <c r="BF203"/>
  <c r="BF208"/>
  <c r="BF210"/>
  <c r="BF211"/>
  <c r="BF212"/>
  <c r="BF214"/>
  <c r="BF216"/>
  <c r="BF219"/>
  <c r="BF221"/>
  <c i="1" r="BB95"/>
  <c i="2" r="BF142"/>
  <c r="BF156"/>
  <c r="BF158"/>
  <c r="BF197"/>
  <c r="BF207"/>
  <c r="BF215"/>
  <c r="BF217"/>
  <c r="BF220"/>
  <c r="BF222"/>
  <c r="BF223"/>
  <c r="BF224"/>
  <c r="BF226"/>
  <c i="1" r="AV95"/>
  <c r="BD95"/>
  <c r="BC94"/>
  <c r="W32"/>
  <c r="AZ94"/>
  <c r="W29"/>
  <c r="BB94"/>
  <c r="W31"/>
  <c r="BD94"/>
  <c r="W33"/>
  <c i="2" l="1" r="P138"/>
  <c r="P135"/>
  <c i="1" r="AU95"/>
  <c i="2" r="R135"/>
  <c r="T138"/>
  <c r="T135"/>
  <c r="J139"/>
  <c r="J99"/>
  <c r="J164"/>
  <c r="J103"/>
  <c r="BK135"/>
  <c r="J135"/>
  <c r="J96"/>
  <c i="1" r="AU94"/>
  <c r="AV94"/>
  <c r="AK29"/>
  <c r="AX94"/>
  <c i="2" r="F34"/>
  <c i="1" r="BA95"/>
  <c r="BA94"/>
  <c r="W30"/>
  <c r="AY94"/>
  <c i="2" r="J34"/>
  <c i="1" r="AW95"/>
  <c r="AT95"/>
  <c i="2" l="1" r="J30"/>
  <c i="1" r="AG95"/>
  <c r="AG94"/>
  <c r="AK26"/>
  <c r="AW94"/>
  <c r="AK30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<sst xmlns="http://schemas.openxmlformats.org/spreadsheetml/2006/main">
  <si>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</si>
  <si>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</si>
  <si>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</si>
  <si>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</si>
  <si>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</si>
  <si>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{50ba9dad-4160-4ab7-b662-49b961bcb4a0}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</si>
  <si>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</si>
  <si>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</si>
  <si>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</si>
  <si>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</si>
  <si>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</si>
  <si>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</si>
  <si>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</si>
  <si>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2311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</si>
  <si>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</si>
  <si>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</si>
  <si>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Úprava a tvorba modrozelenej infraštruktúry v obci Radvanovce</t>
  </si>
  <si>
    <t>JKSO:</t>
  </si>
  <si>
    <t>KS:</t>
  </si>
  <si>
    <t>Miesto:</t>
  </si>
  <si>
    <t xml:space="preserve"> </t>
  </si>
  <si>
    <t>Dátum:</t>
  </si>
  <si>
    <t>27. 8. 2023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</si>
  <si>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</si>
  <si>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</si>
  <si>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</si>
  <si>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</si>
  <si>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</si>
  <si>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</si>
  <si>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</si>
  <si>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</si>
  <si>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</si>
  <si>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</si>
  <si>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</si>
  <si>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</si>
  <si>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</si>
  <si>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</si>
  <si>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</si>
  <si>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</si>
  <si>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</si>
  <si>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</si>
  <si>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</si>
  <si>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</si>
  <si>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</si>
  <si>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</si>
  <si>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</si>
  <si>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</si>
  <si>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</si>
  <si>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</si>
  <si>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</si>
  <si>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</si>
  <si>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</si>
  <si>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</si>
  <si>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</si>
  <si>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</si>
  <si>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</si>
  <si>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</si>
  <si>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</si>
  <si>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</si>
  <si>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</si>
  <si>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</si>
  <si>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</si>
  <si>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</si>
  <si>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</si>
  <si>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</si>
  <si>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</si>
  <si>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</si>
  <si>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</si>
  <si>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</si>
  <si>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</si>
  <si>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</si>
  <si>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</si>
  <si>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</si>
  <si>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</si>
  <si>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</si>
  <si>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</si>
  <si>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</si>
  <si>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2311.2A</t>
  </si>
  <si>
    <t>Realizácia zelene v obci Radvanovce</t>
  </si>
  <si>
    <t>STA</t>
  </si>
  <si>
    <t>1</t>
  </si>
  <si>
    <t>{27aa2db7-4011-4801-90bf-e7627dad89b5}</t>
  </si>
  <si>
    <t>KRYCÍ LIST ROZPOČTU</t>
  </si>
  <si>
    <t>Objekt:</t>
  </si>
  <si>
    <t>2311.2A - Realizácia zelene v obci Radvanovce</t>
  </si>
  <si>
    <t>Ing. Vladimir Vagasky</t>
  </si>
  <si>
    <t>REKAPITULÁCIA ROZPOČTU</t>
  </si>
  <si>
    <t>Kód dielu - Popis</t>
  </si>
  <si>
    <t>Cena celkom [EUR]</t>
  </si>
  <si>
    <t>Náklady z rozpočtu</t>
  </si>
  <si>
    <t>-1</t>
  </si>
  <si>
    <t>N00 - Projektová dokumentácia</t>
  </si>
  <si>
    <t>HSV - HSV</t>
  </si>
  <si>
    <t xml:space="preserve">    231 - Plochy a úpravy územia</t>
  </si>
  <si>
    <t xml:space="preserve">      231/180 - Povrchové úpravy terénu</t>
  </si>
  <si>
    <t xml:space="preserve">      231/181 - Hĺbenie a výsadby</t>
  </si>
  <si>
    <t xml:space="preserve">    1 - Zemné práce</t>
  </si>
  <si>
    <t xml:space="preserve">      HSV m - Mulčovanie </t>
  </si>
  <si>
    <t xml:space="preserve">    B - Búracie práce</t>
  </si>
  <si>
    <t xml:space="preserve">    S - Materiál HSV</t>
  </si>
  <si>
    <t xml:space="preserve">      S2 - KRY</t>
  </si>
  <si>
    <t xml:space="preserve">      S3 - TRVALKY A TRÁVY</t>
  </si>
  <si>
    <t xml:space="preserve">    S4 - Cibuľoviny</t>
  </si>
  <si>
    <t xml:space="preserve">    231/190 - Presun hmôt</t>
  </si>
  <si>
    <t>PTV - Prvky drobnej architektúry</t>
  </si>
  <si>
    <t>SP - Spevnené plochy</t>
  </si>
  <si>
    <t xml:space="preserve">    1/12 - Betónová dlažba</t>
  </si>
  <si>
    <t xml:space="preserve">    1/13 - Hĺbené vykopávky</t>
  </si>
  <si>
    <t xml:space="preserve">    1/23 - Palisady</t>
  </si>
  <si>
    <t xml:space="preserve">    1/14 - Presun hmôt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</si>
  <si>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</si>
  <si>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</si>
  <si>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</si>
  <si>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</si>
  <si>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</si>
  <si>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</si>
  <si>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</si>
  <si>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</si>
  <si>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</si>
  <si>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</si>
  <si>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</si>
  <si>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</si>
  <si>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N00</t>
  </si>
  <si>
    <t>Projektová dokumentácia</t>
  </si>
  <si>
    <t>4</t>
  </si>
  <si>
    <t>ROZPOCET</t>
  </si>
  <si>
    <t>K</t>
  </si>
  <si>
    <t>000400021.S</t>
  </si>
  <si>
    <t>Projektové práce - stavebná časť (stavebné objekty vrátane ich technického vybavenia). náklady na vypracovanie realizačnej dokumentácie</t>
  </si>
  <si>
    <t>eur</t>
  </si>
  <si>
    <t>1024</t>
  </si>
  <si>
    <t>2</t>
  </si>
  <si>
    <t>1652636928</t>
  </si>
  <si>
    <t>HSV</t>
  </si>
  <si>
    <t>231</t>
  </si>
  <si>
    <t>Plochy a úpravy územia</t>
  </si>
  <si>
    <t>180402111.S</t>
  </si>
  <si>
    <t>Založenie trávnika parkového výsevom v rovine do 1:5</t>
  </si>
  <si>
    <t>m2</t>
  </si>
  <si>
    <t>-1353499301</t>
  </si>
  <si>
    <t>3</t>
  </si>
  <si>
    <t>M</t>
  </si>
  <si>
    <t>005720001400.S</t>
  </si>
  <si>
    <t>Osivá tráv - semená parkovej zmesi 35g/m2</t>
  </si>
  <si>
    <t>kg</t>
  </si>
  <si>
    <t>8</t>
  </si>
  <si>
    <t>-1588362359</t>
  </si>
  <si>
    <t>185803211.S</t>
  </si>
  <si>
    <t>Povalcovanie trávnika v rovine alebo na svahu do 1:5</t>
  </si>
  <si>
    <t>710665312</t>
  </si>
  <si>
    <t>5</t>
  </si>
  <si>
    <t>181301101.S</t>
  </si>
  <si>
    <t>Rozprestretie ornice v rovine, plocha do 500 m2, hr.do 100 mm</t>
  </si>
  <si>
    <t>-1910955322</t>
  </si>
  <si>
    <t>6</t>
  </si>
  <si>
    <t>182001111.S</t>
  </si>
  <si>
    <t>Plošná úprava terénu pri nerovnostiach terénu nad 50-100mm v rovine alebo na svahu do 1:5</t>
  </si>
  <si>
    <t>-267700474</t>
  </si>
  <si>
    <t>7</t>
  </si>
  <si>
    <t>183403114.S</t>
  </si>
  <si>
    <t xml:space="preserve">Obrobenie pôdy kultivátorovaním v rovine alebo na svahu do 1:5 </t>
  </si>
  <si>
    <t>637856515</t>
  </si>
  <si>
    <t>183403153.S</t>
  </si>
  <si>
    <t xml:space="preserve">Obrobenie pôdy hrabaním v rovine alebo na svahu do 1:5 </t>
  </si>
  <si>
    <t>-414169711</t>
  </si>
  <si>
    <t>9</t>
  </si>
  <si>
    <t>183403161.S</t>
  </si>
  <si>
    <t>Obrobenie pôdy valcovaním v rovine alebo na svahu do 1:5</t>
  </si>
  <si>
    <t>-980187248</t>
  </si>
  <si>
    <t>231/180</t>
  </si>
  <si>
    <t>Povrchové úpravy terénu</t>
  </si>
  <si>
    <t>10</t>
  </si>
  <si>
    <t>183205111.S</t>
  </si>
  <si>
    <t>Založenie záhonu na svahu nad 1:5 do 1:2 rovine alebo na svahu do 1:5 v hornine 1 až 2</t>
  </si>
  <si>
    <t>1230706240</t>
  </si>
  <si>
    <t>11</t>
  </si>
  <si>
    <t>917511121.T</t>
  </si>
  <si>
    <t>Osadenie obruby výšky 50 mm</t>
  </si>
  <si>
    <t>m</t>
  </si>
  <si>
    <t>-107491830</t>
  </si>
  <si>
    <t>12</t>
  </si>
  <si>
    <t>592170001000.T</t>
  </si>
  <si>
    <t>Obrubník záhradný, plast, 1000x50x80mm</t>
  </si>
  <si>
    <t>ks</t>
  </si>
  <si>
    <t>-848195949</t>
  </si>
  <si>
    <t>13</t>
  </si>
  <si>
    <t>592170001001.T</t>
  </si>
  <si>
    <t>Klinec plastový</t>
  </si>
  <si>
    <t>-2002653856</t>
  </si>
  <si>
    <t>231/181</t>
  </si>
  <si>
    <t>Hĺbenie a výsadby</t>
  </si>
  <si>
    <t>14</t>
  </si>
  <si>
    <t>183101112.S</t>
  </si>
  <si>
    <t>Hĺbenie jamky v rovine alebo na svahu do 1:5, objem nad 0,01 do 0,02 m3</t>
  </si>
  <si>
    <t>-1379090671</t>
  </si>
  <si>
    <t>15</t>
  </si>
  <si>
    <t>183101114.S</t>
  </si>
  <si>
    <t>Hĺbenie jamky v rovine alebo na svahu do 1:5, objem nad 0,05 do 0,125 m3</t>
  </si>
  <si>
    <t>-1366039306</t>
  </si>
  <si>
    <t>16</t>
  </si>
  <si>
    <t>183101221.S</t>
  </si>
  <si>
    <t>Hĺbenie jamiek pre výsadbu v horn. 1-4 s výmenou pôdy do 50% v rovine alebo na svahu do 1:5 objemu nad 0, 40 do 1,00 m3</t>
  </si>
  <si>
    <t>1141619794</t>
  </si>
  <si>
    <t>17</t>
  </si>
  <si>
    <t>18410114</t>
  </si>
  <si>
    <t>Vysádzanie cibuľovín a hľúz</t>
  </si>
  <si>
    <t>-450266100</t>
  </si>
  <si>
    <t>18</t>
  </si>
  <si>
    <t>184102110.S</t>
  </si>
  <si>
    <t>Výsadba dreviny s balom v rovine alebo na svahu do 1:5, priemer balu do 100 mm</t>
  </si>
  <si>
    <t>1281141165</t>
  </si>
  <si>
    <t>19</t>
  </si>
  <si>
    <t>184102111.S</t>
  </si>
  <si>
    <t>Výsadba dreviny s balom v rovine alebo na svahu do 1:5, priemer balu nad 100 do 200 mm</t>
  </si>
  <si>
    <t>-924747712</t>
  </si>
  <si>
    <t>184102116.S</t>
  </si>
  <si>
    <t>Výsadba dreviny s balom v rovine alebo na svahu do 1:5, priemer balu nad 600 do 800 mm</t>
  </si>
  <si>
    <t>522228209</t>
  </si>
  <si>
    <t>21</t>
  </si>
  <si>
    <t>184202112.S</t>
  </si>
  <si>
    <t>Zakotvenie dreviny troma a viac kolmi pri priemere kolov do 100 mm pri dĺžke kolov od 2 m do 3 m</t>
  </si>
  <si>
    <t>1673025229</t>
  </si>
  <si>
    <t>22</t>
  </si>
  <si>
    <t>052170000700.S</t>
  </si>
  <si>
    <t>Tyč ihličňanová tr. 3, hrúbka 10-12 cm, dĺžky 3-4 m bez kôry s priečkou</t>
  </si>
  <si>
    <t>-746323239</t>
  </si>
  <si>
    <t>Zemné práce</t>
  </si>
  <si>
    <t>HSV m</t>
  </si>
  <si>
    <t xml:space="preserve">Mulčovanie </t>
  </si>
  <si>
    <t>23</t>
  </si>
  <si>
    <t>184921240.S</t>
  </si>
  <si>
    <t>Mulčovanie záhonu štrkom alebo štrkodrvou hr. vrstvy nad 50 do 100 mm v rovine alebo na svahu do 1:5</t>
  </si>
  <si>
    <t>804888284</t>
  </si>
  <si>
    <t>24</t>
  </si>
  <si>
    <t>583410001200.S</t>
  </si>
  <si>
    <t>Kamenivo drvené hrubé frakcia 4-8 mm, farba antracit</t>
  </si>
  <si>
    <t>t</t>
  </si>
  <si>
    <t>-1076527184</t>
  </si>
  <si>
    <t>25</t>
  </si>
  <si>
    <t>184921112</t>
  </si>
  <si>
    <t xml:space="preserve">Položenie kokosovej siete na svahu do 1:2 </t>
  </si>
  <si>
    <t>1364319936</t>
  </si>
  <si>
    <t>26</t>
  </si>
  <si>
    <t>6731131000</t>
  </si>
  <si>
    <t>Kokosová sieť EKO 700g/m2</t>
  </si>
  <si>
    <t>-1164439876</t>
  </si>
  <si>
    <t>27</t>
  </si>
  <si>
    <t>184921111</t>
  </si>
  <si>
    <t xml:space="preserve">Položenie mulčovacej textílie v rovine alebo na svahu do 1:2 </t>
  </si>
  <si>
    <t>592791373</t>
  </si>
  <si>
    <t>28</t>
  </si>
  <si>
    <t>6936590000</t>
  </si>
  <si>
    <t>Mulčovacia EKOtextília s prírodnými vláknami AGROTEX EKO+</t>
  </si>
  <si>
    <t>-1745094534</t>
  </si>
  <si>
    <t>29</t>
  </si>
  <si>
    <t>141970100520.S</t>
  </si>
  <si>
    <t>Spony pre uchytenie geotextílie z betónovej ocele, 10mm, dĺžka 80cm, zahnuté do U</t>
  </si>
  <si>
    <t>1378954004</t>
  </si>
  <si>
    <t>30</t>
  </si>
  <si>
    <t>767916550.S</t>
  </si>
  <si>
    <t>Osadenie kameňa balvanitého, strojovo</t>
  </si>
  <si>
    <t>836489817</t>
  </si>
  <si>
    <t>31</t>
  </si>
  <si>
    <t>583820000800.S</t>
  </si>
  <si>
    <t>Balvany, lomove kamenivo fr.64+ vrátane dovozu</t>
  </si>
  <si>
    <t>759701033</t>
  </si>
  <si>
    <t>B</t>
  </si>
  <si>
    <t>Búracie práce</t>
  </si>
  <si>
    <t>32</t>
  </si>
  <si>
    <t>130901121.S</t>
  </si>
  <si>
    <t>Búranie konštrukcií z prostého betónu neprekladaného kameňom v hĺbených výkopoch s premiestnením sutiny na hromady na vzdialenosť do 20 m alebo s naložením na dopravný prostriedok</t>
  </si>
  <si>
    <t>m3</t>
  </si>
  <si>
    <t>-1418601461</t>
  </si>
  <si>
    <t>33</t>
  </si>
  <si>
    <t>113307111.S</t>
  </si>
  <si>
    <t xml:space="preserve">Odstránenie podkladu v ploche nad 200 m2 z kameniva ťaženého, hr. do 300mm,  -0,16000t</t>
  </si>
  <si>
    <t>929065532</t>
  </si>
  <si>
    <t>34</t>
  </si>
  <si>
    <t>979084216.S</t>
  </si>
  <si>
    <t>Vodorovná doprava vybúraných hmôt po suchu bez naloženia, ale so zložením na vzdialenosť do 5 km</t>
  </si>
  <si>
    <t>-1005527433</t>
  </si>
  <si>
    <t>35</t>
  </si>
  <si>
    <t>979087212.S</t>
  </si>
  <si>
    <t>Nakladanie na dopravné prostriedky pre vodorovnú dopravu sutiny</t>
  </si>
  <si>
    <t>858187571</t>
  </si>
  <si>
    <t>36</t>
  </si>
  <si>
    <t>979089012</t>
  </si>
  <si>
    <t>Poplatok za skladovanie - betón, tehly, dlaždice, ostatné</t>
  </si>
  <si>
    <t>232768522</t>
  </si>
  <si>
    <t>37</t>
  </si>
  <si>
    <t>979089012.Z</t>
  </si>
  <si>
    <t>Poplatok za skladovanie - zemina a kamenivo</t>
  </si>
  <si>
    <t>-1185752953</t>
  </si>
  <si>
    <t>S</t>
  </si>
  <si>
    <t>Materiál HSV</t>
  </si>
  <si>
    <t>38</t>
  </si>
  <si>
    <t>AD</t>
  </si>
  <si>
    <t>Prunus serullata Kanzan</t>
  </si>
  <si>
    <t>1779460660</t>
  </si>
  <si>
    <t>S2</t>
  </si>
  <si>
    <t>KRY</t>
  </si>
  <si>
    <t>39</t>
  </si>
  <si>
    <t>cb</t>
  </si>
  <si>
    <t>Carpinus betulus</t>
  </si>
  <si>
    <t>-2146087069</t>
  </si>
  <si>
    <t>40</t>
  </si>
  <si>
    <t>Bd</t>
  </si>
  <si>
    <t>Buddleia davidii mini</t>
  </si>
  <si>
    <t>-583181281</t>
  </si>
  <si>
    <t>41</t>
  </si>
  <si>
    <t>cc</t>
  </si>
  <si>
    <t>Caryopteris clandodensis</t>
  </si>
  <si>
    <t>370237348</t>
  </si>
  <si>
    <t>42</t>
  </si>
  <si>
    <t>cd</t>
  </si>
  <si>
    <t>Cotoneaster dameri</t>
  </si>
  <si>
    <t>-1116447888</t>
  </si>
  <si>
    <t>43</t>
  </si>
  <si>
    <t>pt</t>
  </si>
  <si>
    <t>Potentilla fruticosa</t>
  </si>
  <si>
    <t>1750241730</t>
  </si>
  <si>
    <t>44</t>
  </si>
  <si>
    <t>hpb</t>
  </si>
  <si>
    <t>Perovskia atriplicifolia</t>
  </si>
  <si>
    <t>1998273456</t>
  </si>
  <si>
    <t>S3</t>
  </si>
  <si>
    <t>TRVALKY A TRÁVY</t>
  </si>
  <si>
    <t>45</t>
  </si>
  <si>
    <t>T3</t>
  </si>
  <si>
    <t>Trvalky pokryvne</t>
  </si>
  <si>
    <t>1012098201</t>
  </si>
  <si>
    <t>46</t>
  </si>
  <si>
    <t>T1</t>
  </si>
  <si>
    <t>Trvalky skupinové</t>
  </si>
  <si>
    <t>692680862</t>
  </si>
  <si>
    <t>47</t>
  </si>
  <si>
    <t>T2</t>
  </si>
  <si>
    <t>Trvalky solitérne</t>
  </si>
  <si>
    <t>590391187</t>
  </si>
  <si>
    <t>S4</t>
  </si>
  <si>
    <t>Cibuľoviny</t>
  </si>
  <si>
    <t>48</t>
  </si>
  <si>
    <t>ns</t>
  </si>
  <si>
    <t xml:space="preserve">Narcis  Narcissus ssp. </t>
  </si>
  <si>
    <t>1305733834</t>
  </si>
  <si>
    <t>231/190</t>
  </si>
  <si>
    <t>Presun hmôt</t>
  </si>
  <si>
    <t>49</t>
  </si>
  <si>
    <t>998231311.S</t>
  </si>
  <si>
    <t>Presun hmôt pre sadovnícke a krajinárske úpravy do 5000 m vodorovne bez zvislého presunu</t>
  </si>
  <si>
    <t>-1146219898</t>
  </si>
  <si>
    <t>PTV</t>
  </si>
  <si>
    <t>Prvky drobnej architektúry</t>
  </si>
  <si>
    <t>SP</t>
  </si>
  <si>
    <t>Spevnené plochy</t>
  </si>
  <si>
    <t>50</t>
  </si>
  <si>
    <t>275313521.S</t>
  </si>
  <si>
    <t>Betón základových pätiek, prostý tr. C 12/15</t>
  </si>
  <si>
    <t>2011944492</t>
  </si>
  <si>
    <t>51</t>
  </si>
  <si>
    <t>589130000400.S</t>
  </si>
  <si>
    <t>Malta cementová pre murovanie z cementu troskoportlandského, 10 MPa</t>
  </si>
  <si>
    <t>77841670</t>
  </si>
  <si>
    <t>52</t>
  </si>
  <si>
    <t>589720001310.ST</t>
  </si>
  <si>
    <t>Suchý betón C 12/15-X0-Dmax 22</t>
  </si>
  <si>
    <t>128159692</t>
  </si>
  <si>
    <t>53</t>
  </si>
  <si>
    <t>5969125110.ST</t>
  </si>
  <si>
    <t>Kladenie betónovej dlažby - schody z prefabrikátu, hr. 150 mm, dĺžky 500mm, do lôžka z malty vo svahu</t>
  </si>
  <si>
    <t>1828444139</t>
  </si>
  <si>
    <t>54</t>
  </si>
  <si>
    <t>5969125110.S</t>
  </si>
  <si>
    <t>Kladenie betónovej dlažby - schody z prefabrikátu, hr. 150 mm, dĺžky 750mm, do lôžka z malty v o svahu</t>
  </si>
  <si>
    <t>-947743017</t>
  </si>
  <si>
    <t>55</t>
  </si>
  <si>
    <t>SCHOD3</t>
  </si>
  <si>
    <t>Schod betónový, prefabrikát,500x350x150mm, farba sivá žula</t>
  </si>
  <si>
    <t>682686611</t>
  </si>
  <si>
    <t>56</t>
  </si>
  <si>
    <t>SCHOD</t>
  </si>
  <si>
    <t>Schod betónový, prefabrikát,750x350x150mm, farba sivá žula</t>
  </si>
  <si>
    <t>-1283422123</t>
  </si>
  <si>
    <t>57</t>
  </si>
  <si>
    <t>916561112.SA</t>
  </si>
  <si>
    <t>Osadenie obrubníka betón., do lôžka z bet. pros. tr. C 16/20 s bočnou oporou</t>
  </si>
  <si>
    <t>587072391</t>
  </si>
  <si>
    <t>58</t>
  </si>
  <si>
    <t>obr1</t>
  </si>
  <si>
    <t>Obrubník cestný so skosením, 150x260x1000mm</t>
  </si>
  <si>
    <t>566773061</t>
  </si>
  <si>
    <t>59</t>
  </si>
  <si>
    <t>obr2</t>
  </si>
  <si>
    <t>Obrubník 100x25x10</t>
  </si>
  <si>
    <t>1528934893</t>
  </si>
  <si>
    <t>60</t>
  </si>
  <si>
    <t>916561211.ST</t>
  </si>
  <si>
    <t>Osadenie záhonového alebo parkového obrubníka betónového, do lôžka zo suchého betónu tr. C 12/15 s bočnou oporou</t>
  </si>
  <si>
    <t>-1834257447</t>
  </si>
  <si>
    <t>61</t>
  </si>
  <si>
    <t>592170001800.S</t>
  </si>
  <si>
    <t>Obrubník parkový, 1000x50x200 mm, prírodný</t>
  </si>
  <si>
    <t>-1051308969</t>
  </si>
  <si>
    <t>62</t>
  </si>
  <si>
    <t>589720001310.S</t>
  </si>
  <si>
    <t>-1754322213</t>
  </si>
  <si>
    <t>1/12</t>
  </si>
  <si>
    <t>Betónová dlažba</t>
  </si>
  <si>
    <t>63</t>
  </si>
  <si>
    <t>596811310.S</t>
  </si>
  <si>
    <t>Kladenie betónovej dlažby s vyplnením škár do lôžka z kameniva, veľ. do 0,09 m2 plochy do 50 m2</t>
  </si>
  <si>
    <t>-360928245</t>
  </si>
  <si>
    <t>64</t>
  </si>
  <si>
    <t>Dlažba</t>
  </si>
  <si>
    <t>Betónová eko dlažba sivá, formát 20x20x8cm, 3cm drenážne škáry (K. 1.05)</t>
  </si>
  <si>
    <t>1967918793</t>
  </si>
  <si>
    <t>65</t>
  </si>
  <si>
    <t>Dlažba2</t>
  </si>
  <si>
    <t>Betónová dlažba sivá,kombi formát 70x15x8, 50x15x8, 50x11,5x8, 40x11,5x8, 30x11,5x8cm (K. 1.05)</t>
  </si>
  <si>
    <t>1458237911</t>
  </si>
  <si>
    <t>66</t>
  </si>
  <si>
    <t>599432111.S</t>
  </si>
  <si>
    <t xml:space="preserve">Zásyp dlažby štrkom fr.4-8 do 80mm </t>
  </si>
  <si>
    <t>145285605</t>
  </si>
  <si>
    <t>67</t>
  </si>
  <si>
    <t>583410001200.ST2</t>
  </si>
  <si>
    <t>Kamenivo drvené hrubé frakcia 4-8 mm</t>
  </si>
  <si>
    <t>1594507388</t>
  </si>
  <si>
    <t>68</t>
  </si>
  <si>
    <t>271563001.ST</t>
  </si>
  <si>
    <t>Násyp pod základové konštrukcie so zhutnením z kameniva drobného ťaženého 4-8 mm hr.40mm</t>
  </si>
  <si>
    <t>-1930513098</t>
  </si>
  <si>
    <t>69</t>
  </si>
  <si>
    <t>583410001200.ST</t>
  </si>
  <si>
    <t>2080288079</t>
  </si>
  <si>
    <t>70</t>
  </si>
  <si>
    <t>271573001.ST</t>
  </si>
  <si>
    <t>Násyp pod základové konštrukcie so zhutnením zo štrkopiesku fr.16-32 mm hr.150mm</t>
  </si>
  <si>
    <t>1903491112</t>
  </si>
  <si>
    <t>71</t>
  </si>
  <si>
    <t>583410002900.ST</t>
  </si>
  <si>
    <t>Kamenivo drvené hrubé frakcia 16-32 mm</t>
  </si>
  <si>
    <t>-1249614724</t>
  </si>
  <si>
    <t>72</t>
  </si>
  <si>
    <t>271533001.S</t>
  </si>
  <si>
    <t xml:space="preserve">Násyp pod základové konštrukcie so zhutnením z  kameniva hrubého drveného fr.32-63 mm</t>
  </si>
  <si>
    <t>1985264581</t>
  </si>
  <si>
    <t>73</t>
  </si>
  <si>
    <t>583310003400.S</t>
  </si>
  <si>
    <t xml:space="preserve">Kamenivo  frakcia 0-63 mm</t>
  </si>
  <si>
    <t>524543944</t>
  </si>
  <si>
    <t>1/13</t>
  </si>
  <si>
    <t>Hĺbené vykopávky</t>
  </si>
  <si>
    <t>74</t>
  </si>
  <si>
    <t>131201102.S</t>
  </si>
  <si>
    <t>Výkop nezapaženej jamy v hornine 3, nad 100 do 1000 m3</t>
  </si>
  <si>
    <t>1198346682</t>
  </si>
  <si>
    <t>75</t>
  </si>
  <si>
    <t>131201109.S</t>
  </si>
  <si>
    <t>Hĺbenie nezapažených jám a zárezov. Príplatok za lepivosť horniny 3</t>
  </si>
  <si>
    <t>-1722839223</t>
  </si>
  <si>
    <t>76</t>
  </si>
  <si>
    <t>162301121.S</t>
  </si>
  <si>
    <t>Vodorovné premiestnenie výkopku po spevnenej ceste z horniny tr.1-4, nad 100 do 1000 m3 na vzdialenosť nad 50 do 500 m</t>
  </si>
  <si>
    <t>946540292</t>
  </si>
  <si>
    <t>77</t>
  </si>
  <si>
    <t>181101102.S</t>
  </si>
  <si>
    <t>Úprava pláne v zárezoch v hornine 1-4 so zhutnením</t>
  </si>
  <si>
    <t>724977953</t>
  </si>
  <si>
    <t>1/23</t>
  </si>
  <si>
    <t>Palisady</t>
  </si>
  <si>
    <t>78</t>
  </si>
  <si>
    <t>271573001.S.1</t>
  </si>
  <si>
    <t>Násyp pod základové konštrukcie so zhutnením zo štrkopiesku fr.0-32 mm hr.150mm</t>
  </si>
  <si>
    <t>1493508667</t>
  </si>
  <si>
    <t>79</t>
  </si>
  <si>
    <t>583410002900.S</t>
  </si>
  <si>
    <t>Kamenivo drvené hrubé frakcia 0-32 mm</t>
  </si>
  <si>
    <t>1487591285</t>
  </si>
  <si>
    <t>80</t>
  </si>
  <si>
    <t>NO32</t>
  </si>
  <si>
    <t>Osadenie šľapákov</t>
  </si>
  <si>
    <t>358709773</t>
  </si>
  <si>
    <t>81</t>
  </si>
  <si>
    <t>S1</t>
  </si>
  <si>
    <t>Dlažba sivá, betón 800x400x80mm vr. dovozu</t>
  </si>
  <si>
    <t>1786975523</t>
  </si>
  <si>
    <t>82</t>
  </si>
  <si>
    <t>Ind. Kalk. Z2</t>
  </si>
  <si>
    <t>Postavenie palisády z prefabrikátu výšky 0.6m</t>
  </si>
  <si>
    <t>514791956</t>
  </si>
  <si>
    <t>83</t>
  </si>
  <si>
    <t>31311105031</t>
  </si>
  <si>
    <t>Palisáda 12x16cm, výška 1m, farba sivá</t>
  </si>
  <si>
    <t>-1509091497</t>
  </si>
  <si>
    <t>84</t>
  </si>
  <si>
    <t>589310002000.S</t>
  </si>
  <si>
    <t>Betón STN EN 206-1-C 12/15-X0 (SK)-Cl 1,0-Dmax 8 - S2 z cementu portlandského</t>
  </si>
  <si>
    <t>1811111230</t>
  </si>
  <si>
    <t>1/14</t>
  </si>
  <si>
    <t>85</t>
  </si>
  <si>
    <t>998223011.S</t>
  </si>
  <si>
    <t>Presun hmôt pre pozemné komunikácie s krytom dláždeným (822 2.3, 822 5.3) akejkoľvek dĺžky objektu</t>
  </si>
  <si>
    <t>-1599901055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</si>
</sst>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7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7">
        <f>ROUND(AV94, 2)</f>
        <v>0</v>
      </c>
      <c r="AL29" s="44"/>
      <c r="AM29" s="44"/>
      <c r="AN29" s="44"/>
      <c r="AO29" s="44"/>
      <c r="AP29" s="44"/>
      <c r="AQ29" s="44"/>
      <c r="AR29" s="48"/>
      <c r="BE29" s="49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7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7">
        <f>ROUND(AW94, 2)</f>
        <v>0</v>
      </c>
      <c r="AL30" s="44"/>
      <c r="AM30" s="44"/>
      <c r="AN30" s="44"/>
      <c r="AO30" s="44"/>
      <c r="AP30" s="44"/>
      <c r="AQ30" s="44"/>
      <c r="AR30" s="48"/>
      <c r="BE30" s="49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46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7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7">
        <v>0</v>
      </c>
      <c r="AL31" s="44"/>
      <c r="AM31" s="44"/>
      <c r="AN31" s="44"/>
      <c r="AO31" s="44"/>
      <c r="AP31" s="44"/>
      <c r="AQ31" s="44"/>
      <c r="AR31" s="48"/>
      <c r="BE31" s="49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46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7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7">
        <v>0</v>
      </c>
      <c r="AL32" s="44"/>
      <c r="AM32" s="44"/>
      <c r="AN32" s="44"/>
      <c r="AO32" s="44"/>
      <c r="AP32" s="44"/>
      <c r="AQ32" s="44"/>
      <c r="AR32" s="48"/>
      <c r="BE32" s="49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7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7">
        <v>0</v>
      </c>
      <c r="AL33" s="44"/>
      <c r="AM33" s="44"/>
      <c r="AN33" s="44"/>
      <c r="AO33" s="44"/>
      <c r="AP33" s="44"/>
      <c r="AQ33" s="44"/>
      <c r="AR33" s="48"/>
      <c r="BE33" s="49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0"/>
      <c r="D35" s="51" t="s">
        <v>42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43</v>
      </c>
      <c r="U35" s="52"/>
      <c r="V35" s="52"/>
      <c r="W35" s="52"/>
      <c r="X35" s="54" t="s">
        <v>44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7"/>
      <c r="C49" s="58"/>
      <c r="D49" s="59" t="s">
        <v>45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46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2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2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2" t="s">
        <v>47</v>
      </c>
      <c r="AI60" s="39"/>
      <c r="AJ60" s="39"/>
      <c r="AK60" s="39"/>
      <c r="AL60" s="39"/>
      <c r="AM60" s="62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9" t="s">
        <v>49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50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2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2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2" t="s">
        <v>47</v>
      </c>
      <c r="AI75" s="39"/>
      <c r="AJ75" s="39"/>
      <c r="AK75" s="39"/>
      <c r="AL75" s="39"/>
      <c r="AM75" s="62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1"/>
      <c r="BE77" s="35"/>
    </row>
    <row r="81" s="2" customFormat="1" ht="6.96" customHeight="1">
      <c r="A81" s="35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8"/>
      <c r="C84" s="29" t="s">
        <v>12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2311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15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Úprava a tvorba modrozelenej infraštruktúry v obci Radvanovce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7" t="str">
        <f>IF(AN8= "","",AN8)</f>
        <v>27. 8. 2023</v>
      </c>
      <c r="AN87" s="77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9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78" t="str">
        <f>IF(E17="","",E17)</f>
        <v xml:space="preserve"> </v>
      </c>
      <c r="AN89" s="69"/>
      <c r="AO89" s="69"/>
      <c r="AP89" s="69"/>
      <c r="AQ89" s="37"/>
      <c r="AR89" s="41"/>
      <c r="AS89" s="79" t="s">
        <v>52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9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78" t="str">
        <f>IF(E20="","",E20)</f>
        <v xml:space="preserve"> </v>
      </c>
      <c r="AN90" s="69"/>
      <c r="AO90" s="69"/>
      <c r="AP90" s="69"/>
      <c r="AQ90" s="37"/>
      <c r="AR90" s="41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5"/>
    </row>
    <row r="92" s="2" customFormat="1" ht="29.28" customHeight="1">
      <c r="A92" s="35"/>
      <c r="B92" s="36"/>
      <c r="C92" s="91" t="s">
        <v>53</v>
      </c>
      <c r="D92" s="92"/>
      <c r="E92" s="92"/>
      <c r="F92" s="92"/>
      <c r="G92" s="92"/>
      <c r="H92" s="93"/>
      <c r="I92" s="94" t="s">
        <v>54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55</v>
      </c>
      <c r="AH92" s="92"/>
      <c r="AI92" s="92"/>
      <c r="AJ92" s="92"/>
      <c r="AK92" s="92"/>
      <c r="AL92" s="92"/>
      <c r="AM92" s="92"/>
      <c r="AN92" s="94" t="s">
        <v>56</v>
      </c>
      <c r="AO92" s="92"/>
      <c r="AP92" s="96"/>
      <c r="AQ92" s="97" t="s">
        <v>57</v>
      </c>
      <c r="AR92" s="41"/>
      <c r="AS92" s="98" t="s">
        <v>58</v>
      </c>
      <c r="AT92" s="99" t="s">
        <v>59</v>
      </c>
      <c r="AU92" s="99" t="s">
        <v>60</v>
      </c>
      <c r="AV92" s="99" t="s">
        <v>61</v>
      </c>
      <c r="AW92" s="99" t="s">
        <v>62</v>
      </c>
      <c r="AX92" s="99" t="s">
        <v>63</v>
      </c>
      <c r="AY92" s="99" t="s">
        <v>64</v>
      </c>
      <c r="AZ92" s="99" t="s">
        <v>65</v>
      </c>
      <c r="BA92" s="99" t="s">
        <v>66</v>
      </c>
      <c r="BB92" s="99" t="s">
        <v>67</v>
      </c>
      <c r="BC92" s="99" t="s">
        <v>68</v>
      </c>
      <c r="BD92" s="100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5"/>
    </row>
    <row r="94" s="6" customFormat="1" ht="32.4" customHeight="1">
      <c r="A94" s="6"/>
      <c r="B94" s="104"/>
      <c r="C94" s="105" t="s">
        <v>70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71</v>
      </c>
      <c r="BT94" s="115" t="s">
        <v>72</v>
      </c>
      <c r="BU94" s="116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16.5" customHeight="1">
      <c r="A95" s="117" t="s">
        <v>76</v>
      </c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'2311.2A - Realizácia zele...'!J30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'2311.2A - Realizácia zele...'!P135</f>
        <v>0</v>
      </c>
      <c r="AV95" s="126">
        <f>'2311.2A - Realizácia zele...'!J33</f>
        <v>0</v>
      </c>
      <c r="AW95" s="126">
        <f>'2311.2A - Realizácia zele...'!J34</f>
        <v>0</v>
      </c>
      <c r="AX95" s="126">
        <f>'2311.2A - Realizácia zele...'!J35</f>
        <v>0</v>
      </c>
      <c r="AY95" s="126">
        <f>'2311.2A - Realizácia zele...'!J36</f>
        <v>0</v>
      </c>
      <c r="AZ95" s="126">
        <f>'2311.2A - Realizácia zele...'!F33</f>
        <v>0</v>
      </c>
      <c r="BA95" s="126">
        <f>'2311.2A - Realizácia zele...'!F34</f>
        <v>0</v>
      </c>
      <c r="BB95" s="126">
        <f>'2311.2A - Realizácia zele...'!F35</f>
        <v>0</v>
      </c>
      <c r="BC95" s="126">
        <f>'2311.2A - Realizácia zele...'!F36</f>
        <v>0</v>
      </c>
      <c r="BD95" s="128">
        <f>'2311.2A - Realizácia zele...'!F37</f>
        <v>0</v>
      </c>
      <c r="BE95" s="7"/>
      <c r="BT95" s="129" t="s">
        <v>80</v>
      </c>
      <c r="BV95" s="129" t="s">
        <v>74</v>
      </c>
      <c r="BW95" s="129" t="s">
        <v>81</v>
      </c>
      <c r="BX95" s="129" t="s">
        <v>5</v>
      </c>
      <c r="CL95" s="129" t="s">
        <v>1</v>
      </c>
      <c r="CM95" s="129" t="s">
        <v>72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7Bvc3T/W6gvs31OmLamkyNpgcrAsfi/T9u+6Wog9gJ8/M7+RvSMGmQGq+C/M7BJ42dCGSbM0XB99q5fZ90dlZQ==" hashValue="OWlu/GDnXgOgTS8SYsk2ehx4Y7Gp8g4QbC+Xx6BrYtmCOv44xG9YfrD23swAMC2qEf1gqS2KHIFobms3a0kwI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11.2A - Realizácia ze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7"/>
      <c r="AT3" s="14" t="s">
        <v>72</v>
      </c>
    </row>
    <row r="4" s="1" customFormat="1" ht="24.96" customHeight="1">
      <c r="B4" s="17"/>
      <c r="D4" s="132" t="s">
        <v>82</v>
      </c>
      <c r="L4" s="17"/>
      <c r="M4" s="133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4" t="s">
        <v>15</v>
      </c>
      <c r="L6" s="17"/>
    </row>
    <row r="7" s="1" customFormat="1" ht="16.5" customHeight="1">
      <c r="B7" s="17"/>
      <c r="E7" s="135" t="str">
        <f>'Rekapitulácia stavby'!K6</f>
        <v>Úprava a tvorba modrozelenej infraštruktúry v obci Radvanovce</v>
      </c>
      <c r="F7" s="134"/>
      <c r="G7" s="134"/>
      <c r="H7" s="134"/>
      <c r="L7" s="17"/>
    </row>
    <row r="8" s="2" customFormat="1" ht="12" customHeight="1">
      <c r="A8" s="35"/>
      <c r="B8" s="41"/>
      <c r="C8" s="35"/>
      <c r="D8" s="134" t="s">
        <v>83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6" t="s">
        <v>84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4" t="s">
        <v>17</v>
      </c>
      <c r="E11" s="35"/>
      <c r="F11" s="137" t="s">
        <v>1</v>
      </c>
      <c r="G11" s="35"/>
      <c r="H11" s="35"/>
      <c r="I11" s="134" t="s">
        <v>18</v>
      </c>
      <c r="J11" s="137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19</v>
      </c>
      <c r="E12" s="35"/>
      <c r="F12" s="137" t="s">
        <v>20</v>
      </c>
      <c r="G12" s="35"/>
      <c r="H12" s="35"/>
      <c r="I12" s="134" t="s">
        <v>21</v>
      </c>
      <c r="J12" s="138" t="str">
        <f>'Rekapitulácia stavby'!AN8</f>
        <v>27. 8. 2023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4" t="s">
        <v>23</v>
      </c>
      <c r="E14" s="35"/>
      <c r="F14" s="35"/>
      <c r="G14" s="35"/>
      <c r="H14" s="35"/>
      <c r="I14" s="134" t="s">
        <v>24</v>
      </c>
      <c r="J14" s="137" t="str">
        <f>IF('Rekapitulácia stavby'!AN10="","",'Rekapitulácia stavby'!AN10)</f>
        <v/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7" t="str">
        <f>IF('Rekapitulácia stavby'!E11="","",'Rekapitulácia stavby'!E11)</f>
        <v xml:space="preserve"> </v>
      </c>
      <c r="F15" s="35"/>
      <c r="G15" s="35"/>
      <c r="H15" s="35"/>
      <c r="I15" s="134" t="s">
        <v>25</v>
      </c>
      <c r="J15" s="137" t="str">
        <f>IF('Rekapitulácia stavby'!AN11="","",'Rekapitulácia stavby'!AN11)</f>
        <v/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4" t="s">
        <v>26</v>
      </c>
      <c r="E17" s="35"/>
      <c r="F17" s="35"/>
      <c r="G17" s="35"/>
      <c r="H17" s="35"/>
      <c r="I17" s="134" t="s">
        <v>24</v>
      </c>
      <c r="J17" s="30" t="str">
        <f>'Rekapitulácia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37"/>
      <c r="G18" s="137"/>
      <c r="H18" s="137"/>
      <c r="I18" s="134" t="s">
        <v>25</v>
      </c>
      <c r="J18" s="30" t="str">
        <f>'Rekapitulácia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4" t="s">
        <v>28</v>
      </c>
      <c r="E20" s="35"/>
      <c r="F20" s="35"/>
      <c r="G20" s="35"/>
      <c r="H20" s="35"/>
      <c r="I20" s="134" t="s">
        <v>24</v>
      </c>
      <c r="J20" s="137" t="s">
        <v>1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7" t="s">
        <v>85</v>
      </c>
      <c r="F21" s="35"/>
      <c r="G21" s="35"/>
      <c r="H21" s="35"/>
      <c r="I21" s="134" t="s">
        <v>25</v>
      </c>
      <c r="J21" s="137" t="s">
        <v>1</v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4" t="s">
        <v>30</v>
      </c>
      <c r="E23" s="35"/>
      <c r="F23" s="35"/>
      <c r="G23" s="35"/>
      <c r="H23" s="35"/>
      <c r="I23" s="134" t="s">
        <v>24</v>
      </c>
      <c r="J23" s="137" t="str">
        <f>IF('Rekapitulácia stavby'!AN19="","",'Rekapitulácia stavby'!AN19)</f>
        <v/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7" t="str">
        <f>IF('Rekapitulácia stavby'!E20="","",'Rekapitulácia stavby'!E20)</f>
        <v xml:space="preserve"> </v>
      </c>
      <c r="F24" s="35"/>
      <c r="G24" s="35"/>
      <c r="H24" s="35"/>
      <c r="I24" s="134" t="s">
        <v>25</v>
      </c>
      <c r="J24" s="137" t="str">
        <f>IF('Rekapitulácia stavby'!AN20="","",'Rekapitulácia stavby'!AN20)</f>
        <v/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4" t="s">
        <v>31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3"/>
      <c r="E29" s="143"/>
      <c r="F29" s="143"/>
      <c r="G29" s="143"/>
      <c r="H29" s="143"/>
      <c r="I29" s="143"/>
      <c r="J29" s="143"/>
      <c r="K29" s="143"/>
      <c r="L29" s="144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</row>
    <row r="30" s="2" customFormat="1" ht="25.44" customHeight="1">
      <c r="A30" s="35"/>
      <c r="B30" s="41"/>
      <c r="C30" s="35"/>
      <c r="D30" s="146" t="s">
        <v>32</v>
      </c>
      <c r="E30" s="35"/>
      <c r="F30" s="35"/>
      <c r="G30" s="35"/>
      <c r="H30" s="35"/>
      <c r="I30" s="35"/>
      <c r="J30" s="147">
        <f>ROUND(J135, 2)</f>
        <v>0</v>
      </c>
      <c r="K30" s="35"/>
      <c r="L30" s="144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</row>
    <row r="31" s="2" customFormat="1" ht="6.96" customHeight="1">
      <c r="A31" s="35"/>
      <c r="B31" s="41"/>
      <c r="C31" s="35"/>
      <c r="D31" s="143"/>
      <c r="E31" s="143"/>
      <c r="F31" s="143"/>
      <c r="G31" s="143"/>
      <c r="H31" s="143"/>
      <c r="I31" s="143"/>
      <c r="J31" s="143"/>
      <c r="K31" s="143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8" t="s">
        <v>34</v>
      </c>
      <c r="G32" s="35"/>
      <c r="H32" s="35"/>
      <c r="I32" s="148" t="s">
        <v>33</v>
      </c>
      <c r="J32" s="148" t="s">
        <v>35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9" t="s">
        <v>36</v>
      </c>
      <c r="E33" s="150" t="s">
        <v>37</v>
      </c>
      <c r="F33" s="151">
        <f>ROUND((SUM(BE135:BE239)),  2)</f>
        <v>0</v>
      </c>
      <c r="G33" s="145"/>
      <c r="H33" s="145"/>
      <c r="I33" s="152">
        <v>0.20000000000000001</v>
      </c>
      <c r="J33" s="151">
        <f>ROUND(((SUM(BE135:BE239))*I33),  2)</f>
        <v>0</v>
      </c>
      <c r="K33" s="35"/>
      <c r="L33" s="144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</row>
    <row r="34" s="2" customFormat="1" ht="14.4" customHeight="1">
      <c r="A34" s="35"/>
      <c r="B34" s="41"/>
      <c r="C34" s="35"/>
      <c r="D34" s="35"/>
      <c r="E34" s="150" t="s">
        <v>38</v>
      </c>
      <c r="F34" s="151">
        <f>ROUND((SUM(BF135:BF239)),  2)</f>
        <v>0</v>
      </c>
      <c r="G34" s="145"/>
      <c r="H34" s="145"/>
      <c r="I34" s="152">
        <v>0.20000000000000001</v>
      </c>
      <c r="J34" s="151">
        <f>ROUND(((SUM(BF135:BF239))*I34),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39</v>
      </c>
      <c r="F35" s="153">
        <f>ROUND((SUM(BG135:BG239)),  2)</f>
        <v>0</v>
      </c>
      <c r="G35" s="35"/>
      <c r="H35" s="35"/>
      <c r="I35" s="154">
        <v>0.20000000000000001</v>
      </c>
      <c r="J35" s="153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4" t="s">
        <v>40</v>
      </c>
      <c r="F36" s="153">
        <f>ROUND((SUM(BH135:BH239)),  2)</f>
        <v>0</v>
      </c>
      <c r="G36" s="35"/>
      <c r="H36" s="35"/>
      <c r="I36" s="154">
        <v>0.20000000000000001</v>
      </c>
      <c r="J36" s="153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0" t="s">
        <v>41</v>
      </c>
      <c r="F37" s="151">
        <f>ROUND((SUM(BI135:BI239)),  2)</f>
        <v>0</v>
      </c>
      <c r="G37" s="145"/>
      <c r="H37" s="145"/>
      <c r="I37" s="152">
        <v>0</v>
      </c>
      <c r="J37" s="15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5"/>
      <c r="D39" s="156" t="s">
        <v>42</v>
      </c>
      <c r="E39" s="157"/>
      <c r="F39" s="157"/>
      <c r="G39" s="158" t="s">
        <v>43</v>
      </c>
      <c r="H39" s="159" t="s">
        <v>44</v>
      </c>
      <c r="I39" s="157"/>
      <c r="J39" s="160">
        <f>SUM(J30:J37)</f>
        <v>0</v>
      </c>
      <c r="K39" s="161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2" t="s">
        <v>45</v>
      </c>
      <c r="E50" s="163"/>
      <c r="F50" s="163"/>
      <c r="G50" s="162" t="s">
        <v>46</v>
      </c>
      <c r="H50" s="163"/>
      <c r="I50" s="163"/>
      <c r="J50" s="163"/>
      <c r="K50" s="163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4" t="s">
        <v>47</v>
      </c>
      <c r="E61" s="165"/>
      <c r="F61" s="166" t="s">
        <v>48</v>
      </c>
      <c r="G61" s="164" t="s">
        <v>47</v>
      </c>
      <c r="H61" s="165"/>
      <c r="I61" s="165"/>
      <c r="J61" s="167" t="s">
        <v>48</v>
      </c>
      <c r="K61" s="165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49</v>
      </c>
      <c r="E65" s="168"/>
      <c r="F65" s="168"/>
      <c r="G65" s="162" t="s">
        <v>50</v>
      </c>
      <c r="H65" s="168"/>
      <c r="I65" s="168"/>
      <c r="J65" s="168"/>
      <c r="K65" s="168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4" t="s">
        <v>47</v>
      </c>
      <c r="E76" s="165"/>
      <c r="F76" s="166" t="s">
        <v>48</v>
      </c>
      <c r="G76" s="164" t="s">
        <v>47</v>
      </c>
      <c r="H76" s="165"/>
      <c r="I76" s="165"/>
      <c r="J76" s="167" t="s">
        <v>48</v>
      </c>
      <c r="K76" s="165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3" t="str">
        <f>E7</f>
        <v>Úprava a tvorba modrozelenej infraštruktúry v obci Radvanovce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83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2311.2A - Realizácia zelene v obci Radvanovce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77" t="str">
        <f>IF(J12="","",J12)</f>
        <v>27. 8. 2023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>Ing. Vladimir Vagasky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4" t="s">
        <v>87</v>
      </c>
      <c r="D94" s="175"/>
      <c r="E94" s="175"/>
      <c r="F94" s="175"/>
      <c r="G94" s="175"/>
      <c r="H94" s="175"/>
      <c r="I94" s="175"/>
      <c r="J94" s="176" t="s">
        <v>88</v>
      </c>
      <c r="K94" s="175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7" t="s">
        <v>89</v>
      </c>
      <c r="D96" s="37"/>
      <c r="E96" s="37"/>
      <c r="F96" s="37"/>
      <c r="G96" s="37"/>
      <c r="H96" s="37"/>
      <c r="I96" s="37"/>
      <c r="J96" s="108">
        <f>J135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s="9" customFormat="1" ht="24.96" customHeight="1">
      <c r="A97" s="9"/>
      <c r="B97" s="178"/>
      <c r="C97" s="179"/>
      <c r="D97" s="180" t="s">
        <v>91</v>
      </c>
      <c r="E97" s="181"/>
      <c r="F97" s="181"/>
      <c r="G97" s="181"/>
      <c r="H97" s="181"/>
      <c r="I97" s="181"/>
      <c r="J97" s="182">
        <f>J136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J138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4"/>
      <c r="C99" s="185"/>
      <c r="D99" s="186" t="s">
        <v>93</v>
      </c>
      <c r="E99" s="187"/>
      <c r="F99" s="187"/>
      <c r="G99" s="187"/>
      <c r="H99" s="187"/>
      <c r="I99" s="187"/>
      <c r="J99" s="188">
        <f>J139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94</v>
      </c>
      <c r="E100" s="187"/>
      <c r="F100" s="187"/>
      <c r="G100" s="187"/>
      <c r="H100" s="187"/>
      <c r="I100" s="187"/>
      <c r="J100" s="188">
        <f>J148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4"/>
      <c r="C101" s="185"/>
      <c r="D101" s="186" t="s">
        <v>95</v>
      </c>
      <c r="E101" s="187"/>
      <c r="F101" s="187"/>
      <c r="G101" s="187"/>
      <c r="H101" s="187"/>
      <c r="I101" s="187"/>
      <c r="J101" s="188">
        <f>J153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96</v>
      </c>
      <c r="E102" s="187"/>
      <c r="F102" s="187"/>
      <c r="G102" s="187"/>
      <c r="H102" s="187"/>
      <c r="I102" s="187"/>
      <c r="J102" s="188">
        <f>J163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97</v>
      </c>
      <c r="E103" s="187"/>
      <c r="F103" s="187"/>
      <c r="G103" s="187"/>
      <c r="H103" s="187"/>
      <c r="I103" s="187"/>
      <c r="J103" s="188">
        <f>J164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98</v>
      </c>
      <c r="E104" s="187"/>
      <c r="F104" s="187"/>
      <c r="G104" s="187"/>
      <c r="H104" s="187"/>
      <c r="I104" s="187"/>
      <c r="J104" s="188">
        <f>J174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99</v>
      </c>
      <c r="E105" s="187"/>
      <c r="F105" s="187"/>
      <c r="G105" s="187"/>
      <c r="H105" s="187"/>
      <c r="I105" s="187"/>
      <c r="J105" s="188">
        <f>J181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4"/>
      <c r="C106" s="185"/>
      <c r="D106" s="186" t="s">
        <v>100</v>
      </c>
      <c r="E106" s="187"/>
      <c r="F106" s="187"/>
      <c r="G106" s="187"/>
      <c r="H106" s="187"/>
      <c r="I106" s="187"/>
      <c r="J106" s="188">
        <f>J183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4"/>
      <c r="C107" s="185"/>
      <c r="D107" s="186" t="s">
        <v>101</v>
      </c>
      <c r="E107" s="187"/>
      <c r="F107" s="187"/>
      <c r="G107" s="187"/>
      <c r="H107" s="187"/>
      <c r="I107" s="187"/>
      <c r="J107" s="188">
        <f>J190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102</v>
      </c>
      <c r="E108" s="187"/>
      <c r="F108" s="187"/>
      <c r="G108" s="187"/>
      <c r="H108" s="187"/>
      <c r="I108" s="187"/>
      <c r="J108" s="188">
        <f>J194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103</v>
      </c>
      <c r="E109" s="187"/>
      <c r="F109" s="187"/>
      <c r="G109" s="187"/>
      <c r="H109" s="187"/>
      <c r="I109" s="187"/>
      <c r="J109" s="188">
        <f>J196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8"/>
      <c r="C110" s="179"/>
      <c r="D110" s="180" t="s">
        <v>104</v>
      </c>
      <c r="E110" s="181"/>
      <c r="F110" s="181"/>
      <c r="G110" s="181"/>
      <c r="H110" s="181"/>
      <c r="I110" s="181"/>
      <c r="J110" s="182">
        <f>J198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8"/>
      <c r="C111" s="179"/>
      <c r="D111" s="180" t="s">
        <v>105</v>
      </c>
      <c r="E111" s="181"/>
      <c r="F111" s="181"/>
      <c r="G111" s="181"/>
      <c r="H111" s="181"/>
      <c r="I111" s="181"/>
      <c r="J111" s="182">
        <f>J199</f>
        <v>0</v>
      </c>
      <c r="K111" s="179"/>
      <c r="L111" s="18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4"/>
      <c r="C112" s="185"/>
      <c r="D112" s="186" t="s">
        <v>106</v>
      </c>
      <c r="E112" s="187"/>
      <c r="F112" s="187"/>
      <c r="G112" s="187"/>
      <c r="H112" s="187"/>
      <c r="I112" s="187"/>
      <c r="J112" s="188">
        <f>J213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107</v>
      </c>
      <c r="E113" s="187"/>
      <c r="F113" s="187"/>
      <c r="G113" s="187"/>
      <c r="H113" s="187"/>
      <c r="I113" s="187"/>
      <c r="J113" s="188">
        <f>J225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108</v>
      </c>
      <c r="E114" s="187"/>
      <c r="F114" s="187"/>
      <c r="G114" s="187"/>
      <c r="H114" s="187"/>
      <c r="I114" s="187"/>
      <c r="J114" s="188">
        <f>J230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109</v>
      </c>
      <c r="E115" s="187"/>
      <c r="F115" s="187"/>
      <c r="G115" s="187"/>
      <c r="H115" s="187"/>
      <c r="I115" s="187"/>
      <c r="J115" s="188">
        <f>J238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64"/>
      <c r="C117" s="65"/>
      <c r="D117" s="65"/>
      <c r="E117" s="65"/>
      <c r="F117" s="65"/>
      <c r="G117" s="65"/>
      <c r="H117" s="65"/>
      <c r="I117" s="65"/>
      <c r="J117" s="65"/>
      <c r="K117" s="65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="2" customFormat="1" ht="6.96" customHeight="1">
      <c r="A121" s="35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4.96" customHeight="1">
      <c r="A122" s="35"/>
      <c r="B122" s="36"/>
      <c r="C122" s="20" t="s">
        <v>110</v>
      </c>
      <c r="D122" s="37"/>
      <c r="E122" s="37"/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15</v>
      </c>
      <c r="D124" s="37"/>
      <c r="E124" s="37"/>
      <c r="F124" s="37"/>
      <c r="G124" s="37"/>
      <c r="H124" s="37"/>
      <c r="I124" s="37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173" t="str">
        <f>E7</f>
        <v>Úprava a tvorba modrozelenej infraštruktúry v obci Radvanovce</v>
      </c>
      <c r="F125" s="29"/>
      <c r="G125" s="29"/>
      <c r="H125" s="29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83</v>
      </c>
      <c r="D126" s="37"/>
      <c r="E126" s="37"/>
      <c r="F126" s="37"/>
      <c r="G126" s="37"/>
      <c r="H126" s="37"/>
      <c r="I126" s="37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74" t="str">
        <f>E9</f>
        <v>2311.2A - Realizácia zelene v obci Radvanovce</v>
      </c>
      <c r="F127" s="37"/>
      <c r="G127" s="37"/>
      <c r="H127" s="37"/>
      <c r="I127" s="37"/>
      <c r="J127" s="37"/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19</v>
      </c>
      <c r="D129" s="37"/>
      <c r="E129" s="37"/>
      <c r="F129" s="24" t="str">
        <f>F12</f>
        <v xml:space="preserve"> </v>
      </c>
      <c r="G129" s="37"/>
      <c r="H129" s="37"/>
      <c r="I129" s="29" t="s">
        <v>21</v>
      </c>
      <c r="J129" s="77" t="str">
        <f>IF(J12="","",J12)</f>
        <v>27. 8. 2023</v>
      </c>
      <c r="K129" s="37"/>
      <c r="L129" s="61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1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23</v>
      </c>
      <c r="D131" s="37"/>
      <c r="E131" s="37"/>
      <c r="F131" s="24" t="str">
        <f>E15</f>
        <v xml:space="preserve"> </v>
      </c>
      <c r="G131" s="37"/>
      <c r="H131" s="37"/>
      <c r="I131" s="29" t="s">
        <v>28</v>
      </c>
      <c r="J131" s="33" t="str">
        <f>E21</f>
        <v>Ing. Vladimir Vagasky</v>
      </c>
      <c r="K131" s="37"/>
      <c r="L131" s="61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5.15" customHeight="1">
      <c r="A132" s="35"/>
      <c r="B132" s="36"/>
      <c r="C132" s="29" t="s">
        <v>26</v>
      </c>
      <c r="D132" s="37"/>
      <c r="E132" s="37"/>
      <c r="F132" s="24" t="str">
        <f>IF(E18="","",E18)</f>
        <v>Vyplň údaj</v>
      </c>
      <c r="G132" s="37"/>
      <c r="H132" s="37"/>
      <c r="I132" s="29" t="s">
        <v>30</v>
      </c>
      <c r="J132" s="33" t="str">
        <f>E24</f>
        <v xml:space="preserve"> </v>
      </c>
      <c r="K132" s="37"/>
      <c r="L132" s="61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0.32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1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11" customFormat="1" ht="29.28" customHeight="1">
      <c r="A134" s="190"/>
      <c r="B134" s="191"/>
      <c r="C134" s="192" t="s">
        <v>111</v>
      </c>
      <c r="D134" s="193" t="s">
        <v>57</v>
      </c>
      <c r="E134" s="193" t="s">
        <v>53</v>
      </c>
      <c r="F134" s="193" t="s">
        <v>54</v>
      </c>
      <c r="G134" s="193" t="s">
        <v>112</v>
      </c>
      <c r="H134" s="193" t="s">
        <v>113</v>
      </c>
      <c r="I134" s="193" t="s">
        <v>114</v>
      </c>
      <c r="J134" s="194" t="s">
        <v>88</v>
      </c>
      <c r="K134" s="195" t="s">
        <v>115</v>
      </c>
      <c r="L134" s="196"/>
      <c r="M134" s="98" t="s">
        <v>1</v>
      </c>
      <c r="N134" s="99" t="s">
        <v>36</v>
      </c>
      <c r="O134" s="99" t="s">
        <v>116</v>
      </c>
      <c r="P134" s="99" t="s">
        <v>117</v>
      </c>
      <c r="Q134" s="99" t="s">
        <v>118</v>
      </c>
      <c r="R134" s="99" t="s">
        <v>119</v>
      </c>
      <c r="S134" s="99" t="s">
        <v>120</v>
      </c>
      <c r="T134" s="100" t="s">
        <v>121</v>
      </c>
      <c r="U134" s="190"/>
      <c r="V134" s="190"/>
      <c r="W134" s="190"/>
      <c r="X134" s="190"/>
      <c r="Y134" s="190"/>
      <c r="Z134" s="190"/>
      <c r="AA134" s="190"/>
      <c r="AB134" s="190"/>
      <c r="AC134" s="190"/>
      <c r="AD134" s="190"/>
      <c r="AE134" s="190"/>
    </row>
    <row r="135" s="2" customFormat="1" ht="22.8" customHeight="1">
      <c r="A135" s="35"/>
      <c r="B135" s="36"/>
      <c r="C135" s="105" t="s">
        <v>89</v>
      </c>
      <c r="D135" s="37"/>
      <c r="E135" s="37"/>
      <c r="F135" s="37"/>
      <c r="G135" s="37"/>
      <c r="H135" s="37"/>
      <c r="I135" s="37"/>
      <c r="J135" s="197">
        <f>BK135</f>
        <v>0</v>
      </c>
      <c r="K135" s="37"/>
      <c r="L135" s="41"/>
      <c r="M135" s="101"/>
      <c r="N135" s="198"/>
      <c r="O135" s="102"/>
      <c r="P135" s="199">
        <f>P136+P138+P198+P199</f>
        <v>0</v>
      </c>
      <c r="Q135" s="102"/>
      <c r="R135" s="199">
        <f>R136+R138+R198+R199</f>
        <v>209.39550112999999</v>
      </c>
      <c r="S135" s="102"/>
      <c r="T135" s="200">
        <f>T136+T138+T198+T199</f>
        <v>44.927999999999997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71</v>
      </c>
      <c r="AU135" s="14" t="s">
        <v>90</v>
      </c>
      <c r="BK135" s="201">
        <f>BK136+BK138+BK198+BK199</f>
        <v>0</v>
      </c>
    </row>
    <row r="136" s="12" customFormat="1" ht="25.92" customHeight="1">
      <c r="A136" s="12"/>
      <c r="B136" s="202"/>
      <c r="C136" s="203"/>
      <c r="D136" s="204" t="s">
        <v>71</v>
      </c>
      <c r="E136" s="205" t="s">
        <v>122</v>
      </c>
      <c r="F136" s="205" t="s">
        <v>123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124</v>
      </c>
      <c r="AT136" s="214" t="s">
        <v>71</v>
      </c>
      <c r="AU136" s="214" t="s">
        <v>72</v>
      </c>
      <c r="AY136" s="213" t="s">
        <v>125</v>
      </c>
      <c r="BK136" s="215">
        <f>BK137</f>
        <v>0</v>
      </c>
    </row>
    <row r="137" s="2" customFormat="1" ht="37.8" customHeight="1">
      <c r="A137" s="35"/>
      <c r="B137" s="36"/>
      <c r="C137" s="216" t="s">
        <v>80</v>
      </c>
      <c r="D137" s="216" t="s">
        <v>126</v>
      </c>
      <c r="E137" s="217" t="s">
        <v>127</v>
      </c>
      <c r="F137" s="218" t="s">
        <v>128</v>
      </c>
      <c r="G137" s="219" t="s">
        <v>129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130</v>
      </c>
      <c r="AT137" s="228" t="s">
        <v>126</v>
      </c>
      <c r="AU137" s="228" t="s">
        <v>80</v>
      </c>
      <c r="AY137" s="14" t="s">
        <v>125</v>
      </c>
      <c r="BE137" s="229">
        <f>IF(N137="základná",J137,0)</f>
        <v>0</v>
      </c>
      <c r="BF137" s="229">
        <f>IF(N137="znížená",J137,0)</f>
        <v>0</v>
      </c>
      <c r="BG137" s="229">
        <f>IF(N137="zákl. prenesená",J137,0)</f>
        <v>0</v>
      </c>
      <c r="BH137" s="229">
        <f>IF(N137="zníž. prenesená",J137,0)</f>
        <v>0</v>
      </c>
      <c r="BI137" s="229">
        <f>IF(N137="nulová",J137,0)</f>
        <v>0</v>
      </c>
      <c r="BJ137" s="14" t="s">
        <v>131</v>
      </c>
      <c r="BK137" s="229">
        <f>ROUND(I137*H137,2)</f>
        <v>0</v>
      </c>
      <c r="BL137" s="14" t="s">
        <v>130</v>
      </c>
      <c r="BM137" s="228" t="s">
        <v>132</v>
      </c>
    </row>
    <row r="138" s="12" customFormat="1" ht="25.92" customHeight="1">
      <c r="A138" s="12"/>
      <c r="B138" s="202"/>
      <c r="C138" s="203"/>
      <c r="D138" s="204" t="s">
        <v>71</v>
      </c>
      <c r="E138" s="205" t="s">
        <v>133</v>
      </c>
      <c r="F138" s="205" t="s">
        <v>133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P139+P163+P174+P181+P194+P196</f>
        <v>0</v>
      </c>
      <c r="Q138" s="210"/>
      <c r="R138" s="211">
        <f>R139+R163+R174+R181+R194+R196</f>
        <v>9.7872072299999999</v>
      </c>
      <c r="S138" s="210"/>
      <c r="T138" s="212">
        <f>T139+T163+T174+T181+T194+T196</f>
        <v>44.927999999999997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80</v>
      </c>
      <c r="AT138" s="214" t="s">
        <v>71</v>
      </c>
      <c r="AU138" s="214" t="s">
        <v>72</v>
      </c>
      <c r="AY138" s="213" t="s">
        <v>125</v>
      </c>
      <c r="BK138" s="215">
        <f>BK139+BK163+BK174+BK181+BK194+BK196</f>
        <v>0</v>
      </c>
    </row>
    <row r="139" s="12" customFormat="1" ht="22.8" customHeight="1">
      <c r="A139" s="12"/>
      <c r="B139" s="202"/>
      <c r="C139" s="203"/>
      <c r="D139" s="204" t="s">
        <v>71</v>
      </c>
      <c r="E139" s="230" t="s">
        <v>134</v>
      </c>
      <c r="F139" s="230" t="s">
        <v>135</v>
      </c>
      <c r="G139" s="203"/>
      <c r="H139" s="203"/>
      <c r="I139" s="206"/>
      <c r="J139" s="231">
        <f>BK139</f>
        <v>0</v>
      </c>
      <c r="K139" s="203"/>
      <c r="L139" s="208"/>
      <c r="M139" s="209"/>
      <c r="N139" s="210"/>
      <c r="O139" s="210"/>
      <c r="P139" s="211">
        <f>P140+SUM(P141:P148)+P153</f>
        <v>0</v>
      </c>
      <c r="Q139" s="210"/>
      <c r="R139" s="211">
        <f>R140+SUM(R141:R148)+R153</f>
        <v>1.8361050000000001</v>
      </c>
      <c r="S139" s="210"/>
      <c r="T139" s="212">
        <f>T140+SUM(T141:T148)+T153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80</v>
      </c>
      <c r="AT139" s="214" t="s">
        <v>71</v>
      </c>
      <c r="AU139" s="214" t="s">
        <v>80</v>
      </c>
      <c r="AY139" s="213" t="s">
        <v>125</v>
      </c>
      <c r="BK139" s="215">
        <f>BK140+SUM(BK141:BK148)+BK153</f>
        <v>0</v>
      </c>
    </row>
    <row r="140" s="2" customFormat="1" ht="21.75" customHeight="1">
      <c r="A140" s="35"/>
      <c r="B140" s="36"/>
      <c r="C140" s="216" t="s">
        <v>131</v>
      </c>
      <c r="D140" s="216" t="s">
        <v>126</v>
      </c>
      <c r="E140" s="217" t="s">
        <v>136</v>
      </c>
      <c r="F140" s="218" t="s">
        <v>137</v>
      </c>
      <c r="G140" s="219" t="s">
        <v>138</v>
      </c>
      <c r="H140" s="220">
        <v>75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124</v>
      </c>
      <c r="AT140" s="228" t="s">
        <v>126</v>
      </c>
      <c r="AU140" s="228" t="s">
        <v>131</v>
      </c>
      <c r="AY140" s="14" t="s">
        <v>125</v>
      </c>
      <c r="BE140" s="229">
        <f>IF(N140="základná",J140,0)</f>
        <v>0</v>
      </c>
      <c r="BF140" s="229">
        <f>IF(N140="znížená",J140,0)</f>
        <v>0</v>
      </c>
      <c r="BG140" s="229">
        <f>IF(N140="zákl. prenesená",J140,0)</f>
        <v>0</v>
      </c>
      <c r="BH140" s="229">
        <f>IF(N140="zníž. prenesená",J140,0)</f>
        <v>0</v>
      </c>
      <c r="BI140" s="229">
        <f>IF(N140="nulová",J140,0)</f>
        <v>0</v>
      </c>
      <c r="BJ140" s="14" t="s">
        <v>131</v>
      </c>
      <c r="BK140" s="229">
        <f>ROUND(I140*H140,2)</f>
        <v>0</v>
      </c>
      <c r="BL140" s="14" t="s">
        <v>124</v>
      </c>
      <c r="BM140" s="228" t="s">
        <v>139</v>
      </c>
    </row>
    <row r="141" s="2" customFormat="1" ht="16.5" customHeight="1">
      <c r="A141" s="35"/>
      <c r="B141" s="36"/>
      <c r="C141" s="232" t="s">
        <v>140</v>
      </c>
      <c r="D141" s="232" t="s">
        <v>141</v>
      </c>
      <c r="E141" s="233" t="s">
        <v>142</v>
      </c>
      <c r="F141" s="234" t="s">
        <v>143</v>
      </c>
      <c r="G141" s="235" t="s">
        <v>144</v>
      </c>
      <c r="H141" s="236">
        <v>2.625</v>
      </c>
      <c r="I141" s="237"/>
      <c r="J141" s="238">
        <f>ROUND(I141*H141,2)</f>
        <v>0</v>
      </c>
      <c r="K141" s="239"/>
      <c r="L141" s="240"/>
      <c r="M141" s="241" t="s">
        <v>1</v>
      </c>
      <c r="N141" s="242" t="s">
        <v>38</v>
      </c>
      <c r="O141" s="89"/>
      <c r="P141" s="226">
        <f>O141*H141</f>
        <v>0</v>
      </c>
      <c r="Q141" s="226">
        <v>0.001</v>
      </c>
      <c r="R141" s="226">
        <f>Q141*H141</f>
        <v>0.0026250000000000002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145</v>
      </c>
      <c r="AT141" s="228" t="s">
        <v>141</v>
      </c>
      <c r="AU141" s="228" t="s">
        <v>131</v>
      </c>
      <c r="AY141" s="14" t="s">
        <v>125</v>
      </c>
      <c r="BE141" s="229">
        <f>IF(N141="základná",J141,0)</f>
        <v>0</v>
      </c>
      <c r="BF141" s="229">
        <f>IF(N141="znížená",J141,0)</f>
        <v>0</v>
      </c>
      <c r="BG141" s="229">
        <f>IF(N141="zákl. prenesená",J141,0)</f>
        <v>0</v>
      </c>
      <c r="BH141" s="229">
        <f>IF(N141="zníž. prenesená",J141,0)</f>
        <v>0</v>
      </c>
      <c r="BI141" s="229">
        <f>IF(N141="nulová",J141,0)</f>
        <v>0</v>
      </c>
      <c r="BJ141" s="14" t="s">
        <v>131</v>
      </c>
      <c r="BK141" s="229">
        <f>ROUND(I141*H141,2)</f>
        <v>0</v>
      </c>
      <c r="BL141" s="14" t="s">
        <v>124</v>
      </c>
      <c r="BM141" s="228" t="s">
        <v>146</v>
      </c>
    </row>
    <row r="142" s="2" customFormat="1" ht="21.75" customHeight="1">
      <c r="A142" s="35"/>
      <c r="B142" s="36"/>
      <c r="C142" s="216" t="s">
        <v>124</v>
      </c>
      <c r="D142" s="216" t="s">
        <v>126</v>
      </c>
      <c r="E142" s="217" t="s">
        <v>147</v>
      </c>
      <c r="F142" s="218" t="s">
        <v>148</v>
      </c>
      <c r="G142" s="219" t="s">
        <v>138</v>
      </c>
      <c r="H142" s="220">
        <v>75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124</v>
      </c>
      <c r="AT142" s="228" t="s">
        <v>126</v>
      </c>
      <c r="AU142" s="228" t="s">
        <v>131</v>
      </c>
      <c r="AY142" s="14" t="s">
        <v>125</v>
      </c>
      <c r="BE142" s="229">
        <f>IF(N142="základná",J142,0)</f>
        <v>0</v>
      </c>
      <c r="BF142" s="229">
        <f>IF(N142="znížená",J142,0)</f>
        <v>0</v>
      </c>
      <c r="BG142" s="229">
        <f>IF(N142="zákl. prenesená",J142,0)</f>
        <v>0</v>
      </c>
      <c r="BH142" s="229">
        <f>IF(N142="zníž. prenesená",J142,0)</f>
        <v>0</v>
      </c>
      <c r="BI142" s="229">
        <f>IF(N142="nulová",J142,0)</f>
        <v>0</v>
      </c>
      <c r="BJ142" s="14" t="s">
        <v>131</v>
      </c>
      <c r="BK142" s="229">
        <f>ROUND(I142*H142,2)</f>
        <v>0</v>
      </c>
      <c r="BL142" s="14" t="s">
        <v>124</v>
      </c>
      <c r="BM142" s="228" t="s">
        <v>149</v>
      </c>
    </row>
    <row r="143" s="2" customFormat="1" ht="24.15" customHeight="1">
      <c r="A143" s="35"/>
      <c r="B143" s="36"/>
      <c r="C143" s="216" t="s">
        <v>150</v>
      </c>
      <c r="D143" s="216" t="s">
        <v>126</v>
      </c>
      <c r="E143" s="217" t="s">
        <v>151</v>
      </c>
      <c r="F143" s="218" t="s">
        <v>152</v>
      </c>
      <c r="G143" s="219" t="s">
        <v>138</v>
      </c>
      <c r="H143" s="220">
        <v>134.90000000000001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9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124</v>
      </c>
      <c r="AT143" s="228" t="s">
        <v>126</v>
      </c>
      <c r="AU143" s="228" t="s">
        <v>131</v>
      </c>
      <c r="AY143" s="14" t="s">
        <v>125</v>
      </c>
      <c r="BE143" s="229">
        <f>IF(N143="základná",J143,0)</f>
        <v>0</v>
      </c>
      <c r="BF143" s="229">
        <f>IF(N143="znížená",J143,0)</f>
        <v>0</v>
      </c>
      <c r="BG143" s="229">
        <f>IF(N143="zákl. prenesená",J143,0)</f>
        <v>0</v>
      </c>
      <c r="BH143" s="229">
        <f>IF(N143="zníž. prenesená",J143,0)</f>
        <v>0</v>
      </c>
      <c r="BI143" s="229">
        <f>IF(N143="nulová",J143,0)</f>
        <v>0</v>
      </c>
      <c r="BJ143" s="14" t="s">
        <v>131</v>
      </c>
      <c r="BK143" s="229">
        <f>ROUND(I143*H143,2)</f>
        <v>0</v>
      </c>
      <c r="BL143" s="14" t="s">
        <v>124</v>
      </c>
      <c r="BM143" s="228" t="s">
        <v>153</v>
      </c>
    </row>
    <row r="144" s="2" customFormat="1" ht="33" customHeight="1">
      <c r="A144" s="35"/>
      <c r="B144" s="36"/>
      <c r="C144" s="216" t="s">
        <v>154</v>
      </c>
      <c r="D144" s="216" t="s">
        <v>126</v>
      </c>
      <c r="E144" s="217" t="s">
        <v>155</v>
      </c>
      <c r="F144" s="218" t="s">
        <v>156</v>
      </c>
      <c r="G144" s="219" t="s">
        <v>138</v>
      </c>
      <c r="H144" s="220">
        <v>134.90000000000001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9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124</v>
      </c>
      <c r="AT144" s="228" t="s">
        <v>126</v>
      </c>
      <c r="AU144" s="228" t="s">
        <v>131</v>
      </c>
      <c r="AY144" s="14" t="s">
        <v>125</v>
      </c>
      <c r="BE144" s="229">
        <f>IF(N144="základná",J144,0)</f>
        <v>0</v>
      </c>
      <c r="BF144" s="229">
        <f>IF(N144="znížená",J144,0)</f>
        <v>0</v>
      </c>
      <c r="BG144" s="229">
        <f>IF(N144="zákl. prenesená",J144,0)</f>
        <v>0</v>
      </c>
      <c r="BH144" s="229">
        <f>IF(N144="zníž. prenesená",J144,0)</f>
        <v>0</v>
      </c>
      <c r="BI144" s="229">
        <f>IF(N144="nulová",J144,0)</f>
        <v>0</v>
      </c>
      <c r="BJ144" s="14" t="s">
        <v>131</v>
      </c>
      <c r="BK144" s="229">
        <f>ROUND(I144*H144,2)</f>
        <v>0</v>
      </c>
      <c r="BL144" s="14" t="s">
        <v>124</v>
      </c>
      <c r="BM144" s="228" t="s">
        <v>157</v>
      </c>
    </row>
    <row r="145" s="2" customFormat="1" ht="24.15" customHeight="1">
      <c r="A145" s="35"/>
      <c r="B145" s="36"/>
      <c r="C145" s="216" t="s">
        <v>158</v>
      </c>
      <c r="D145" s="216" t="s">
        <v>126</v>
      </c>
      <c r="E145" s="217" t="s">
        <v>159</v>
      </c>
      <c r="F145" s="218" t="s">
        <v>160</v>
      </c>
      <c r="G145" s="219" t="s">
        <v>138</v>
      </c>
      <c r="H145" s="220">
        <v>134.90000000000001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9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124</v>
      </c>
      <c r="AT145" s="228" t="s">
        <v>126</v>
      </c>
      <c r="AU145" s="228" t="s">
        <v>131</v>
      </c>
      <c r="AY145" s="14" t="s">
        <v>125</v>
      </c>
      <c r="BE145" s="229">
        <f>IF(N145="základná",J145,0)</f>
        <v>0</v>
      </c>
      <c r="BF145" s="229">
        <f>IF(N145="znížená",J145,0)</f>
        <v>0</v>
      </c>
      <c r="BG145" s="229">
        <f>IF(N145="zákl. prenesená",J145,0)</f>
        <v>0</v>
      </c>
      <c r="BH145" s="229">
        <f>IF(N145="zníž. prenesená",J145,0)</f>
        <v>0</v>
      </c>
      <c r="BI145" s="229">
        <f>IF(N145="nulová",J145,0)</f>
        <v>0</v>
      </c>
      <c r="BJ145" s="14" t="s">
        <v>131</v>
      </c>
      <c r="BK145" s="229">
        <f>ROUND(I145*H145,2)</f>
        <v>0</v>
      </c>
      <c r="BL145" s="14" t="s">
        <v>124</v>
      </c>
      <c r="BM145" s="228" t="s">
        <v>161</v>
      </c>
    </row>
    <row r="146" s="2" customFormat="1" ht="24.15" customHeight="1">
      <c r="A146" s="35"/>
      <c r="B146" s="36"/>
      <c r="C146" s="216" t="s">
        <v>145</v>
      </c>
      <c r="D146" s="216" t="s">
        <v>126</v>
      </c>
      <c r="E146" s="217" t="s">
        <v>162</v>
      </c>
      <c r="F146" s="218" t="s">
        <v>163</v>
      </c>
      <c r="G146" s="219" t="s">
        <v>138</v>
      </c>
      <c r="H146" s="220">
        <v>134.90000000000001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9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124</v>
      </c>
      <c r="AT146" s="228" t="s">
        <v>126</v>
      </c>
      <c r="AU146" s="228" t="s">
        <v>131</v>
      </c>
      <c r="AY146" s="14" t="s">
        <v>125</v>
      </c>
      <c r="BE146" s="229">
        <f>IF(N146="základná",J146,0)</f>
        <v>0</v>
      </c>
      <c r="BF146" s="229">
        <f>IF(N146="znížená",J146,0)</f>
        <v>0</v>
      </c>
      <c r="BG146" s="229">
        <f>IF(N146="zákl. prenesená",J146,0)</f>
        <v>0</v>
      </c>
      <c r="BH146" s="229">
        <f>IF(N146="zníž. prenesená",J146,0)</f>
        <v>0</v>
      </c>
      <c r="BI146" s="229">
        <f>IF(N146="nulová",J146,0)</f>
        <v>0</v>
      </c>
      <c r="BJ146" s="14" t="s">
        <v>131</v>
      </c>
      <c r="BK146" s="229">
        <f>ROUND(I146*H146,2)</f>
        <v>0</v>
      </c>
      <c r="BL146" s="14" t="s">
        <v>124</v>
      </c>
      <c r="BM146" s="228" t="s">
        <v>164</v>
      </c>
    </row>
    <row r="147" s="2" customFormat="1" ht="24.15" customHeight="1">
      <c r="A147" s="35"/>
      <c r="B147" s="36"/>
      <c r="C147" s="216" t="s">
        <v>165</v>
      </c>
      <c r="D147" s="216" t="s">
        <v>126</v>
      </c>
      <c r="E147" s="217" t="s">
        <v>166</v>
      </c>
      <c r="F147" s="218" t="s">
        <v>167</v>
      </c>
      <c r="G147" s="219" t="s">
        <v>138</v>
      </c>
      <c r="H147" s="220">
        <v>134.90000000000001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124</v>
      </c>
      <c r="AT147" s="228" t="s">
        <v>126</v>
      </c>
      <c r="AU147" s="228" t="s">
        <v>131</v>
      </c>
      <c r="AY147" s="14" t="s">
        <v>125</v>
      </c>
      <c r="BE147" s="229">
        <f>IF(N147="základná",J147,0)</f>
        <v>0</v>
      </c>
      <c r="BF147" s="229">
        <f>IF(N147="znížená",J147,0)</f>
        <v>0</v>
      </c>
      <c r="BG147" s="229">
        <f>IF(N147="zákl. prenesená",J147,0)</f>
        <v>0</v>
      </c>
      <c r="BH147" s="229">
        <f>IF(N147="zníž. prenesená",J147,0)</f>
        <v>0</v>
      </c>
      <c r="BI147" s="229">
        <f>IF(N147="nulová",J147,0)</f>
        <v>0</v>
      </c>
      <c r="BJ147" s="14" t="s">
        <v>131</v>
      </c>
      <c r="BK147" s="229">
        <f>ROUND(I147*H147,2)</f>
        <v>0</v>
      </c>
      <c r="BL147" s="14" t="s">
        <v>124</v>
      </c>
      <c r="BM147" s="228" t="s">
        <v>168</v>
      </c>
    </row>
    <row r="148" s="12" customFormat="1" ht="20.88" customHeight="1">
      <c r="A148" s="12"/>
      <c r="B148" s="202"/>
      <c r="C148" s="203"/>
      <c r="D148" s="204" t="s">
        <v>71</v>
      </c>
      <c r="E148" s="230" t="s">
        <v>169</v>
      </c>
      <c r="F148" s="230" t="s">
        <v>170</v>
      </c>
      <c r="G148" s="203"/>
      <c r="H148" s="203"/>
      <c r="I148" s="206"/>
      <c r="J148" s="231">
        <f>BK148</f>
        <v>0</v>
      </c>
      <c r="K148" s="203"/>
      <c r="L148" s="208"/>
      <c r="M148" s="209"/>
      <c r="N148" s="210"/>
      <c r="O148" s="210"/>
      <c r="P148" s="211">
        <f>SUM(P149:P152)</f>
        <v>0</v>
      </c>
      <c r="Q148" s="210"/>
      <c r="R148" s="211">
        <f>SUM(R149:R152)</f>
        <v>1.734</v>
      </c>
      <c r="S148" s="210"/>
      <c r="T148" s="212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80</v>
      </c>
      <c r="AT148" s="214" t="s">
        <v>71</v>
      </c>
      <c r="AU148" s="214" t="s">
        <v>131</v>
      </c>
      <c r="AY148" s="213" t="s">
        <v>125</v>
      </c>
      <c r="BK148" s="215">
        <f>SUM(BK149:BK152)</f>
        <v>0</v>
      </c>
    </row>
    <row r="149" s="2" customFormat="1" ht="33" customHeight="1">
      <c r="A149" s="35"/>
      <c r="B149" s="36"/>
      <c r="C149" s="216" t="s">
        <v>171</v>
      </c>
      <c r="D149" s="216" t="s">
        <v>126</v>
      </c>
      <c r="E149" s="217" t="s">
        <v>172</v>
      </c>
      <c r="F149" s="218" t="s">
        <v>173</v>
      </c>
      <c r="G149" s="219" t="s">
        <v>138</v>
      </c>
      <c r="H149" s="220">
        <v>59.899999999999999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9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124</v>
      </c>
      <c r="AT149" s="228" t="s">
        <v>126</v>
      </c>
      <c r="AU149" s="228" t="s">
        <v>140</v>
      </c>
      <c r="AY149" s="14" t="s">
        <v>125</v>
      </c>
      <c r="BE149" s="229">
        <f>IF(N149="základná",J149,0)</f>
        <v>0</v>
      </c>
      <c r="BF149" s="229">
        <f>IF(N149="znížená",J149,0)</f>
        <v>0</v>
      </c>
      <c r="BG149" s="229">
        <f>IF(N149="zákl. prenesená",J149,0)</f>
        <v>0</v>
      </c>
      <c r="BH149" s="229">
        <f>IF(N149="zníž. prenesená",J149,0)</f>
        <v>0</v>
      </c>
      <c r="BI149" s="229">
        <f>IF(N149="nulová",J149,0)</f>
        <v>0</v>
      </c>
      <c r="BJ149" s="14" t="s">
        <v>131</v>
      </c>
      <c r="BK149" s="229">
        <f>ROUND(I149*H149,2)</f>
        <v>0</v>
      </c>
      <c r="BL149" s="14" t="s">
        <v>124</v>
      </c>
      <c r="BM149" s="228" t="s">
        <v>174</v>
      </c>
    </row>
    <row r="150" s="2" customFormat="1" ht="16.5" customHeight="1">
      <c r="A150" s="35"/>
      <c r="B150" s="36"/>
      <c r="C150" s="216" t="s">
        <v>175</v>
      </c>
      <c r="D150" s="216" t="s">
        <v>126</v>
      </c>
      <c r="E150" s="217" t="s">
        <v>176</v>
      </c>
      <c r="F150" s="218" t="s">
        <v>177</v>
      </c>
      <c r="G150" s="219" t="s">
        <v>178</v>
      </c>
      <c r="H150" s="220">
        <v>20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9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124</v>
      </c>
      <c r="AT150" s="228" t="s">
        <v>126</v>
      </c>
      <c r="AU150" s="228" t="s">
        <v>140</v>
      </c>
      <c r="AY150" s="14" t="s">
        <v>125</v>
      </c>
      <c r="BE150" s="229">
        <f>IF(N150="základná",J150,0)</f>
        <v>0</v>
      </c>
      <c r="BF150" s="229">
        <f>IF(N150="znížená",J150,0)</f>
        <v>0</v>
      </c>
      <c r="BG150" s="229">
        <f>IF(N150="zákl. prenesená",J150,0)</f>
        <v>0</v>
      </c>
      <c r="BH150" s="229">
        <f>IF(N150="zníž. prenesená",J150,0)</f>
        <v>0</v>
      </c>
      <c r="BI150" s="229">
        <f>IF(N150="nulová",J150,0)</f>
        <v>0</v>
      </c>
      <c r="BJ150" s="14" t="s">
        <v>131</v>
      </c>
      <c r="BK150" s="229">
        <f>ROUND(I150*H150,2)</f>
        <v>0</v>
      </c>
      <c r="BL150" s="14" t="s">
        <v>124</v>
      </c>
      <c r="BM150" s="228" t="s">
        <v>179</v>
      </c>
    </row>
    <row r="151" s="2" customFormat="1" ht="16.5" customHeight="1">
      <c r="A151" s="35"/>
      <c r="B151" s="36"/>
      <c r="C151" s="232" t="s">
        <v>180</v>
      </c>
      <c r="D151" s="232" t="s">
        <v>141</v>
      </c>
      <c r="E151" s="233" t="s">
        <v>181</v>
      </c>
      <c r="F151" s="234" t="s">
        <v>182</v>
      </c>
      <c r="G151" s="235" t="s">
        <v>183</v>
      </c>
      <c r="H151" s="236">
        <v>20.399999999999999</v>
      </c>
      <c r="I151" s="237"/>
      <c r="J151" s="238">
        <f>ROUND(I151*H151,2)</f>
        <v>0</v>
      </c>
      <c r="K151" s="239"/>
      <c r="L151" s="240"/>
      <c r="M151" s="241" t="s">
        <v>1</v>
      </c>
      <c r="N151" s="242" t="s">
        <v>38</v>
      </c>
      <c r="O151" s="89"/>
      <c r="P151" s="226">
        <f>O151*H151</f>
        <v>0</v>
      </c>
      <c r="Q151" s="226">
        <v>0.085000000000000006</v>
      </c>
      <c r="R151" s="226">
        <f>Q151*H151</f>
        <v>1.734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145</v>
      </c>
      <c r="AT151" s="228" t="s">
        <v>141</v>
      </c>
      <c r="AU151" s="228" t="s">
        <v>140</v>
      </c>
      <c r="AY151" s="14" t="s">
        <v>125</v>
      </c>
      <c r="BE151" s="229">
        <f>IF(N151="základná",J151,0)</f>
        <v>0</v>
      </c>
      <c r="BF151" s="229">
        <f>IF(N151="znížená",J151,0)</f>
        <v>0</v>
      </c>
      <c r="BG151" s="229">
        <f>IF(N151="zákl. prenesená",J151,0)</f>
        <v>0</v>
      </c>
      <c r="BH151" s="229">
        <f>IF(N151="zníž. prenesená",J151,0)</f>
        <v>0</v>
      </c>
      <c r="BI151" s="229">
        <f>IF(N151="nulová",J151,0)</f>
        <v>0</v>
      </c>
      <c r="BJ151" s="14" t="s">
        <v>131</v>
      </c>
      <c r="BK151" s="229">
        <f>ROUND(I151*H151,2)</f>
        <v>0</v>
      </c>
      <c r="BL151" s="14" t="s">
        <v>124</v>
      </c>
      <c r="BM151" s="228" t="s">
        <v>184</v>
      </c>
    </row>
    <row r="152" s="2" customFormat="1" ht="16.5" customHeight="1">
      <c r="A152" s="35"/>
      <c r="B152" s="36"/>
      <c r="C152" s="232" t="s">
        <v>185</v>
      </c>
      <c r="D152" s="232" t="s">
        <v>141</v>
      </c>
      <c r="E152" s="233" t="s">
        <v>186</v>
      </c>
      <c r="F152" s="234" t="s">
        <v>187</v>
      </c>
      <c r="G152" s="235" t="s">
        <v>183</v>
      </c>
      <c r="H152" s="236">
        <v>60</v>
      </c>
      <c r="I152" s="237"/>
      <c r="J152" s="238">
        <f>ROUND(I152*H152,2)</f>
        <v>0</v>
      </c>
      <c r="K152" s="239"/>
      <c r="L152" s="240"/>
      <c r="M152" s="241" t="s">
        <v>1</v>
      </c>
      <c r="N152" s="242" t="s">
        <v>38</v>
      </c>
      <c r="O152" s="89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145</v>
      </c>
      <c r="AT152" s="228" t="s">
        <v>141</v>
      </c>
      <c r="AU152" s="228" t="s">
        <v>140</v>
      </c>
      <c r="AY152" s="14" t="s">
        <v>125</v>
      </c>
      <c r="BE152" s="229">
        <f>IF(N152="základná",J152,0)</f>
        <v>0</v>
      </c>
      <c r="BF152" s="229">
        <f>IF(N152="znížená",J152,0)</f>
        <v>0</v>
      </c>
      <c r="BG152" s="229">
        <f>IF(N152="zákl. prenesená",J152,0)</f>
        <v>0</v>
      </c>
      <c r="BH152" s="229">
        <f>IF(N152="zníž. prenesená",J152,0)</f>
        <v>0</v>
      </c>
      <c r="BI152" s="229">
        <f>IF(N152="nulová",J152,0)</f>
        <v>0</v>
      </c>
      <c r="BJ152" s="14" t="s">
        <v>131</v>
      </c>
      <c r="BK152" s="229">
        <f>ROUND(I152*H152,2)</f>
        <v>0</v>
      </c>
      <c r="BL152" s="14" t="s">
        <v>124</v>
      </c>
      <c r="BM152" s="228" t="s">
        <v>188</v>
      </c>
    </row>
    <row r="153" s="12" customFormat="1" ht="20.88" customHeight="1">
      <c r="A153" s="12"/>
      <c r="B153" s="202"/>
      <c r="C153" s="203"/>
      <c r="D153" s="204" t="s">
        <v>71</v>
      </c>
      <c r="E153" s="230" t="s">
        <v>189</v>
      </c>
      <c r="F153" s="230" t="s">
        <v>190</v>
      </c>
      <c r="G153" s="203"/>
      <c r="H153" s="203"/>
      <c r="I153" s="206"/>
      <c r="J153" s="231">
        <f>BK153</f>
        <v>0</v>
      </c>
      <c r="K153" s="203"/>
      <c r="L153" s="208"/>
      <c r="M153" s="209"/>
      <c r="N153" s="210"/>
      <c r="O153" s="210"/>
      <c r="P153" s="211">
        <f>SUM(P154:P162)</f>
        <v>0</v>
      </c>
      <c r="Q153" s="210"/>
      <c r="R153" s="211">
        <f>SUM(R154:R162)</f>
        <v>0.099479999999999999</v>
      </c>
      <c r="S153" s="210"/>
      <c r="T153" s="212">
        <f>SUM(T154:T162)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80</v>
      </c>
      <c r="AT153" s="214" t="s">
        <v>71</v>
      </c>
      <c r="AU153" s="214" t="s">
        <v>131</v>
      </c>
      <c r="AY153" s="213" t="s">
        <v>125</v>
      </c>
      <c r="BK153" s="215">
        <f>SUM(BK154:BK162)</f>
        <v>0</v>
      </c>
    </row>
    <row r="154" s="2" customFormat="1" ht="24.15" customHeight="1">
      <c r="A154" s="35"/>
      <c r="B154" s="36"/>
      <c r="C154" s="216" t="s">
        <v>191</v>
      </c>
      <c r="D154" s="216" t="s">
        <v>126</v>
      </c>
      <c r="E154" s="217" t="s">
        <v>192</v>
      </c>
      <c r="F154" s="218" t="s">
        <v>193</v>
      </c>
      <c r="G154" s="219" t="s">
        <v>183</v>
      </c>
      <c r="H154" s="220">
        <v>204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9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124</v>
      </c>
      <c r="AT154" s="228" t="s">
        <v>126</v>
      </c>
      <c r="AU154" s="228" t="s">
        <v>140</v>
      </c>
      <c r="AY154" s="14" t="s">
        <v>125</v>
      </c>
      <c r="BE154" s="229">
        <f>IF(N154="základná",J154,0)</f>
        <v>0</v>
      </c>
      <c r="BF154" s="229">
        <f>IF(N154="znížená",J154,0)</f>
        <v>0</v>
      </c>
      <c r="BG154" s="229">
        <f>IF(N154="zákl. prenesená",J154,0)</f>
        <v>0</v>
      </c>
      <c r="BH154" s="229">
        <f>IF(N154="zníž. prenesená",J154,0)</f>
        <v>0</v>
      </c>
      <c r="BI154" s="229">
        <f>IF(N154="nulová",J154,0)</f>
        <v>0</v>
      </c>
      <c r="BJ154" s="14" t="s">
        <v>131</v>
      </c>
      <c r="BK154" s="229">
        <f>ROUND(I154*H154,2)</f>
        <v>0</v>
      </c>
      <c r="BL154" s="14" t="s">
        <v>124</v>
      </c>
      <c r="BM154" s="228" t="s">
        <v>194</v>
      </c>
    </row>
    <row r="155" s="2" customFormat="1" ht="24.15" customHeight="1">
      <c r="A155" s="35"/>
      <c r="B155" s="36"/>
      <c r="C155" s="216" t="s">
        <v>195</v>
      </c>
      <c r="D155" s="216" t="s">
        <v>126</v>
      </c>
      <c r="E155" s="217" t="s">
        <v>196</v>
      </c>
      <c r="F155" s="218" t="s">
        <v>197</v>
      </c>
      <c r="G155" s="219" t="s">
        <v>183</v>
      </c>
      <c r="H155" s="220">
        <v>119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9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124</v>
      </c>
      <c r="AT155" s="228" t="s">
        <v>126</v>
      </c>
      <c r="AU155" s="228" t="s">
        <v>140</v>
      </c>
      <c r="AY155" s="14" t="s">
        <v>125</v>
      </c>
      <c r="BE155" s="229">
        <f>IF(N155="základná",J155,0)</f>
        <v>0</v>
      </c>
      <c r="BF155" s="229">
        <f>IF(N155="znížená",J155,0)</f>
        <v>0</v>
      </c>
      <c r="BG155" s="229">
        <f>IF(N155="zákl. prenesená",J155,0)</f>
        <v>0</v>
      </c>
      <c r="BH155" s="229">
        <f>IF(N155="zníž. prenesená",J155,0)</f>
        <v>0</v>
      </c>
      <c r="BI155" s="229">
        <f>IF(N155="nulová",J155,0)</f>
        <v>0</v>
      </c>
      <c r="BJ155" s="14" t="s">
        <v>131</v>
      </c>
      <c r="BK155" s="229">
        <f>ROUND(I155*H155,2)</f>
        <v>0</v>
      </c>
      <c r="BL155" s="14" t="s">
        <v>124</v>
      </c>
      <c r="BM155" s="228" t="s">
        <v>198</v>
      </c>
    </row>
    <row r="156" s="2" customFormat="1" ht="37.8" customHeight="1">
      <c r="A156" s="35"/>
      <c r="B156" s="36"/>
      <c r="C156" s="216" t="s">
        <v>199</v>
      </c>
      <c r="D156" s="216" t="s">
        <v>126</v>
      </c>
      <c r="E156" s="217" t="s">
        <v>200</v>
      </c>
      <c r="F156" s="218" t="s">
        <v>201</v>
      </c>
      <c r="G156" s="219" t="s">
        <v>183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9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124</v>
      </c>
      <c r="AT156" s="228" t="s">
        <v>126</v>
      </c>
      <c r="AU156" s="228" t="s">
        <v>140</v>
      </c>
      <c r="AY156" s="14" t="s">
        <v>125</v>
      </c>
      <c r="BE156" s="229">
        <f>IF(N156="základná",J156,0)</f>
        <v>0</v>
      </c>
      <c r="BF156" s="229">
        <f>IF(N156="znížená",J156,0)</f>
        <v>0</v>
      </c>
      <c r="BG156" s="229">
        <f>IF(N156="zákl. prenesená",J156,0)</f>
        <v>0</v>
      </c>
      <c r="BH156" s="229">
        <f>IF(N156="zníž. prenesená",J156,0)</f>
        <v>0</v>
      </c>
      <c r="BI156" s="229">
        <f>IF(N156="nulová",J156,0)</f>
        <v>0</v>
      </c>
      <c r="BJ156" s="14" t="s">
        <v>131</v>
      </c>
      <c r="BK156" s="229">
        <f>ROUND(I156*H156,2)</f>
        <v>0</v>
      </c>
      <c r="BL156" s="14" t="s">
        <v>124</v>
      </c>
      <c r="BM156" s="228" t="s">
        <v>202</v>
      </c>
    </row>
    <row r="157" s="2" customFormat="1" ht="16.5" customHeight="1">
      <c r="A157" s="35"/>
      <c r="B157" s="36"/>
      <c r="C157" s="216" t="s">
        <v>203</v>
      </c>
      <c r="D157" s="216" t="s">
        <v>126</v>
      </c>
      <c r="E157" s="217" t="s">
        <v>204</v>
      </c>
      <c r="F157" s="218" t="s">
        <v>205</v>
      </c>
      <c r="G157" s="219" t="s">
        <v>183</v>
      </c>
      <c r="H157" s="220">
        <v>50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9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124</v>
      </c>
      <c r="AT157" s="228" t="s">
        <v>126</v>
      </c>
      <c r="AU157" s="228" t="s">
        <v>140</v>
      </c>
      <c r="AY157" s="14" t="s">
        <v>125</v>
      </c>
      <c r="BE157" s="229">
        <f>IF(N157="základná",J157,0)</f>
        <v>0</v>
      </c>
      <c r="BF157" s="229">
        <f>IF(N157="znížená",J157,0)</f>
        <v>0</v>
      </c>
      <c r="BG157" s="229">
        <f>IF(N157="zákl. prenesená",J157,0)</f>
        <v>0</v>
      </c>
      <c r="BH157" s="229">
        <f>IF(N157="zníž. prenesená",J157,0)</f>
        <v>0</v>
      </c>
      <c r="BI157" s="229">
        <f>IF(N157="nulová",J157,0)</f>
        <v>0</v>
      </c>
      <c r="BJ157" s="14" t="s">
        <v>131</v>
      </c>
      <c r="BK157" s="229">
        <f>ROUND(I157*H157,2)</f>
        <v>0</v>
      </c>
      <c r="BL157" s="14" t="s">
        <v>124</v>
      </c>
      <c r="BM157" s="228" t="s">
        <v>206</v>
      </c>
    </row>
    <row r="158" s="2" customFormat="1" ht="24.15" customHeight="1">
      <c r="A158" s="35"/>
      <c r="B158" s="36"/>
      <c r="C158" s="216" t="s">
        <v>207</v>
      </c>
      <c r="D158" s="216" t="s">
        <v>126</v>
      </c>
      <c r="E158" s="217" t="s">
        <v>208</v>
      </c>
      <c r="F158" s="218" t="s">
        <v>209</v>
      </c>
      <c r="G158" s="219" t="s">
        <v>183</v>
      </c>
      <c r="H158" s="220">
        <v>204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9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124</v>
      </c>
      <c r="AT158" s="228" t="s">
        <v>126</v>
      </c>
      <c r="AU158" s="228" t="s">
        <v>140</v>
      </c>
      <c r="AY158" s="14" t="s">
        <v>125</v>
      </c>
      <c r="BE158" s="229">
        <f>IF(N158="základná",J158,0)</f>
        <v>0</v>
      </c>
      <c r="BF158" s="229">
        <f>IF(N158="znížená",J158,0)</f>
        <v>0</v>
      </c>
      <c r="BG158" s="229">
        <f>IF(N158="zákl. prenesená",J158,0)</f>
        <v>0</v>
      </c>
      <c r="BH158" s="229">
        <f>IF(N158="zníž. prenesená",J158,0)</f>
        <v>0</v>
      </c>
      <c r="BI158" s="229">
        <f>IF(N158="nulová",J158,0)</f>
        <v>0</v>
      </c>
      <c r="BJ158" s="14" t="s">
        <v>131</v>
      </c>
      <c r="BK158" s="229">
        <f>ROUND(I158*H158,2)</f>
        <v>0</v>
      </c>
      <c r="BL158" s="14" t="s">
        <v>124</v>
      </c>
      <c r="BM158" s="228" t="s">
        <v>210</v>
      </c>
    </row>
    <row r="159" s="2" customFormat="1" ht="33" customHeight="1">
      <c r="A159" s="35"/>
      <c r="B159" s="36"/>
      <c r="C159" s="216" t="s">
        <v>211</v>
      </c>
      <c r="D159" s="216" t="s">
        <v>126</v>
      </c>
      <c r="E159" s="217" t="s">
        <v>212</v>
      </c>
      <c r="F159" s="218" t="s">
        <v>213</v>
      </c>
      <c r="G159" s="219" t="s">
        <v>183</v>
      </c>
      <c r="H159" s="220">
        <v>119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9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124</v>
      </c>
      <c r="AT159" s="228" t="s">
        <v>126</v>
      </c>
      <c r="AU159" s="228" t="s">
        <v>140</v>
      </c>
      <c r="AY159" s="14" t="s">
        <v>125</v>
      </c>
      <c r="BE159" s="229">
        <f>IF(N159="základná",J159,0)</f>
        <v>0</v>
      </c>
      <c r="BF159" s="229">
        <f>IF(N159="znížená",J159,0)</f>
        <v>0</v>
      </c>
      <c r="BG159" s="229">
        <f>IF(N159="zákl. prenesená",J159,0)</f>
        <v>0</v>
      </c>
      <c r="BH159" s="229">
        <f>IF(N159="zníž. prenesená",J159,0)</f>
        <v>0</v>
      </c>
      <c r="BI159" s="229">
        <f>IF(N159="nulová",J159,0)</f>
        <v>0</v>
      </c>
      <c r="BJ159" s="14" t="s">
        <v>131</v>
      </c>
      <c r="BK159" s="229">
        <f>ROUND(I159*H159,2)</f>
        <v>0</v>
      </c>
      <c r="BL159" s="14" t="s">
        <v>124</v>
      </c>
      <c r="BM159" s="228" t="s">
        <v>214</v>
      </c>
    </row>
    <row r="160" s="2" customFormat="1" ht="33" customHeight="1">
      <c r="A160" s="35"/>
      <c r="B160" s="36"/>
      <c r="C160" s="216" t="s">
        <v>7</v>
      </c>
      <c r="D160" s="216" t="s">
        <v>126</v>
      </c>
      <c r="E160" s="217" t="s">
        <v>215</v>
      </c>
      <c r="F160" s="218" t="s">
        <v>216</v>
      </c>
      <c r="G160" s="219" t="s">
        <v>183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9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124</v>
      </c>
      <c r="AT160" s="228" t="s">
        <v>126</v>
      </c>
      <c r="AU160" s="228" t="s">
        <v>140</v>
      </c>
      <c r="AY160" s="14" t="s">
        <v>125</v>
      </c>
      <c r="BE160" s="229">
        <f>IF(N160="základná",J160,0)</f>
        <v>0</v>
      </c>
      <c r="BF160" s="229">
        <f>IF(N160="znížená",J160,0)</f>
        <v>0</v>
      </c>
      <c r="BG160" s="229">
        <f>IF(N160="zákl. prenesená",J160,0)</f>
        <v>0</v>
      </c>
      <c r="BH160" s="229">
        <f>IF(N160="zníž. prenesená",J160,0)</f>
        <v>0</v>
      </c>
      <c r="BI160" s="229">
        <f>IF(N160="nulová",J160,0)</f>
        <v>0</v>
      </c>
      <c r="BJ160" s="14" t="s">
        <v>131</v>
      </c>
      <c r="BK160" s="229">
        <f>ROUND(I160*H160,2)</f>
        <v>0</v>
      </c>
      <c r="BL160" s="14" t="s">
        <v>124</v>
      </c>
      <c r="BM160" s="228" t="s">
        <v>217</v>
      </c>
    </row>
    <row r="161" s="2" customFormat="1" ht="33" customHeight="1">
      <c r="A161" s="35"/>
      <c r="B161" s="36"/>
      <c r="C161" s="216" t="s">
        <v>218</v>
      </c>
      <c r="D161" s="216" t="s">
        <v>126</v>
      </c>
      <c r="E161" s="217" t="s">
        <v>219</v>
      </c>
      <c r="F161" s="218" t="s">
        <v>220</v>
      </c>
      <c r="G161" s="219" t="s">
        <v>183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9"/>
      <c r="P161" s="226">
        <f>O161*H161</f>
        <v>0</v>
      </c>
      <c r="Q161" s="226">
        <v>0.00048000000000000001</v>
      </c>
      <c r="R161" s="226">
        <f>Q161*H161</f>
        <v>0.00048000000000000001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124</v>
      </c>
      <c r="AT161" s="228" t="s">
        <v>126</v>
      </c>
      <c r="AU161" s="228" t="s">
        <v>140</v>
      </c>
      <c r="AY161" s="14" t="s">
        <v>125</v>
      </c>
      <c r="BE161" s="229">
        <f>IF(N161="základná",J161,0)</f>
        <v>0</v>
      </c>
      <c r="BF161" s="229">
        <f>IF(N161="znížená",J161,0)</f>
        <v>0</v>
      </c>
      <c r="BG161" s="229">
        <f>IF(N161="zákl. prenesená",J161,0)</f>
        <v>0</v>
      </c>
      <c r="BH161" s="229">
        <f>IF(N161="zníž. prenesená",J161,0)</f>
        <v>0</v>
      </c>
      <c r="BI161" s="229">
        <f>IF(N161="nulová",J161,0)</f>
        <v>0</v>
      </c>
      <c r="BJ161" s="14" t="s">
        <v>131</v>
      </c>
      <c r="BK161" s="229">
        <f>ROUND(I161*H161,2)</f>
        <v>0</v>
      </c>
      <c r="BL161" s="14" t="s">
        <v>124</v>
      </c>
      <c r="BM161" s="228" t="s">
        <v>221</v>
      </c>
    </row>
    <row r="162" s="2" customFormat="1" ht="24.15" customHeight="1">
      <c r="A162" s="35"/>
      <c r="B162" s="36"/>
      <c r="C162" s="232" t="s">
        <v>222</v>
      </c>
      <c r="D162" s="232" t="s">
        <v>141</v>
      </c>
      <c r="E162" s="233" t="s">
        <v>223</v>
      </c>
      <c r="F162" s="234" t="s">
        <v>224</v>
      </c>
      <c r="G162" s="235" t="s">
        <v>183</v>
      </c>
      <c r="H162" s="236">
        <v>3</v>
      </c>
      <c r="I162" s="237"/>
      <c r="J162" s="238">
        <f>ROUND(I162*H162,2)</f>
        <v>0</v>
      </c>
      <c r="K162" s="239"/>
      <c r="L162" s="240"/>
      <c r="M162" s="241" t="s">
        <v>1</v>
      </c>
      <c r="N162" s="242" t="s">
        <v>38</v>
      </c>
      <c r="O162" s="89"/>
      <c r="P162" s="226">
        <f>O162*H162</f>
        <v>0</v>
      </c>
      <c r="Q162" s="226">
        <v>0.033000000000000002</v>
      </c>
      <c r="R162" s="226">
        <f>Q162*H162</f>
        <v>0.099000000000000005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145</v>
      </c>
      <c r="AT162" s="228" t="s">
        <v>141</v>
      </c>
      <c r="AU162" s="228" t="s">
        <v>140</v>
      </c>
      <c r="AY162" s="14" t="s">
        <v>125</v>
      </c>
      <c r="BE162" s="229">
        <f>IF(N162="základná",J162,0)</f>
        <v>0</v>
      </c>
      <c r="BF162" s="229">
        <f>IF(N162="znížená",J162,0)</f>
        <v>0</v>
      </c>
      <c r="BG162" s="229">
        <f>IF(N162="zákl. prenesená",J162,0)</f>
        <v>0</v>
      </c>
      <c r="BH162" s="229">
        <f>IF(N162="zníž. prenesená",J162,0)</f>
        <v>0</v>
      </c>
      <c r="BI162" s="229">
        <f>IF(N162="nulová",J162,0)</f>
        <v>0</v>
      </c>
      <c r="BJ162" s="14" t="s">
        <v>131</v>
      </c>
      <c r="BK162" s="229">
        <f>ROUND(I162*H162,2)</f>
        <v>0</v>
      </c>
      <c r="BL162" s="14" t="s">
        <v>124</v>
      </c>
      <c r="BM162" s="228" t="s">
        <v>225</v>
      </c>
    </row>
    <row r="163" s="12" customFormat="1" ht="22.8" customHeight="1">
      <c r="A163" s="12"/>
      <c r="B163" s="202"/>
      <c r="C163" s="203"/>
      <c r="D163" s="204" t="s">
        <v>71</v>
      </c>
      <c r="E163" s="230" t="s">
        <v>80</v>
      </c>
      <c r="F163" s="230" t="s">
        <v>226</v>
      </c>
      <c r="G163" s="203"/>
      <c r="H163" s="203"/>
      <c r="I163" s="206"/>
      <c r="J163" s="231">
        <f>BK163</f>
        <v>0</v>
      </c>
      <c r="K163" s="203"/>
      <c r="L163" s="208"/>
      <c r="M163" s="209"/>
      <c r="N163" s="210"/>
      <c r="O163" s="210"/>
      <c r="P163" s="211">
        <f>P164</f>
        <v>0</v>
      </c>
      <c r="Q163" s="210"/>
      <c r="R163" s="211">
        <f>R164</f>
        <v>7.9511022299999992</v>
      </c>
      <c r="S163" s="210"/>
      <c r="T163" s="21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80</v>
      </c>
      <c r="AT163" s="214" t="s">
        <v>71</v>
      </c>
      <c r="AU163" s="214" t="s">
        <v>80</v>
      </c>
      <c r="AY163" s="213" t="s">
        <v>125</v>
      </c>
      <c r="BK163" s="215">
        <f>BK164</f>
        <v>0</v>
      </c>
    </row>
    <row r="164" s="12" customFormat="1" ht="20.88" customHeight="1">
      <c r="A164" s="12"/>
      <c r="B164" s="202"/>
      <c r="C164" s="203"/>
      <c r="D164" s="204" t="s">
        <v>71</v>
      </c>
      <c r="E164" s="230" t="s">
        <v>227</v>
      </c>
      <c r="F164" s="230" t="s">
        <v>228</v>
      </c>
      <c r="G164" s="203"/>
      <c r="H164" s="203"/>
      <c r="I164" s="206"/>
      <c r="J164" s="231">
        <f>BK164</f>
        <v>0</v>
      </c>
      <c r="K164" s="203"/>
      <c r="L164" s="208"/>
      <c r="M164" s="209"/>
      <c r="N164" s="210"/>
      <c r="O164" s="210"/>
      <c r="P164" s="211">
        <f>SUM(P165:P173)</f>
        <v>0</v>
      </c>
      <c r="Q164" s="210"/>
      <c r="R164" s="211">
        <f>SUM(R165:R173)</f>
        <v>7.9511022299999992</v>
      </c>
      <c r="S164" s="210"/>
      <c r="T164" s="212">
        <f>SUM(T165:T173)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80</v>
      </c>
      <c r="AT164" s="214" t="s">
        <v>71</v>
      </c>
      <c r="AU164" s="214" t="s">
        <v>131</v>
      </c>
      <c r="AY164" s="213" t="s">
        <v>125</v>
      </c>
      <c r="BK164" s="215">
        <f>SUM(BK165:BK173)</f>
        <v>0</v>
      </c>
    </row>
    <row r="165" s="2" customFormat="1" ht="33" customHeight="1">
      <c r="A165" s="35"/>
      <c r="B165" s="36"/>
      <c r="C165" s="216" t="s">
        <v>229</v>
      </c>
      <c r="D165" s="216" t="s">
        <v>126</v>
      </c>
      <c r="E165" s="217" t="s">
        <v>230</v>
      </c>
      <c r="F165" s="218" t="s">
        <v>231</v>
      </c>
      <c r="G165" s="219" t="s">
        <v>138</v>
      </c>
      <c r="H165" s="220">
        <v>59.899999999999999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9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124</v>
      </c>
      <c r="AT165" s="228" t="s">
        <v>126</v>
      </c>
      <c r="AU165" s="228" t="s">
        <v>140</v>
      </c>
      <c r="AY165" s="14" t="s">
        <v>125</v>
      </c>
      <c r="BE165" s="229">
        <f>IF(N165="základná",J165,0)</f>
        <v>0</v>
      </c>
      <c r="BF165" s="229">
        <f>IF(N165="znížená",J165,0)</f>
        <v>0</v>
      </c>
      <c r="BG165" s="229">
        <f>IF(N165="zákl. prenesená",J165,0)</f>
        <v>0</v>
      </c>
      <c r="BH165" s="229">
        <f>IF(N165="zníž. prenesená",J165,0)</f>
        <v>0</v>
      </c>
      <c r="BI165" s="229">
        <f>IF(N165="nulová",J165,0)</f>
        <v>0</v>
      </c>
      <c r="BJ165" s="14" t="s">
        <v>131</v>
      </c>
      <c r="BK165" s="229">
        <f>ROUND(I165*H165,2)</f>
        <v>0</v>
      </c>
      <c r="BL165" s="14" t="s">
        <v>124</v>
      </c>
      <c r="BM165" s="228" t="s">
        <v>232</v>
      </c>
    </row>
    <row r="166" s="2" customFormat="1" ht="21.75" customHeight="1">
      <c r="A166" s="35"/>
      <c r="B166" s="36"/>
      <c r="C166" s="232" t="s">
        <v>233</v>
      </c>
      <c r="D166" s="232" t="s">
        <v>141</v>
      </c>
      <c r="E166" s="233" t="s">
        <v>234</v>
      </c>
      <c r="F166" s="234" t="s">
        <v>235</v>
      </c>
      <c r="G166" s="235" t="s">
        <v>236</v>
      </c>
      <c r="H166" s="236">
        <v>5.9000000000000004</v>
      </c>
      <c r="I166" s="237"/>
      <c r="J166" s="238">
        <f>ROUND(I166*H166,2)</f>
        <v>0</v>
      </c>
      <c r="K166" s="239"/>
      <c r="L166" s="240"/>
      <c r="M166" s="241" t="s">
        <v>1</v>
      </c>
      <c r="N166" s="242" t="s">
        <v>38</v>
      </c>
      <c r="O166" s="89"/>
      <c r="P166" s="226">
        <f>O166*H166</f>
        <v>0</v>
      </c>
      <c r="Q166" s="226">
        <v>1</v>
      </c>
      <c r="R166" s="226">
        <f>Q166*H166</f>
        <v>5.9000000000000004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145</v>
      </c>
      <c r="AT166" s="228" t="s">
        <v>141</v>
      </c>
      <c r="AU166" s="228" t="s">
        <v>140</v>
      </c>
      <c r="AY166" s="14" t="s">
        <v>125</v>
      </c>
      <c r="BE166" s="229">
        <f>IF(N166="základná",J166,0)</f>
        <v>0</v>
      </c>
      <c r="BF166" s="229">
        <f>IF(N166="znížená",J166,0)</f>
        <v>0</v>
      </c>
      <c r="BG166" s="229">
        <f>IF(N166="zákl. prenesená",J166,0)</f>
        <v>0</v>
      </c>
      <c r="BH166" s="229">
        <f>IF(N166="zníž. prenesená",J166,0)</f>
        <v>0</v>
      </c>
      <c r="BI166" s="229">
        <f>IF(N166="nulová",J166,0)</f>
        <v>0</v>
      </c>
      <c r="BJ166" s="14" t="s">
        <v>131</v>
      </c>
      <c r="BK166" s="229">
        <f>ROUND(I166*H166,2)</f>
        <v>0</v>
      </c>
      <c r="BL166" s="14" t="s">
        <v>124</v>
      </c>
      <c r="BM166" s="228" t="s">
        <v>237</v>
      </c>
    </row>
    <row r="167" s="2" customFormat="1" ht="16.5" customHeight="1">
      <c r="A167" s="35"/>
      <c r="B167" s="36"/>
      <c r="C167" s="216" t="s">
        <v>238</v>
      </c>
      <c r="D167" s="216" t="s">
        <v>126</v>
      </c>
      <c r="E167" s="217" t="s">
        <v>239</v>
      </c>
      <c r="F167" s="218" t="s">
        <v>240</v>
      </c>
      <c r="G167" s="219" t="s">
        <v>138</v>
      </c>
      <c r="H167" s="220">
        <v>52.700000000000003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9"/>
      <c r="P167" s="226">
        <f>O167*H167</f>
        <v>0</v>
      </c>
      <c r="Q167" s="226">
        <v>0.00020000000000000001</v>
      </c>
      <c r="R167" s="226">
        <f>Q167*H167</f>
        <v>0.010540000000000001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124</v>
      </c>
      <c r="AT167" s="228" t="s">
        <v>126</v>
      </c>
      <c r="AU167" s="228" t="s">
        <v>140</v>
      </c>
      <c r="AY167" s="14" t="s">
        <v>125</v>
      </c>
      <c r="BE167" s="229">
        <f>IF(N167="základná",J167,0)</f>
        <v>0</v>
      </c>
      <c r="BF167" s="229">
        <f>IF(N167="znížená",J167,0)</f>
        <v>0</v>
      </c>
      <c r="BG167" s="229">
        <f>IF(N167="zákl. prenesená",J167,0)</f>
        <v>0</v>
      </c>
      <c r="BH167" s="229">
        <f>IF(N167="zníž. prenesená",J167,0)</f>
        <v>0</v>
      </c>
      <c r="BI167" s="229">
        <f>IF(N167="nulová",J167,0)</f>
        <v>0</v>
      </c>
      <c r="BJ167" s="14" t="s">
        <v>131</v>
      </c>
      <c r="BK167" s="229">
        <f>ROUND(I167*H167,2)</f>
        <v>0</v>
      </c>
      <c r="BL167" s="14" t="s">
        <v>124</v>
      </c>
      <c r="BM167" s="228" t="s">
        <v>241</v>
      </c>
    </row>
    <row r="168" s="2" customFormat="1" ht="16.5" customHeight="1">
      <c r="A168" s="35"/>
      <c r="B168" s="36"/>
      <c r="C168" s="232" t="s">
        <v>242</v>
      </c>
      <c r="D168" s="232" t="s">
        <v>141</v>
      </c>
      <c r="E168" s="233" t="s">
        <v>243</v>
      </c>
      <c r="F168" s="234" t="s">
        <v>244</v>
      </c>
      <c r="G168" s="235" t="s">
        <v>138</v>
      </c>
      <c r="H168" s="236">
        <v>54.280999999999999</v>
      </c>
      <c r="I168" s="237"/>
      <c r="J168" s="238">
        <f>ROUND(I168*H168,2)</f>
        <v>0</v>
      </c>
      <c r="K168" s="239"/>
      <c r="L168" s="240"/>
      <c r="M168" s="241" t="s">
        <v>1</v>
      </c>
      <c r="N168" s="242" t="s">
        <v>38</v>
      </c>
      <c r="O168" s="89"/>
      <c r="P168" s="226">
        <f>O168*H168</f>
        <v>0</v>
      </c>
      <c r="Q168" s="226">
        <v>0.00023000000000000001</v>
      </c>
      <c r="R168" s="226">
        <f>Q168*H168</f>
        <v>0.01248463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145</v>
      </c>
      <c r="AT168" s="228" t="s">
        <v>141</v>
      </c>
      <c r="AU168" s="228" t="s">
        <v>140</v>
      </c>
      <c r="AY168" s="14" t="s">
        <v>125</v>
      </c>
      <c r="BE168" s="229">
        <f>IF(N168="základná",J168,0)</f>
        <v>0</v>
      </c>
      <c r="BF168" s="229">
        <f>IF(N168="znížená",J168,0)</f>
        <v>0</v>
      </c>
      <c r="BG168" s="229">
        <f>IF(N168="zákl. prenesená",J168,0)</f>
        <v>0</v>
      </c>
      <c r="BH168" s="229">
        <f>IF(N168="zníž. prenesená",J168,0)</f>
        <v>0</v>
      </c>
      <c r="BI168" s="229">
        <f>IF(N168="nulová",J168,0)</f>
        <v>0</v>
      </c>
      <c r="BJ168" s="14" t="s">
        <v>131</v>
      </c>
      <c r="BK168" s="229">
        <f>ROUND(I168*H168,2)</f>
        <v>0</v>
      </c>
      <c r="BL168" s="14" t="s">
        <v>124</v>
      </c>
      <c r="BM168" s="228" t="s">
        <v>245</v>
      </c>
    </row>
    <row r="169" s="2" customFormat="1" ht="24.15" customHeight="1">
      <c r="A169" s="35"/>
      <c r="B169" s="36"/>
      <c r="C169" s="216" t="s">
        <v>246</v>
      </c>
      <c r="D169" s="216" t="s">
        <v>126</v>
      </c>
      <c r="E169" s="217" t="s">
        <v>247</v>
      </c>
      <c r="F169" s="218" t="s">
        <v>248</v>
      </c>
      <c r="G169" s="219" t="s">
        <v>138</v>
      </c>
      <c r="H169" s="220">
        <v>52.700000000000003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9"/>
      <c r="P169" s="226">
        <f>O169*H169</f>
        <v>0</v>
      </c>
      <c r="Q169" s="226">
        <v>0.00020000000000000001</v>
      </c>
      <c r="R169" s="226">
        <f>Q169*H169</f>
        <v>0.010540000000000001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124</v>
      </c>
      <c r="AT169" s="228" t="s">
        <v>126</v>
      </c>
      <c r="AU169" s="228" t="s">
        <v>140</v>
      </c>
      <c r="AY169" s="14" t="s">
        <v>125</v>
      </c>
      <c r="BE169" s="229">
        <f>IF(N169="základná",J169,0)</f>
        <v>0</v>
      </c>
      <c r="BF169" s="229">
        <f>IF(N169="znížená",J169,0)</f>
        <v>0</v>
      </c>
      <c r="BG169" s="229">
        <f>IF(N169="zákl. prenesená",J169,0)</f>
        <v>0</v>
      </c>
      <c r="BH169" s="229">
        <f>IF(N169="zníž. prenesená",J169,0)</f>
        <v>0</v>
      </c>
      <c r="BI169" s="229">
        <f>IF(N169="nulová",J169,0)</f>
        <v>0</v>
      </c>
      <c r="BJ169" s="14" t="s">
        <v>131</v>
      </c>
      <c r="BK169" s="229">
        <f>ROUND(I169*H169,2)</f>
        <v>0</v>
      </c>
      <c r="BL169" s="14" t="s">
        <v>124</v>
      </c>
      <c r="BM169" s="228" t="s">
        <v>249</v>
      </c>
    </row>
    <row r="170" s="2" customFormat="1" ht="24.15" customHeight="1">
      <c r="A170" s="35"/>
      <c r="B170" s="36"/>
      <c r="C170" s="232" t="s">
        <v>250</v>
      </c>
      <c r="D170" s="232" t="s">
        <v>141</v>
      </c>
      <c r="E170" s="233" t="s">
        <v>251</v>
      </c>
      <c r="F170" s="234" t="s">
        <v>252</v>
      </c>
      <c r="G170" s="235" t="s">
        <v>138</v>
      </c>
      <c r="H170" s="236">
        <v>57.969999999999999</v>
      </c>
      <c r="I170" s="237"/>
      <c r="J170" s="238">
        <f>ROUND(I170*H170,2)</f>
        <v>0</v>
      </c>
      <c r="K170" s="239"/>
      <c r="L170" s="240"/>
      <c r="M170" s="241" t="s">
        <v>1</v>
      </c>
      <c r="N170" s="242" t="s">
        <v>38</v>
      </c>
      <c r="O170" s="89"/>
      <c r="P170" s="226">
        <f>O170*H170</f>
        <v>0</v>
      </c>
      <c r="Q170" s="226">
        <v>8.0000000000000007E-05</v>
      </c>
      <c r="R170" s="226">
        <f>Q170*H170</f>
        <v>0.0046376000000000004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145</v>
      </c>
      <c r="AT170" s="228" t="s">
        <v>141</v>
      </c>
      <c r="AU170" s="228" t="s">
        <v>140</v>
      </c>
      <c r="AY170" s="14" t="s">
        <v>125</v>
      </c>
      <c r="BE170" s="229">
        <f>IF(N170="základná",J170,0)</f>
        <v>0</v>
      </c>
      <c r="BF170" s="229">
        <f>IF(N170="znížená",J170,0)</f>
        <v>0</v>
      </c>
      <c r="BG170" s="229">
        <f>IF(N170="zákl. prenesená",J170,0)</f>
        <v>0</v>
      </c>
      <c r="BH170" s="229">
        <f>IF(N170="zníž. prenesená",J170,0)</f>
        <v>0</v>
      </c>
      <c r="BI170" s="229">
        <f>IF(N170="nulová",J170,0)</f>
        <v>0</v>
      </c>
      <c r="BJ170" s="14" t="s">
        <v>131</v>
      </c>
      <c r="BK170" s="229">
        <f>ROUND(I170*H170,2)</f>
        <v>0</v>
      </c>
      <c r="BL170" s="14" t="s">
        <v>124</v>
      </c>
      <c r="BM170" s="228" t="s">
        <v>253</v>
      </c>
    </row>
    <row r="171" s="2" customFormat="1" ht="24.15" customHeight="1">
      <c r="A171" s="35"/>
      <c r="B171" s="36"/>
      <c r="C171" s="232" t="s">
        <v>254</v>
      </c>
      <c r="D171" s="232" t="s">
        <v>141</v>
      </c>
      <c r="E171" s="233" t="s">
        <v>255</v>
      </c>
      <c r="F171" s="234" t="s">
        <v>256</v>
      </c>
      <c r="G171" s="235" t="s">
        <v>183</v>
      </c>
      <c r="H171" s="236">
        <v>100</v>
      </c>
      <c r="I171" s="237"/>
      <c r="J171" s="238">
        <f>ROUND(I171*H171,2)</f>
        <v>0</v>
      </c>
      <c r="K171" s="239"/>
      <c r="L171" s="240"/>
      <c r="M171" s="241" t="s">
        <v>1</v>
      </c>
      <c r="N171" s="242" t="s">
        <v>38</v>
      </c>
      <c r="O171" s="89"/>
      <c r="P171" s="226">
        <f>O171*H171</f>
        <v>0</v>
      </c>
      <c r="Q171" s="226">
        <v>4.0000000000000003E-05</v>
      </c>
      <c r="R171" s="226">
        <f>Q171*H171</f>
        <v>0.0040000000000000001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145</v>
      </c>
      <c r="AT171" s="228" t="s">
        <v>141</v>
      </c>
      <c r="AU171" s="228" t="s">
        <v>140</v>
      </c>
      <c r="AY171" s="14" t="s">
        <v>125</v>
      </c>
      <c r="BE171" s="229">
        <f>IF(N171="základná",J171,0)</f>
        <v>0</v>
      </c>
      <c r="BF171" s="229">
        <f>IF(N171="znížená",J171,0)</f>
        <v>0</v>
      </c>
      <c r="BG171" s="229">
        <f>IF(N171="zákl. prenesená",J171,0)</f>
        <v>0</v>
      </c>
      <c r="BH171" s="229">
        <f>IF(N171="zníž. prenesená",J171,0)</f>
        <v>0</v>
      </c>
      <c r="BI171" s="229">
        <f>IF(N171="nulová",J171,0)</f>
        <v>0</v>
      </c>
      <c r="BJ171" s="14" t="s">
        <v>131</v>
      </c>
      <c r="BK171" s="229">
        <f>ROUND(I171*H171,2)</f>
        <v>0</v>
      </c>
      <c r="BL171" s="14" t="s">
        <v>124</v>
      </c>
      <c r="BM171" s="228" t="s">
        <v>257</v>
      </c>
    </row>
    <row r="172" s="2" customFormat="1" ht="16.5" customHeight="1">
      <c r="A172" s="35"/>
      <c r="B172" s="36"/>
      <c r="C172" s="216" t="s">
        <v>258</v>
      </c>
      <c r="D172" s="216" t="s">
        <v>126</v>
      </c>
      <c r="E172" s="217" t="s">
        <v>259</v>
      </c>
      <c r="F172" s="218" t="s">
        <v>260</v>
      </c>
      <c r="G172" s="219" t="s">
        <v>236</v>
      </c>
      <c r="H172" s="220">
        <v>2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9"/>
      <c r="P172" s="226">
        <f>O172*H172</f>
        <v>0</v>
      </c>
      <c r="Q172" s="226">
        <v>0.00445</v>
      </c>
      <c r="R172" s="226">
        <f>Q172*H172</f>
        <v>0.0088999999999999999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124</v>
      </c>
      <c r="AT172" s="228" t="s">
        <v>126</v>
      </c>
      <c r="AU172" s="228" t="s">
        <v>140</v>
      </c>
      <c r="AY172" s="14" t="s">
        <v>125</v>
      </c>
      <c r="BE172" s="229">
        <f>IF(N172="základná",J172,0)</f>
        <v>0</v>
      </c>
      <c r="BF172" s="229">
        <f>IF(N172="znížená",J172,0)</f>
        <v>0</v>
      </c>
      <c r="BG172" s="229">
        <f>IF(N172="zákl. prenesená",J172,0)</f>
        <v>0</v>
      </c>
      <c r="BH172" s="229">
        <f>IF(N172="zníž. prenesená",J172,0)</f>
        <v>0</v>
      </c>
      <c r="BI172" s="229">
        <f>IF(N172="nulová",J172,0)</f>
        <v>0</v>
      </c>
      <c r="BJ172" s="14" t="s">
        <v>131</v>
      </c>
      <c r="BK172" s="229">
        <f>ROUND(I172*H172,2)</f>
        <v>0</v>
      </c>
      <c r="BL172" s="14" t="s">
        <v>124</v>
      </c>
      <c r="BM172" s="228" t="s">
        <v>261</v>
      </c>
    </row>
    <row r="173" s="2" customFormat="1" ht="16.5" customHeight="1">
      <c r="A173" s="35"/>
      <c r="B173" s="36"/>
      <c r="C173" s="232" t="s">
        <v>262</v>
      </c>
      <c r="D173" s="232" t="s">
        <v>141</v>
      </c>
      <c r="E173" s="233" t="s">
        <v>263</v>
      </c>
      <c r="F173" s="234" t="s">
        <v>264</v>
      </c>
      <c r="G173" s="235" t="s">
        <v>236</v>
      </c>
      <c r="H173" s="236">
        <v>2</v>
      </c>
      <c r="I173" s="237"/>
      <c r="J173" s="238">
        <f>ROUND(I173*H173,2)</f>
        <v>0</v>
      </c>
      <c r="K173" s="239"/>
      <c r="L173" s="240"/>
      <c r="M173" s="241" t="s">
        <v>1</v>
      </c>
      <c r="N173" s="242" t="s">
        <v>38</v>
      </c>
      <c r="O173" s="89"/>
      <c r="P173" s="226">
        <f>O173*H173</f>
        <v>0</v>
      </c>
      <c r="Q173" s="226">
        <v>1</v>
      </c>
      <c r="R173" s="226">
        <f>Q173*H173</f>
        <v>2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145</v>
      </c>
      <c r="AT173" s="228" t="s">
        <v>141</v>
      </c>
      <c r="AU173" s="228" t="s">
        <v>140</v>
      </c>
      <c r="AY173" s="14" t="s">
        <v>125</v>
      </c>
      <c r="BE173" s="229">
        <f>IF(N173="základná",J173,0)</f>
        <v>0</v>
      </c>
      <c r="BF173" s="229">
        <f>IF(N173="znížená",J173,0)</f>
        <v>0</v>
      </c>
      <c r="BG173" s="229">
        <f>IF(N173="zákl. prenesená",J173,0)</f>
        <v>0</v>
      </c>
      <c r="BH173" s="229">
        <f>IF(N173="zníž. prenesená",J173,0)</f>
        <v>0</v>
      </c>
      <c r="BI173" s="229">
        <f>IF(N173="nulová",J173,0)</f>
        <v>0</v>
      </c>
      <c r="BJ173" s="14" t="s">
        <v>131</v>
      </c>
      <c r="BK173" s="229">
        <f>ROUND(I173*H173,2)</f>
        <v>0</v>
      </c>
      <c r="BL173" s="14" t="s">
        <v>124</v>
      </c>
      <c r="BM173" s="228" t="s">
        <v>265</v>
      </c>
    </row>
    <row r="174" s="12" customFormat="1" ht="22.8" customHeight="1">
      <c r="A174" s="12"/>
      <c r="B174" s="202"/>
      <c r="C174" s="203"/>
      <c r="D174" s="204" t="s">
        <v>71</v>
      </c>
      <c r="E174" s="230" t="s">
        <v>266</v>
      </c>
      <c r="F174" s="230" t="s">
        <v>267</v>
      </c>
      <c r="G174" s="203"/>
      <c r="H174" s="203"/>
      <c r="I174" s="206"/>
      <c r="J174" s="231">
        <f>BK174</f>
        <v>0</v>
      </c>
      <c r="K174" s="203"/>
      <c r="L174" s="208"/>
      <c r="M174" s="209"/>
      <c r="N174" s="210"/>
      <c r="O174" s="210"/>
      <c r="P174" s="211">
        <f>SUM(P175:P180)</f>
        <v>0</v>
      </c>
      <c r="Q174" s="210"/>
      <c r="R174" s="211">
        <f>SUM(R175:R180)</f>
        <v>0</v>
      </c>
      <c r="S174" s="210"/>
      <c r="T174" s="212">
        <f>SUM(T175:T180)</f>
        <v>44.927999999999997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80</v>
      </c>
      <c r="AT174" s="214" t="s">
        <v>71</v>
      </c>
      <c r="AU174" s="214" t="s">
        <v>80</v>
      </c>
      <c r="AY174" s="213" t="s">
        <v>125</v>
      </c>
      <c r="BK174" s="215">
        <f>SUM(BK175:BK180)</f>
        <v>0</v>
      </c>
    </row>
    <row r="175" s="2" customFormat="1" ht="55.5" customHeight="1">
      <c r="A175" s="35"/>
      <c r="B175" s="36"/>
      <c r="C175" s="216" t="s">
        <v>268</v>
      </c>
      <c r="D175" s="216" t="s">
        <v>126</v>
      </c>
      <c r="E175" s="217" t="s">
        <v>269</v>
      </c>
      <c r="F175" s="218" t="s">
        <v>270</v>
      </c>
      <c r="G175" s="219" t="s">
        <v>271</v>
      </c>
      <c r="H175" s="220">
        <v>5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9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124</v>
      </c>
      <c r="AT175" s="228" t="s">
        <v>126</v>
      </c>
      <c r="AU175" s="228" t="s">
        <v>131</v>
      </c>
      <c r="AY175" s="14" t="s">
        <v>125</v>
      </c>
      <c r="BE175" s="229">
        <f>IF(N175="základná",J175,0)</f>
        <v>0</v>
      </c>
      <c r="BF175" s="229">
        <f>IF(N175="znížená",J175,0)</f>
        <v>0</v>
      </c>
      <c r="BG175" s="229">
        <f>IF(N175="zákl. prenesená",J175,0)</f>
        <v>0</v>
      </c>
      <c r="BH175" s="229">
        <f>IF(N175="zníž. prenesená",J175,0)</f>
        <v>0</v>
      </c>
      <c r="BI175" s="229">
        <f>IF(N175="nulová",J175,0)</f>
        <v>0</v>
      </c>
      <c r="BJ175" s="14" t="s">
        <v>131</v>
      </c>
      <c r="BK175" s="229">
        <f>ROUND(I175*H175,2)</f>
        <v>0</v>
      </c>
      <c r="BL175" s="14" t="s">
        <v>124</v>
      </c>
      <c r="BM175" s="228" t="s">
        <v>272</v>
      </c>
    </row>
    <row r="176" s="2" customFormat="1" ht="24.15" customHeight="1">
      <c r="A176" s="35"/>
      <c r="B176" s="36"/>
      <c r="C176" s="216" t="s">
        <v>273</v>
      </c>
      <c r="D176" s="216" t="s">
        <v>126</v>
      </c>
      <c r="E176" s="217" t="s">
        <v>274</v>
      </c>
      <c r="F176" s="218" t="s">
        <v>275</v>
      </c>
      <c r="G176" s="219" t="s">
        <v>138</v>
      </c>
      <c r="H176" s="220">
        <v>93.599999999999994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9"/>
      <c r="P176" s="226">
        <f>O176*H176</f>
        <v>0</v>
      </c>
      <c r="Q176" s="226">
        <v>0</v>
      </c>
      <c r="R176" s="226">
        <f>Q176*H176</f>
        <v>0</v>
      </c>
      <c r="S176" s="226">
        <v>0.47999999999999998</v>
      </c>
      <c r="T176" s="227">
        <f>S176*H176</f>
        <v>44.927999999999997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124</v>
      </c>
      <c r="AT176" s="228" t="s">
        <v>126</v>
      </c>
      <c r="AU176" s="228" t="s">
        <v>131</v>
      </c>
      <c r="AY176" s="14" t="s">
        <v>125</v>
      </c>
      <c r="BE176" s="229">
        <f>IF(N176="základná",J176,0)</f>
        <v>0</v>
      </c>
      <c r="BF176" s="229">
        <f>IF(N176="znížená",J176,0)</f>
        <v>0</v>
      </c>
      <c r="BG176" s="229">
        <f>IF(N176="zákl. prenesená",J176,0)</f>
        <v>0</v>
      </c>
      <c r="BH176" s="229">
        <f>IF(N176="zníž. prenesená",J176,0)</f>
        <v>0</v>
      </c>
      <c r="BI176" s="229">
        <f>IF(N176="nulová",J176,0)</f>
        <v>0</v>
      </c>
      <c r="BJ176" s="14" t="s">
        <v>131</v>
      </c>
      <c r="BK176" s="229">
        <f>ROUND(I176*H176,2)</f>
        <v>0</v>
      </c>
      <c r="BL176" s="14" t="s">
        <v>124</v>
      </c>
      <c r="BM176" s="228" t="s">
        <v>276</v>
      </c>
    </row>
    <row r="177" s="2" customFormat="1" ht="33" customHeight="1">
      <c r="A177" s="35"/>
      <c r="B177" s="36"/>
      <c r="C177" s="216" t="s">
        <v>277</v>
      </c>
      <c r="D177" s="216" t="s">
        <v>126</v>
      </c>
      <c r="E177" s="217" t="s">
        <v>278</v>
      </c>
      <c r="F177" s="218" t="s">
        <v>279</v>
      </c>
      <c r="G177" s="219" t="s">
        <v>236</v>
      </c>
      <c r="H177" s="220">
        <v>54.689999999999998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9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124</v>
      </c>
      <c r="AT177" s="228" t="s">
        <v>126</v>
      </c>
      <c r="AU177" s="228" t="s">
        <v>131</v>
      </c>
      <c r="AY177" s="14" t="s">
        <v>125</v>
      </c>
      <c r="BE177" s="229">
        <f>IF(N177="základná",J177,0)</f>
        <v>0</v>
      </c>
      <c r="BF177" s="229">
        <f>IF(N177="znížená",J177,0)</f>
        <v>0</v>
      </c>
      <c r="BG177" s="229">
        <f>IF(N177="zákl. prenesená",J177,0)</f>
        <v>0</v>
      </c>
      <c r="BH177" s="229">
        <f>IF(N177="zníž. prenesená",J177,0)</f>
        <v>0</v>
      </c>
      <c r="BI177" s="229">
        <f>IF(N177="nulová",J177,0)</f>
        <v>0</v>
      </c>
      <c r="BJ177" s="14" t="s">
        <v>131</v>
      </c>
      <c r="BK177" s="229">
        <f>ROUND(I177*H177,2)</f>
        <v>0</v>
      </c>
      <c r="BL177" s="14" t="s">
        <v>124</v>
      </c>
      <c r="BM177" s="228" t="s">
        <v>280</v>
      </c>
    </row>
    <row r="178" s="2" customFormat="1" ht="24.15" customHeight="1">
      <c r="A178" s="35"/>
      <c r="B178" s="36"/>
      <c r="C178" s="216" t="s">
        <v>281</v>
      </c>
      <c r="D178" s="216" t="s">
        <v>126</v>
      </c>
      <c r="E178" s="217" t="s">
        <v>282</v>
      </c>
      <c r="F178" s="218" t="s">
        <v>283</v>
      </c>
      <c r="G178" s="219" t="s">
        <v>236</v>
      </c>
      <c r="H178" s="220">
        <v>54.689999999999998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9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124</v>
      </c>
      <c r="AT178" s="228" t="s">
        <v>126</v>
      </c>
      <c r="AU178" s="228" t="s">
        <v>131</v>
      </c>
      <c r="AY178" s="14" t="s">
        <v>125</v>
      </c>
      <c r="BE178" s="229">
        <f>IF(N178="základná",J178,0)</f>
        <v>0</v>
      </c>
      <c r="BF178" s="229">
        <f>IF(N178="znížená",J178,0)</f>
        <v>0</v>
      </c>
      <c r="BG178" s="229">
        <f>IF(N178="zákl. prenesená",J178,0)</f>
        <v>0</v>
      </c>
      <c r="BH178" s="229">
        <f>IF(N178="zníž. prenesená",J178,0)</f>
        <v>0</v>
      </c>
      <c r="BI178" s="229">
        <f>IF(N178="nulová",J178,0)</f>
        <v>0</v>
      </c>
      <c r="BJ178" s="14" t="s">
        <v>131</v>
      </c>
      <c r="BK178" s="229">
        <f>ROUND(I178*H178,2)</f>
        <v>0</v>
      </c>
      <c r="BL178" s="14" t="s">
        <v>124</v>
      </c>
      <c r="BM178" s="228" t="s">
        <v>284</v>
      </c>
    </row>
    <row r="179" s="2" customFormat="1" ht="24.15" customHeight="1">
      <c r="A179" s="35"/>
      <c r="B179" s="36"/>
      <c r="C179" s="216" t="s">
        <v>285</v>
      </c>
      <c r="D179" s="216" t="s">
        <v>126</v>
      </c>
      <c r="E179" s="217" t="s">
        <v>286</v>
      </c>
      <c r="F179" s="218" t="s">
        <v>287</v>
      </c>
      <c r="G179" s="219" t="s">
        <v>236</v>
      </c>
      <c r="H179" s="220">
        <v>10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38</v>
      </c>
      <c r="O179" s="89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124</v>
      </c>
      <c r="AT179" s="228" t="s">
        <v>126</v>
      </c>
      <c r="AU179" s="228" t="s">
        <v>131</v>
      </c>
      <c r="AY179" s="14" t="s">
        <v>125</v>
      </c>
      <c r="BE179" s="229">
        <f>IF(N179="základná",J179,0)</f>
        <v>0</v>
      </c>
      <c r="BF179" s="229">
        <f>IF(N179="znížená",J179,0)</f>
        <v>0</v>
      </c>
      <c r="BG179" s="229">
        <f>IF(N179="zákl. prenesená",J179,0)</f>
        <v>0</v>
      </c>
      <c r="BH179" s="229">
        <f>IF(N179="zníž. prenesená",J179,0)</f>
        <v>0</v>
      </c>
      <c r="BI179" s="229">
        <f>IF(N179="nulová",J179,0)</f>
        <v>0</v>
      </c>
      <c r="BJ179" s="14" t="s">
        <v>131</v>
      </c>
      <c r="BK179" s="229">
        <f>ROUND(I179*H179,2)</f>
        <v>0</v>
      </c>
      <c r="BL179" s="14" t="s">
        <v>124</v>
      </c>
      <c r="BM179" s="228" t="s">
        <v>288</v>
      </c>
    </row>
    <row r="180" s="2" customFormat="1" ht="16.5" customHeight="1">
      <c r="A180" s="35"/>
      <c r="B180" s="36"/>
      <c r="C180" s="216" t="s">
        <v>289</v>
      </c>
      <c r="D180" s="216" t="s">
        <v>126</v>
      </c>
      <c r="E180" s="217" t="s">
        <v>290</v>
      </c>
      <c r="F180" s="218" t="s">
        <v>291</v>
      </c>
      <c r="G180" s="219" t="s">
        <v>236</v>
      </c>
      <c r="H180" s="220">
        <v>44.689999999999998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38</v>
      </c>
      <c r="O180" s="89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124</v>
      </c>
      <c r="AT180" s="228" t="s">
        <v>126</v>
      </c>
      <c r="AU180" s="228" t="s">
        <v>131</v>
      </c>
      <c r="AY180" s="14" t="s">
        <v>125</v>
      </c>
      <c r="BE180" s="229">
        <f>IF(N180="základná",J180,0)</f>
        <v>0</v>
      </c>
      <c r="BF180" s="229">
        <f>IF(N180="znížená",J180,0)</f>
        <v>0</v>
      </c>
      <c r="BG180" s="229">
        <f>IF(N180="zákl. prenesená",J180,0)</f>
        <v>0</v>
      </c>
      <c r="BH180" s="229">
        <f>IF(N180="zníž. prenesená",J180,0)</f>
        <v>0</v>
      </c>
      <c r="BI180" s="229">
        <f>IF(N180="nulová",J180,0)</f>
        <v>0</v>
      </c>
      <c r="BJ180" s="14" t="s">
        <v>131</v>
      </c>
      <c r="BK180" s="229">
        <f>ROUND(I180*H180,2)</f>
        <v>0</v>
      </c>
      <c r="BL180" s="14" t="s">
        <v>124</v>
      </c>
      <c r="BM180" s="228" t="s">
        <v>292</v>
      </c>
    </row>
    <row r="181" s="12" customFormat="1" ht="22.8" customHeight="1">
      <c r="A181" s="12"/>
      <c r="B181" s="202"/>
      <c r="C181" s="203"/>
      <c r="D181" s="204" t="s">
        <v>71</v>
      </c>
      <c r="E181" s="230" t="s">
        <v>293</v>
      </c>
      <c r="F181" s="230" t="s">
        <v>294</v>
      </c>
      <c r="G181" s="203"/>
      <c r="H181" s="203"/>
      <c r="I181" s="206"/>
      <c r="J181" s="231">
        <f>BK181</f>
        <v>0</v>
      </c>
      <c r="K181" s="203"/>
      <c r="L181" s="208"/>
      <c r="M181" s="209"/>
      <c r="N181" s="210"/>
      <c r="O181" s="210"/>
      <c r="P181" s="211">
        <f>P182+P183+P190</f>
        <v>0</v>
      </c>
      <c r="Q181" s="210"/>
      <c r="R181" s="211">
        <f>R182+R183+R190</f>
        <v>0</v>
      </c>
      <c r="S181" s="210"/>
      <c r="T181" s="212">
        <f>T182+T183+T190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80</v>
      </c>
      <c r="AT181" s="214" t="s">
        <v>71</v>
      </c>
      <c r="AU181" s="214" t="s">
        <v>80</v>
      </c>
      <c r="AY181" s="213" t="s">
        <v>125</v>
      </c>
      <c r="BK181" s="215">
        <f>BK182+BK183+BK190</f>
        <v>0</v>
      </c>
    </row>
    <row r="182" s="2" customFormat="1" ht="16.5" customHeight="1">
      <c r="A182" s="35"/>
      <c r="B182" s="36"/>
      <c r="C182" s="232" t="s">
        <v>295</v>
      </c>
      <c r="D182" s="232" t="s">
        <v>141</v>
      </c>
      <c r="E182" s="233" t="s">
        <v>296</v>
      </c>
      <c r="F182" s="234" t="s">
        <v>297</v>
      </c>
      <c r="G182" s="235" t="s">
        <v>183</v>
      </c>
      <c r="H182" s="236">
        <v>1</v>
      </c>
      <c r="I182" s="237"/>
      <c r="J182" s="238">
        <f>ROUND(I182*H182,2)</f>
        <v>0</v>
      </c>
      <c r="K182" s="239"/>
      <c r="L182" s="240"/>
      <c r="M182" s="241" t="s">
        <v>1</v>
      </c>
      <c r="N182" s="242" t="s">
        <v>38</v>
      </c>
      <c r="O182" s="89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145</v>
      </c>
      <c r="AT182" s="228" t="s">
        <v>141</v>
      </c>
      <c r="AU182" s="228" t="s">
        <v>131</v>
      </c>
      <c r="AY182" s="14" t="s">
        <v>125</v>
      </c>
      <c r="BE182" s="229">
        <f>IF(N182="základná",J182,0)</f>
        <v>0</v>
      </c>
      <c r="BF182" s="229">
        <f>IF(N182="znížená",J182,0)</f>
        <v>0</v>
      </c>
      <c r="BG182" s="229">
        <f>IF(N182="zákl. prenesená",J182,0)</f>
        <v>0</v>
      </c>
      <c r="BH182" s="229">
        <f>IF(N182="zníž. prenesená",J182,0)</f>
        <v>0</v>
      </c>
      <c r="BI182" s="229">
        <f>IF(N182="nulová",J182,0)</f>
        <v>0</v>
      </c>
      <c r="BJ182" s="14" t="s">
        <v>131</v>
      </c>
      <c r="BK182" s="229">
        <f>ROUND(I182*H182,2)</f>
        <v>0</v>
      </c>
      <c r="BL182" s="14" t="s">
        <v>124</v>
      </c>
      <c r="BM182" s="228" t="s">
        <v>298</v>
      </c>
    </row>
    <row r="183" s="12" customFormat="1" ht="20.88" customHeight="1">
      <c r="A183" s="12"/>
      <c r="B183" s="202"/>
      <c r="C183" s="203"/>
      <c r="D183" s="204" t="s">
        <v>71</v>
      </c>
      <c r="E183" s="230" t="s">
        <v>299</v>
      </c>
      <c r="F183" s="230" t="s">
        <v>300</v>
      </c>
      <c r="G183" s="203"/>
      <c r="H183" s="203"/>
      <c r="I183" s="206"/>
      <c r="J183" s="231">
        <f>BK183</f>
        <v>0</v>
      </c>
      <c r="K183" s="203"/>
      <c r="L183" s="208"/>
      <c r="M183" s="209"/>
      <c r="N183" s="210"/>
      <c r="O183" s="210"/>
      <c r="P183" s="211">
        <f>SUM(P184:P189)</f>
        <v>0</v>
      </c>
      <c r="Q183" s="210"/>
      <c r="R183" s="211">
        <f>SUM(R184:R189)</f>
        <v>0</v>
      </c>
      <c r="S183" s="210"/>
      <c r="T183" s="212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80</v>
      </c>
      <c r="AT183" s="214" t="s">
        <v>71</v>
      </c>
      <c r="AU183" s="214" t="s">
        <v>131</v>
      </c>
      <c r="AY183" s="213" t="s">
        <v>125</v>
      </c>
      <c r="BK183" s="215">
        <f>SUM(BK184:BK189)</f>
        <v>0</v>
      </c>
    </row>
    <row r="184" s="2" customFormat="1" ht="16.5" customHeight="1">
      <c r="A184" s="35"/>
      <c r="B184" s="36"/>
      <c r="C184" s="232" t="s">
        <v>301</v>
      </c>
      <c r="D184" s="232" t="s">
        <v>141</v>
      </c>
      <c r="E184" s="233" t="s">
        <v>302</v>
      </c>
      <c r="F184" s="234" t="s">
        <v>303</v>
      </c>
      <c r="G184" s="235" t="s">
        <v>183</v>
      </c>
      <c r="H184" s="236">
        <v>14</v>
      </c>
      <c r="I184" s="237"/>
      <c r="J184" s="238">
        <f>ROUND(I184*H184,2)</f>
        <v>0</v>
      </c>
      <c r="K184" s="239"/>
      <c r="L184" s="240"/>
      <c r="M184" s="241" t="s">
        <v>1</v>
      </c>
      <c r="N184" s="242" t="s">
        <v>38</v>
      </c>
      <c r="O184" s="89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145</v>
      </c>
      <c r="AT184" s="228" t="s">
        <v>141</v>
      </c>
      <c r="AU184" s="228" t="s">
        <v>140</v>
      </c>
      <c r="AY184" s="14" t="s">
        <v>125</v>
      </c>
      <c r="BE184" s="229">
        <f>IF(N184="základná",J184,0)</f>
        <v>0</v>
      </c>
      <c r="BF184" s="229">
        <f>IF(N184="znížená",J184,0)</f>
        <v>0</v>
      </c>
      <c r="BG184" s="229">
        <f>IF(N184="zákl. prenesená",J184,0)</f>
        <v>0</v>
      </c>
      <c r="BH184" s="229">
        <f>IF(N184="zníž. prenesená",J184,0)</f>
        <v>0</v>
      </c>
      <c r="BI184" s="229">
        <f>IF(N184="nulová",J184,0)</f>
        <v>0</v>
      </c>
      <c r="BJ184" s="14" t="s">
        <v>131</v>
      </c>
      <c r="BK184" s="229">
        <f>ROUND(I184*H184,2)</f>
        <v>0</v>
      </c>
      <c r="BL184" s="14" t="s">
        <v>124</v>
      </c>
      <c r="BM184" s="228" t="s">
        <v>304</v>
      </c>
    </row>
    <row r="185" s="2" customFormat="1" ht="16.5" customHeight="1">
      <c r="A185" s="35"/>
      <c r="B185" s="36"/>
      <c r="C185" s="232" t="s">
        <v>305</v>
      </c>
      <c r="D185" s="232" t="s">
        <v>141</v>
      </c>
      <c r="E185" s="233" t="s">
        <v>306</v>
      </c>
      <c r="F185" s="234" t="s">
        <v>307</v>
      </c>
      <c r="G185" s="235" t="s">
        <v>183</v>
      </c>
      <c r="H185" s="236">
        <v>8</v>
      </c>
      <c r="I185" s="237"/>
      <c r="J185" s="238">
        <f>ROUND(I185*H185,2)</f>
        <v>0</v>
      </c>
      <c r="K185" s="239"/>
      <c r="L185" s="240"/>
      <c r="M185" s="241" t="s">
        <v>1</v>
      </c>
      <c r="N185" s="242" t="s">
        <v>38</v>
      </c>
      <c r="O185" s="89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145</v>
      </c>
      <c r="AT185" s="228" t="s">
        <v>141</v>
      </c>
      <c r="AU185" s="228" t="s">
        <v>140</v>
      </c>
      <c r="AY185" s="14" t="s">
        <v>125</v>
      </c>
      <c r="BE185" s="229">
        <f>IF(N185="základná",J185,0)</f>
        <v>0</v>
      </c>
      <c r="BF185" s="229">
        <f>IF(N185="znížená",J185,0)</f>
        <v>0</v>
      </c>
      <c r="BG185" s="229">
        <f>IF(N185="zákl. prenesená",J185,0)</f>
        <v>0</v>
      </c>
      <c r="BH185" s="229">
        <f>IF(N185="zníž. prenesená",J185,0)</f>
        <v>0</v>
      </c>
      <c r="BI185" s="229">
        <f>IF(N185="nulová",J185,0)</f>
        <v>0</v>
      </c>
      <c r="BJ185" s="14" t="s">
        <v>131</v>
      </c>
      <c r="BK185" s="229">
        <f>ROUND(I185*H185,2)</f>
        <v>0</v>
      </c>
      <c r="BL185" s="14" t="s">
        <v>124</v>
      </c>
      <c r="BM185" s="228" t="s">
        <v>308</v>
      </c>
    </row>
    <row r="186" s="2" customFormat="1" ht="16.5" customHeight="1">
      <c r="A186" s="35"/>
      <c r="B186" s="36"/>
      <c r="C186" s="232" t="s">
        <v>309</v>
      </c>
      <c r="D186" s="232" t="s">
        <v>141</v>
      </c>
      <c r="E186" s="233" t="s">
        <v>310</v>
      </c>
      <c r="F186" s="234" t="s">
        <v>311</v>
      </c>
      <c r="G186" s="235" t="s">
        <v>183</v>
      </c>
      <c r="H186" s="236">
        <v>8</v>
      </c>
      <c r="I186" s="237"/>
      <c r="J186" s="238">
        <f>ROUND(I186*H186,2)</f>
        <v>0</v>
      </c>
      <c r="K186" s="239"/>
      <c r="L186" s="240"/>
      <c r="M186" s="241" t="s">
        <v>1</v>
      </c>
      <c r="N186" s="242" t="s">
        <v>38</v>
      </c>
      <c r="O186" s="89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145</v>
      </c>
      <c r="AT186" s="228" t="s">
        <v>141</v>
      </c>
      <c r="AU186" s="228" t="s">
        <v>140</v>
      </c>
      <c r="AY186" s="14" t="s">
        <v>125</v>
      </c>
      <c r="BE186" s="229">
        <f>IF(N186="základná",J186,0)</f>
        <v>0</v>
      </c>
      <c r="BF186" s="229">
        <f>IF(N186="znížená",J186,0)</f>
        <v>0</v>
      </c>
      <c r="BG186" s="229">
        <f>IF(N186="zákl. prenesená",J186,0)</f>
        <v>0</v>
      </c>
      <c r="BH186" s="229">
        <f>IF(N186="zníž. prenesená",J186,0)</f>
        <v>0</v>
      </c>
      <c r="BI186" s="229">
        <f>IF(N186="nulová",J186,0)</f>
        <v>0</v>
      </c>
      <c r="BJ186" s="14" t="s">
        <v>131</v>
      </c>
      <c r="BK186" s="229">
        <f>ROUND(I186*H186,2)</f>
        <v>0</v>
      </c>
      <c r="BL186" s="14" t="s">
        <v>124</v>
      </c>
      <c r="BM186" s="228" t="s">
        <v>312</v>
      </c>
    </row>
    <row r="187" s="2" customFormat="1" ht="16.5" customHeight="1">
      <c r="A187" s="35"/>
      <c r="B187" s="36"/>
      <c r="C187" s="232" t="s">
        <v>313</v>
      </c>
      <c r="D187" s="232" t="s">
        <v>141</v>
      </c>
      <c r="E187" s="233" t="s">
        <v>314</v>
      </c>
      <c r="F187" s="234" t="s">
        <v>315</v>
      </c>
      <c r="G187" s="235" t="s">
        <v>183</v>
      </c>
      <c r="H187" s="236">
        <v>40</v>
      </c>
      <c r="I187" s="237"/>
      <c r="J187" s="238">
        <f>ROUND(I187*H187,2)</f>
        <v>0</v>
      </c>
      <c r="K187" s="239"/>
      <c r="L187" s="240"/>
      <c r="M187" s="241" t="s">
        <v>1</v>
      </c>
      <c r="N187" s="242" t="s">
        <v>38</v>
      </c>
      <c r="O187" s="89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145</v>
      </c>
      <c r="AT187" s="228" t="s">
        <v>141</v>
      </c>
      <c r="AU187" s="228" t="s">
        <v>140</v>
      </c>
      <c r="AY187" s="14" t="s">
        <v>125</v>
      </c>
      <c r="BE187" s="229">
        <f>IF(N187="základná",J187,0)</f>
        <v>0</v>
      </c>
      <c r="BF187" s="229">
        <f>IF(N187="znížená",J187,0)</f>
        <v>0</v>
      </c>
      <c r="BG187" s="229">
        <f>IF(N187="zákl. prenesená",J187,0)</f>
        <v>0</v>
      </c>
      <c r="BH187" s="229">
        <f>IF(N187="zníž. prenesená",J187,0)</f>
        <v>0</v>
      </c>
      <c r="BI187" s="229">
        <f>IF(N187="nulová",J187,0)</f>
        <v>0</v>
      </c>
      <c r="BJ187" s="14" t="s">
        <v>131</v>
      </c>
      <c r="BK187" s="229">
        <f>ROUND(I187*H187,2)</f>
        <v>0</v>
      </c>
      <c r="BL187" s="14" t="s">
        <v>124</v>
      </c>
      <c r="BM187" s="228" t="s">
        <v>316</v>
      </c>
    </row>
    <row r="188" s="2" customFormat="1" ht="16.5" customHeight="1">
      <c r="A188" s="35"/>
      <c r="B188" s="36"/>
      <c r="C188" s="232" t="s">
        <v>317</v>
      </c>
      <c r="D188" s="232" t="s">
        <v>141</v>
      </c>
      <c r="E188" s="233" t="s">
        <v>318</v>
      </c>
      <c r="F188" s="234" t="s">
        <v>319</v>
      </c>
      <c r="G188" s="235" t="s">
        <v>183</v>
      </c>
      <c r="H188" s="236">
        <v>35</v>
      </c>
      <c r="I188" s="237"/>
      <c r="J188" s="238">
        <f>ROUND(I188*H188,2)</f>
        <v>0</v>
      </c>
      <c r="K188" s="239"/>
      <c r="L188" s="240"/>
      <c r="M188" s="241" t="s">
        <v>1</v>
      </c>
      <c r="N188" s="242" t="s">
        <v>38</v>
      </c>
      <c r="O188" s="89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145</v>
      </c>
      <c r="AT188" s="228" t="s">
        <v>141</v>
      </c>
      <c r="AU188" s="228" t="s">
        <v>140</v>
      </c>
      <c r="AY188" s="14" t="s">
        <v>125</v>
      </c>
      <c r="BE188" s="229">
        <f>IF(N188="základná",J188,0)</f>
        <v>0</v>
      </c>
      <c r="BF188" s="229">
        <f>IF(N188="znížená",J188,0)</f>
        <v>0</v>
      </c>
      <c r="BG188" s="229">
        <f>IF(N188="zákl. prenesená",J188,0)</f>
        <v>0</v>
      </c>
      <c r="BH188" s="229">
        <f>IF(N188="zníž. prenesená",J188,0)</f>
        <v>0</v>
      </c>
      <c r="BI188" s="229">
        <f>IF(N188="nulová",J188,0)</f>
        <v>0</v>
      </c>
      <c r="BJ188" s="14" t="s">
        <v>131</v>
      </c>
      <c r="BK188" s="229">
        <f>ROUND(I188*H188,2)</f>
        <v>0</v>
      </c>
      <c r="BL188" s="14" t="s">
        <v>124</v>
      </c>
      <c r="BM188" s="228" t="s">
        <v>320</v>
      </c>
    </row>
    <row r="189" s="2" customFormat="1" ht="16.5" customHeight="1">
      <c r="A189" s="35"/>
      <c r="B189" s="36"/>
      <c r="C189" s="232" t="s">
        <v>321</v>
      </c>
      <c r="D189" s="232" t="s">
        <v>141</v>
      </c>
      <c r="E189" s="233" t="s">
        <v>322</v>
      </c>
      <c r="F189" s="234" t="s">
        <v>323</v>
      </c>
      <c r="G189" s="235" t="s">
        <v>183</v>
      </c>
      <c r="H189" s="236">
        <v>14</v>
      </c>
      <c r="I189" s="237"/>
      <c r="J189" s="238">
        <f>ROUND(I189*H189,2)</f>
        <v>0</v>
      </c>
      <c r="K189" s="239"/>
      <c r="L189" s="240"/>
      <c r="M189" s="241" t="s">
        <v>1</v>
      </c>
      <c r="N189" s="242" t="s">
        <v>38</v>
      </c>
      <c r="O189" s="89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145</v>
      </c>
      <c r="AT189" s="228" t="s">
        <v>141</v>
      </c>
      <c r="AU189" s="228" t="s">
        <v>140</v>
      </c>
      <c r="AY189" s="14" t="s">
        <v>125</v>
      </c>
      <c r="BE189" s="229">
        <f>IF(N189="základná",J189,0)</f>
        <v>0</v>
      </c>
      <c r="BF189" s="229">
        <f>IF(N189="znížená",J189,0)</f>
        <v>0</v>
      </c>
      <c r="BG189" s="229">
        <f>IF(N189="zákl. prenesená",J189,0)</f>
        <v>0</v>
      </c>
      <c r="BH189" s="229">
        <f>IF(N189="zníž. prenesená",J189,0)</f>
        <v>0</v>
      </c>
      <c r="BI189" s="229">
        <f>IF(N189="nulová",J189,0)</f>
        <v>0</v>
      </c>
      <c r="BJ189" s="14" t="s">
        <v>131</v>
      </c>
      <c r="BK189" s="229">
        <f>ROUND(I189*H189,2)</f>
        <v>0</v>
      </c>
      <c r="BL189" s="14" t="s">
        <v>124</v>
      </c>
      <c r="BM189" s="228" t="s">
        <v>324</v>
      </c>
    </row>
    <row r="190" s="12" customFormat="1" ht="20.88" customHeight="1">
      <c r="A190" s="12"/>
      <c r="B190" s="202"/>
      <c r="C190" s="203"/>
      <c r="D190" s="204" t="s">
        <v>71</v>
      </c>
      <c r="E190" s="230" t="s">
        <v>325</v>
      </c>
      <c r="F190" s="230" t="s">
        <v>326</v>
      </c>
      <c r="G190" s="203"/>
      <c r="H190" s="203"/>
      <c r="I190" s="206"/>
      <c r="J190" s="231">
        <f>BK190</f>
        <v>0</v>
      </c>
      <c r="K190" s="203"/>
      <c r="L190" s="208"/>
      <c r="M190" s="209"/>
      <c r="N190" s="210"/>
      <c r="O190" s="210"/>
      <c r="P190" s="211">
        <f>SUM(P191:P193)</f>
        <v>0</v>
      </c>
      <c r="Q190" s="210"/>
      <c r="R190" s="211">
        <f>SUM(R191:R193)</f>
        <v>0</v>
      </c>
      <c r="S190" s="210"/>
      <c r="T190" s="212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80</v>
      </c>
      <c r="AT190" s="214" t="s">
        <v>71</v>
      </c>
      <c r="AU190" s="214" t="s">
        <v>131</v>
      </c>
      <c r="AY190" s="213" t="s">
        <v>125</v>
      </c>
      <c r="BK190" s="215">
        <f>SUM(BK191:BK193)</f>
        <v>0</v>
      </c>
    </row>
    <row r="191" s="2" customFormat="1" ht="16.5" customHeight="1">
      <c r="A191" s="35"/>
      <c r="B191" s="36"/>
      <c r="C191" s="232" t="s">
        <v>327</v>
      </c>
      <c r="D191" s="232" t="s">
        <v>141</v>
      </c>
      <c r="E191" s="233" t="s">
        <v>328</v>
      </c>
      <c r="F191" s="234" t="s">
        <v>329</v>
      </c>
      <c r="G191" s="235" t="s">
        <v>183</v>
      </c>
      <c r="H191" s="236">
        <v>68</v>
      </c>
      <c r="I191" s="237"/>
      <c r="J191" s="238">
        <f>ROUND(I191*H191,2)</f>
        <v>0</v>
      </c>
      <c r="K191" s="239"/>
      <c r="L191" s="240"/>
      <c r="M191" s="241" t="s">
        <v>1</v>
      </c>
      <c r="N191" s="242" t="s">
        <v>38</v>
      </c>
      <c r="O191" s="89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145</v>
      </c>
      <c r="AT191" s="228" t="s">
        <v>141</v>
      </c>
      <c r="AU191" s="228" t="s">
        <v>140</v>
      </c>
      <c r="AY191" s="14" t="s">
        <v>125</v>
      </c>
      <c r="BE191" s="229">
        <f>IF(N191="základná",J191,0)</f>
        <v>0</v>
      </c>
      <c r="BF191" s="229">
        <f>IF(N191="znížená",J191,0)</f>
        <v>0</v>
      </c>
      <c r="BG191" s="229">
        <f>IF(N191="zákl. prenesená",J191,0)</f>
        <v>0</v>
      </c>
      <c r="BH191" s="229">
        <f>IF(N191="zníž. prenesená",J191,0)</f>
        <v>0</v>
      </c>
      <c r="BI191" s="229">
        <f>IF(N191="nulová",J191,0)</f>
        <v>0</v>
      </c>
      <c r="BJ191" s="14" t="s">
        <v>131</v>
      </c>
      <c r="BK191" s="229">
        <f>ROUND(I191*H191,2)</f>
        <v>0</v>
      </c>
      <c r="BL191" s="14" t="s">
        <v>124</v>
      </c>
      <c r="BM191" s="228" t="s">
        <v>330</v>
      </c>
    </row>
    <row r="192" s="2" customFormat="1" ht="16.5" customHeight="1">
      <c r="A192" s="35"/>
      <c r="B192" s="36"/>
      <c r="C192" s="232" t="s">
        <v>331</v>
      </c>
      <c r="D192" s="232" t="s">
        <v>141</v>
      </c>
      <c r="E192" s="233" t="s">
        <v>332</v>
      </c>
      <c r="F192" s="234" t="s">
        <v>333</v>
      </c>
      <c r="G192" s="235" t="s">
        <v>183</v>
      </c>
      <c r="H192" s="236">
        <v>72</v>
      </c>
      <c r="I192" s="237"/>
      <c r="J192" s="238">
        <f>ROUND(I192*H192,2)</f>
        <v>0</v>
      </c>
      <c r="K192" s="239"/>
      <c r="L192" s="240"/>
      <c r="M192" s="241" t="s">
        <v>1</v>
      </c>
      <c r="N192" s="242" t="s">
        <v>38</v>
      </c>
      <c r="O192" s="89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145</v>
      </c>
      <c r="AT192" s="228" t="s">
        <v>141</v>
      </c>
      <c r="AU192" s="228" t="s">
        <v>140</v>
      </c>
      <c r="AY192" s="14" t="s">
        <v>125</v>
      </c>
      <c r="BE192" s="229">
        <f>IF(N192="základná",J192,0)</f>
        <v>0</v>
      </c>
      <c r="BF192" s="229">
        <f>IF(N192="znížená",J192,0)</f>
        <v>0</v>
      </c>
      <c r="BG192" s="229">
        <f>IF(N192="zákl. prenesená",J192,0)</f>
        <v>0</v>
      </c>
      <c r="BH192" s="229">
        <f>IF(N192="zníž. prenesená",J192,0)</f>
        <v>0</v>
      </c>
      <c r="BI192" s="229">
        <f>IF(N192="nulová",J192,0)</f>
        <v>0</v>
      </c>
      <c r="BJ192" s="14" t="s">
        <v>131</v>
      </c>
      <c r="BK192" s="229">
        <f>ROUND(I192*H192,2)</f>
        <v>0</v>
      </c>
      <c r="BL192" s="14" t="s">
        <v>124</v>
      </c>
      <c r="BM192" s="228" t="s">
        <v>334</v>
      </c>
    </row>
    <row r="193" s="2" customFormat="1" ht="16.5" customHeight="1">
      <c r="A193" s="35"/>
      <c r="B193" s="36"/>
      <c r="C193" s="232" t="s">
        <v>335</v>
      </c>
      <c r="D193" s="232" t="s">
        <v>141</v>
      </c>
      <c r="E193" s="233" t="s">
        <v>336</v>
      </c>
      <c r="F193" s="234" t="s">
        <v>337</v>
      </c>
      <c r="G193" s="235" t="s">
        <v>183</v>
      </c>
      <c r="H193" s="236">
        <v>64</v>
      </c>
      <c r="I193" s="237"/>
      <c r="J193" s="238">
        <f>ROUND(I193*H193,2)</f>
        <v>0</v>
      </c>
      <c r="K193" s="239"/>
      <c r="L193" s="240"/>
      <c r="M193" s="241" t="s">
        <v>1</v>
      </c>
      <c r="N193" s="242" t="s">
        <v>38</v>
      </c>
      <c r="O193" s="89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145</v>
      </c>
      <c r="AT193" s="228" t="s">
        <v>141</v>
      </c>
      <c r="AU193" s="228" t="s">
        <v>140</v>
      </c>
      <c r="AY193" s="14" t="s">
        <v>125</v>
      </c>
      <c r="BE193" s="229">
        <f>IF(N193="základná",J193,0)</f>
        <v>0</v>
      </c>
      <c r="BF193" s="229">
        <f>IF(N193="znížená",J193,0)</f>
        <v>0</v>
      </c>
      <c r="BG193" s="229">
        <f>IF(N193="zákl. prenesená",J193,0)</f>
        <v>0</v>
      </c>
      <c r="BH193" s="229">
        <f>IF(N193="zníž. prenesená",J193,0)</f>
        <v>0</v>
      </c>
      <c r="BI193" s="229">
        <f>IF(N193="nulová",J193,0)</f>
        <v>0</v>
      </c>
      <c r="BJ193" s="14" t="s">
        <v>131</v>
      </c>
      <c r="BK193" s="229">
        <f>ROUND(I193*H193,2)</f>
        <v>0</v>
      </c>
      <c r="BL193" s="14" t="s">
        <v>124</v>
      </c>
      <c r="BM193" s="228" t="s">
        <v>338</v>
      </c>
    </row>
    <row r="194" s="12" customFormat="1" ht="22.8" customHeight="1">
      <c r="A194" s="12"/>
      <c r="B194" s="202"/>
      <c r="C194" s="203"/>
      <c r="D194" s="204" t="s">
        <v>71</v>
      </c>
      <c r="E194" s="230" t="s">
        <v>339</v>
      </c>
      <c r="F194" s="230" t="s">
        <v>340</v>
      </c>
      <c r="G194" s="203"/>
      <c r="H194" s="203"/>
      <c r="I194" s="206"/>
      <c r="J194" s="231">
        <f>BK194</f>
        <v>0</v>
      </c>
      <c r="K194" s="203"/>
      <c r="L194" s="208"/>
      <c r="M194" s="209"/>
      <c r="N194" s="210"/>
      <c r="O194" s="210"/>
      <c r="P194" s="211">
        <f>P195</f>
        <v>0</v>
      </c>
      <c r="Q194" s="210"/>
      <c r="R194" s="211">
        <f>R195</f>
        <v>0</v>
      </c>
      <c r="S194" s="210"/>
      <c r="T194" s="212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80</v>
      </c>
      <c r="AT194" s="214" t="s">
        <v>71</v>
      </c>
      <c r="AU194" s="214" t="s">
        <v>80</v>
      </c>
      <c r="AY194" s="213" t="s">
        <v>125</v>
      </c>
      <c r="BK194" s="215">
        <f>BK195</f>
        <v>0</v>
      </c>
    </row>
    <row r="195" s="2" customFormat="1" ht="16.5" customHeight="1">
      <c r="A195" s="35"/>
      <c r="B195" s="36"/>
      <c r="C195" s="232" t="s">
        <v>341</v>
      </c>
      <c r="D195" s="232" t="s">
        <v>141</v>
      </c>
      <c r="E195" s="233" t="s">
        <v>342</v>
      </c>
      <c r="F195" s="234" t="s">
        <v>343</v>
      </c>
      <c r="G195" s="235" t="s">
        <v>183</v>
      </c>
      <c r="H195" s="236">
        <v>50</v>
      </c>
      <c r="I195" s="237"/>
      <c r="J195" s="238">
        <f>ROUND(I195*H195,2)</f>
        <v>0</v>
      </c>
      <c r="K195" s="239"/>
      <c r="L195" s="240"/>
      <c r="M195" s="241" t="s">
        <v>1</v>
      </c>
      <c r="N195" s="242" t="s">
        <v>38</v>
      </c>
      <c r="O195" s="89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145</v>
      </c>
      <c r="AT195" s="228" t="s">
        <v>141</v>
      </c>
      <c r="AU195" s="228" t="s">
        <v>131</v>
      </c>
      <c r="AY195" s="14" t="s">
        <v>125</v>
      </c>
      <c r="BE195" s="229">
        <f>IF(N195="základná",J195,0)</f>
        <v>0</v>
      </c>
      <c r="BF195" s="229">
        <f>IF(N195="znížená",J195,0)</f>
        <v>0</v>
      </c>
      <c r="BG195" s="229">
        <f>IF(N195="zákl. prenesená",J195,0)</f>
        <v>0</v>
      </c>
      <c r="BH195" s="229">
        <f>IF(N195="zníž. prenesená",J195,0)</f>
        <v>0</v>
      </c>
      <c r="BI195" s="229">
        <f>IF(N195="nulová",J195,0)</f>
        <v>0</v>
      </c>
      <c r="BJ195" s="14" t="s">
        <v>131</v>
      </c>
      <c r="BK195" s="229">
        <f>ROUND(I195*H195,2)</f>
        <v>0</v>
      </c>
      <c r="BL195" s="14" t="s">
        <v>124</v>
      </c>
      <c r="BM195" s="228" t="s">
        <v>344</v>
      </c>
    </row>
    <row r="196" s="12" customFormat="1" ht="22.8" customHeight="1">
      <c r="A196" s="12"/>
      <c r="B196" s="202"/>
      <c r="C196" s="203"/>
      <c r="D196" s="204" t="s">
        <v>71</v>
      </c>
      <c r="E196" s="230" t="s">
        <v>345</v>
      </c>
      <c r="F196" s="230" t="s">
        <v>346</v>
      </c>
      <c r="G196" s="203"/>
      <c r="H196" s="203"/>
      <c r="I196" s="206"/>
      <c r="J196" s="231">
        <f>BK196</f>
        <v>0</v>
      </c>
      <c r="K196" s="203"/>
      <c r="L196" s="208"/>
      <c r="M196" s="209"/>
      <c r="N196" s="210"/>
      <c r="O196" s="210"/>
      <c r="P196" s="211">
        <f>P197</f>
        <v>0</v>
      </c>
      <c r="Q196" s="210"/>
      <c r="R196" s="211">
        <f>R197</f>
        <v>0</v>
      </c>
      <c r="S196" s="210"/>
      <c r="T196" s="212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80</v>
      </c>
      <c r="AT196" s="214" t="s">
        <v>71</v>
      </c>
      <c r="AU196" s="214" t="s">
        <v>80</v>
      </c>
      <c r="AY196" s="213" t="s">
        <v>125</v>
      </c>
      <c r="BK196" s="215">
        <f>BK197</f>
        <v>0</v>
      </c>
    </row>
    <row r="197" s="2" customFormat="1" ht="33" customHeight="1">
      <c r="A197" s="35"/>
      <c r="B197" s="36"/>
      <c r="C197" s="216" t="s">
        <v>347</v>
      </c>
      <c r="D197" s="216" t="s">
        <v>126</v>
      </c>
      <c r="E197" s="217" t="s">
        <v>348</v>
      </c>
      <c r="F197" s="218" t="s">
        <v>349</v>
      </c>
      <c r="G197" s="219" t="s">
        <v>236</v>
      </c>
      <c r="H197" s="220">
        <v>5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38</v>
      </c>
      <c r="O197" s="89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124</v>
      </c>
      <c r="AT197" s="228" t="s">
        <v>126</v>
      </c>
      <c r="AU197" s="228" t="s">
        <v>131</v>
      </c>
      <c r="AY197" s="14" t="s">
        <v>125</v>
      </c>
      <c r="BE197" s="229">
        <f>IF(N197="základná",J197,0)</f>
        <v>0</v>
      </c>
      <c r="BF197" s="229">
        <f>IF(N197="znížená",J197,0)</f>
        <v>0</v>
      </c>
      <c r="BG197" s="229">
        <f>IF(N197="zákl. prenesená",J197,0)</f>
        <v>0</v>
      </c>
      <c r="BH197" s="229">
        <f>IF(N197="zníž. prenesená",J197,0)</f>
        <v>0</v>
      </c>
      <c r="BI197" s="229">
        <f>IF(N197="nulová",J197,0)</f>
        <v>0</v>
      </c>
      <c r="BJ197" s="14" t="s">
        <v>131</v>
      </c>
      <c r="BK197" s="229">
        <f>ROUND(I197*H197,2)</f>
        <v>0</v>
      </c>
      <c r="BL197" s="14" t="s">
        <v>124</v>
      </c>
      <c r="BM197" s="228" t="s">
        <v>350</v>
      </c>
    </row>
    <row r="198" s="12" customFormat="1" ht="25.92" customHeight="1">
      <c r="A198" s="12"/>
      <c r="B198" s="202"/>
      <c r="C198" s="203"/>
      <c r="D198" s="204" t="s">
        <v>71</v>
      </c>
      <c r="E198" s="205" t="s">
        <v>351</v>
      </c>
      <c r="F198" s="205" t="s">
        <v>352</v>
      </c>
      <c r="G198" s="203"/>
      <c r="H198" s="203"/>
      <c r="I198" s="206"/>
      <c r="J198" s="207">
        <f>BK198</f>
        <v>0</v>
      </c>
      <c r="K198" s="203"/>
      <c r="L198" s="208"/>
      <c r="M198" s="209"/>
      <c r="N198" s="210"/>
      <c r="O198" s="210"/>
      <c r="P198" s="211">
        <v>0</v>
      </c>
      <c r="Q198" s="210"/>
      <c r="R198" s="211">
        <v>0</v>
      </c>
      <c r="S198" s="210"/>
      <c r="T198" s="212"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80</v>
      </c>
      <c r="AT198" s="214" t="s">
        <v>71</v>
      </c>
      <c r="AU198" s="214" t="s">
        <v>72</v>
      </c>
      <c r="AY198" s="213" t="s">
        <v>125</v>
      </c>
      <c r="BK198" s="215">
        <v>0</v>
      </c>
    </row>
    <row r="199" s="12" customFormat="1" ht="25.92" customHeight="1">
      <c r="A199" s="12"/>
      <c r="B199" s="202"/>
      <c r="C199" s="203"/>
      <c r="D199" s="204" t="s">
        <v>71</v>
      </c>
      <c r="E199" s="205" t="s">
        <v>353</v>
      </c>
      <c r="F199" s="205" t="s">
        <v>354</v>
      </c>
      <c r="G199" s="203"/>
      <c r="H199" s="203"/>
      <c r="I199" s="206"/>
      <c r="J199" s="207">
        <f>BK199</f>
        <v>0</v>
      </c>
      <c r="K199" s="203"/>
      <c r="L199" s="208"/>
      <c r="M199" s="209"/>
      <c r="N199" s="210"/>
      <c r="O199" s="210"/>
      <c r="P199" s="211">
        <f>P200+SUM(P201:P213)+P225+P230+P238</f>
        <v>0</v>
      </c>
      <c r="Q199" s="210"/>
      <c r="R199" s="211">
        <f>R200+SUM(R201:R213)+R225+R230+R238</f>
        <v>199.60829389999998</v>
      </c>
      <c r="S199" s="210"/>
      <c r="T199" s="212">
        <f>T200+SUM(T201:T213)+T225+T230+T238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80</v>
      </c>
      <c r="AT199" s="214" t="s">
        <v>71</v>
      </c>
      <c r="AU199" s="214" t="s">
        <v>72</v>
      </c>
      <c r="AY199" s="213" t="s">
        <v>125</v>
      </c>
      <c r="BK199" s="215">
        <f>BK200+SUM(BK201:BK213)+BK225+BK230+BK238</f>
        <v>0</v>
      </c>
    </row>
    <row r="200" s="2" customFormat="1" ht="16.5" customHeight="1">
      <c r="A200" s="35"/>
      <c r="B200" s="36"/>
      <c r="C200" s="216" t="s">
        <v>355</v>
      </c>
      <c r="D200" s="216" t="s">
        <v>126</v>
      </c>
      <c r="E200" s="217" t="s">
        <v>356</v>
      </c>
      <c r="F200" s="218" t="s">
        <v>357</v>
      </c>
      <c r="G200" s="219" t="s">
        <v>271</v>
      </c>
      <c r="H200" s="220">
        <v>1.6499999999999999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38</v>
      </c>
      <c r="O200" s="89"/>
      <c r="P200" s="226">
        <f>O200*H200</f>
        <v>0</v>
      </c>
      <c r="Q200" s="226">
        <v>2.23543</v>
      </c>
      <c r="R200" s="226">
        <f>Q200*H200</f>
        <v>3.6884595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124</v>
      </c>
      <c r="AT200" s="228" t="s">
        <v>126</v>
      </c>
      <c r="AU200" s="228" t="s">
        <v>80</v>
      </c>
      <c r="AY200" s="14" t="s">
        <v>125</v>
      </c>
      <c r="BE200" s="229">
        <f>IF(N200="základná",J200,0)</f>
        <v>0</v>
      </c>
      <c r="BF200" s="229">
        <f>IF(N200="znížená",J200,0)</f>
        <v>0</v>
      </c>
      <c r="BG200" s="229">
        <f>IF(N200="zákl. prenesená",J200,0)</f>
        <v>0</v>
      </c>
      <c r="BH200" s="229">
        <f>IF(N200="zníž. prenesená",J200,0)</f>
        <v>0</v>
      </c>
      <c r="BI200" s="229">
        <f>IF(N200="nulová",J200,0)</f>
        <v>0</v>
      </c>
      <c r="BJ200" s="14" t="s">
        <v>131</v>
      </c>
      <c r="BK200" s="229">
        <f>ROUND(I200*H200,2)</f>
        <v>0</v>
      </c>
      <c r="BL200" s="14" t="s">
        <v>124</v>
      </c>
      <c r="BM200" s="228" t="s">
        <v>358</v>
      </c>
    </row>
    <row r="201" s="2" customFormat="1" ht="24.15" customHeight="1">
      <c r="A201" s="35"/>
      <c r="B201" s="36"/>
      <c r="C201" s="232" t="s">
        <v>359</v>
      </c>
      <c r="D201" s="232" t="s">
        <v>141</v>
      </c>
      <c r="E201" s="233" t="s">
        <v>360</v>
      </c>
      <c r="F201" s="234" t="s">
        <v>361</v>
      </c>
      <c r="G201" s="235" t="s">
        <v>271</v>
      </c>
      <c r="H201" s="236">
        <v>1.3999999999999999</v>
      </c>
      <c r="I201" s="237"/>
      <c r="J201" s="238">
        <f>ROUND(I201*H201,2)</f>
        <v>0</v>
      </c>
      <c r="K201" s="239"/>
      <c r="L201" s="240"/>
      <c r="M201" s="241" t="s">
        <v>1</v>
      </c>
      <c r="N201" s="242" t="s">
        <v>38</v>
      </c>
      <c r="O201" s="89"/>
      <c r="P201" s="226">
        <f>O201*H201</f>
        <v>0</v>
      </c>
      <c r="Q201" s="226">
        <v>2.1000000000000001</v>
      </c>
      <c r="R201" s="226">
        <f>Q201*H201</f>
        <v>2.9399999999999999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145</v>
      </c>
      <c r="AT201" s="228" t="s">
        <v>141</v>
      </c>
      <c r="AU201" s="228" t="s">
        <v>80</v>
      </c>
      <c r="AY201" s="14" t="s">
        <v>125</v>
      </c>
      <c r="BE201" s="229">
        <f>IF(N201="základná",J201,0)</f>
        <v>0</v>
      </c>
      <c r="BF201" s="229">
        <f>IF(N201="znížená",J201,0)</f>
        <v>0</v>
      </c>
      <c r="BG201" s="229">
        <f>IF(N201="zákl. prenesená",J201,0)</f>
        <v>0</v>
      </c>
      <c r="BH201" s="229">
        <f>IF(N201="zníž. prenesená",J201,0)</f>
        <v>0</v>
      </c>
      <c r="BI201" s="229">
        <f>IF(N201="nulová",J201,0)</f>
        <v>0</v>
      </c>
      <c r="BJ201" s="14" t="s">
        <v>131</v>
      </c>
      <c r="BK201" s="229">
        <f>ROUND(I201*H201,2)</f>
        <v>0</v>
      </c>
      <c r="BL201" s="14" t="s">
        <v>124</v>
      </c>
      <c r="BM201" s="228" t="s">
        <v>362</v>
      </c>
    </row>
    <row r="202" s="2" customFormat="1" ht="24.15" customHeight="1">
      <c r="A202" s="35"/>
      <c r="B202" s="36"/>
      <c r="C202" s="232" t="s">
        <v>363</v>
      </c>
      <c r="D202" s="232" t="s">
        <v>141</v>
      </c>
      <c r="E202" s="233" t="s">
        <v>364</v>
      </c>
      <c r="F202" s="234" t="s">
        <v>365</v>
      </c>
      <c r="G202" s="235" t="s">
        <v>271</v>
      </c>
      <c r="H202" s="236">
        <v>0.25</v>
      </c>
      <c r="I202" s="237"/>
      <c r="J202" s="238">
        <f>ROUND(I202*H202,2)</f>
        <v>0</v>
      </c>
      <c r="K202" s="239"/>
      <c r="L202" s="240"/>
      <c r="M202" s="241" t="s">
        <v>1</v>
      </c>
      <c r="N202" s="242" t="s">
        <v>38</v>
      </c>
      <c r="O202" s="89"/>
      <c r="P202" s="226">
        <f>O202*H202</f>
        <v>0</v>
      </c>
      <c r="Q202" s="226">
        <v>2.21</v>
      </c>
      <c r="R202" s="226">
        <f>Q202*H202</f>
        <v>0.55249999999999999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145</v>
      </c>
      <c r="AT202" s="228" t="s">
        <v>141</v>
      </c>
      <c r="AU202" s="228" t="s">
        <v>80</v>
      </c>
      <c r="AY202" s="14" t="s">
        <v>125</v>
      </c>
      <c r="BE202" s="229">
        <f>IF(N202="základná",J202,0)</f>
        <v>0</v>
      </c>
      <c r="BF202" s="229">
        <f>IF(N202="znížená",J202,0)</f>
        <v>0</v>
      </c>
      <c r="BG202" s="229">
        <f>IF(N202="zákl. prenesená",J202,0)</f>
        <v>0</v>
      </c>
      <c r="BH202" s="229">
        <f>IF(N202="zníž. prenesená",J202,0)</f>
        <v>0</v>
      </c>
      <c r="BI202" s="229">
        <f>IF(N202="nulová",J202,0)</f>
        <v>0</v>
      </c>
      <c r="BJ202" s="14" t="s">
        <v>131</v>
      </c>
      <c r="BK202" s="229">
        <f>ROUND(I202*H202,2)</f>
        <v>0</v>
      </c>
      <c r="BL202" s="14" t="s">
        <v>124</v>
      </c>
      <c r="BM202" s="228" t="s">
        <v>366</v>
      </c>
    </row>
    <row r="203" s="2" customFormat="1" ht="33" customHeight="1">
      <c r="A203" s="35"/>
      <c r="B203" s="36"/>
      <c r="C203" s="216" t="s">
        <v>367</v>
      </c>
      <c r="D203" s="216" t="s">
        <v>126</v>
      </c>
      <c r="E203" s="217" t="s">
        <v>368</v>
      </c>
      <c r="F203" s="218" t="s">
        <v>369</v>
      </c>
      <c r="G203" s="219" t="s">
        <v>183</v>
      </c>
      <c r="H203" s="220">
        <v>19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38</v>
      </c>
      <c r="O203" s="89"/>
      <c r="P203" s="226">
        <f>O203*H203</f>
        <v>0</v>
      </c>
      <c r="Q203" s="226">
        <v>0.112</v>
      </c>
      <c r="R203" s="226">
        <f>Q203*H203</f>
        <v>2.1280000000000001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124</v>
      </c>
      <c r="AT203" s="228" t="s">
        <v>126</v>
      </c>
      <c r="AU203" s="228" t="s">
        <v>80</v>
      </c>
      <c r="AY203" s="14" t="s">
        <v>125</v>
      </c>
      <c r="BE203" s="229">
        <f>IF(N203="základná",J203,0)</f>
        <v>0</v>
      </c>
      <c r="BF203" s="229">
        <f>IF(N203="znížená",J203,0)</f>
        <v>0</v>
      </c>
      <c r="BG203" s="229">
        <f>IF(N203="zákl. prenesená",J203,0)</f>
        <v>0</v>
      </c>
      <c r="BH203" s="229">
        <f>IF(N203="zníž. prenesená",J203,0)</f>
        <v>0</v>
      </c>
      <c r="BI203" s="229">
        <f>IF(N203="nulová",J203,0)</f>
        <v>0</v>
      </c>
      <c r="BJ203" s="14" t="s">
        <v>131</v>
      </c>
      <c r="BK203" s="229">
        <f>ROUND(I203*H203,2)</f>
        <v>0</v>
      </c>
      <c r="BL203" s="14" t="s">
        <v>124</v>
      </c>
      <c r="BM203" s="228" t="s">
        <v>370</v>
      </c>
    </row>
    <row r="204" s="2" customFormat="1" ht="33" customHeight="1">
      <c r="A204" s="35"/>
      <c r="B204" s="36"/>
      <c r="C204" s="216" t="s">
        <v>371</v>
      </c>
      <c r="D204" s="216" t="s">
        <v>126</v>
      </c>
      <c r="E204" s="217" t="s">
        <v>372</v>
      </c>
      <c r="F204" s="218" t="s">
        <v>373</v>
      </c>
      <c r="G204" s="219" t="s">
        <v>183</v>
      </c>
      <c r="H204" s="220">
        <v>43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38</v>
      </c>
      <c r="O204" s="89"/>
      <c r="P204" s="226">
        <f>O204*H204</f>
        <v>0</v>
      </c>
      <c r="Q204" s="226">
        <v>0.112</v>
      </c>
      <c r="R204" s="226">
        <f>Q204*H204</f>
        <v>4.8159999999999998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124</v>
      </c>
      <c r="AT204" s="228" t="s">
        <v>126</v>
      </c>
      <c r="AU204" s="228" t="s">
        <v>80</v>
      </c>
      <c r="AY204" s="14" t="s">
        <v>125</v>
      </c>
      <c r="BE204" s="229">
        <f>IF(N204="základná",J204,0)</f>
        <v>0</v>
      </c>
      <c r="BF204" s="229">
        <f>IF(N204="znížená",J204,0)</f>
        <v>0</v>
      </c>
      <c r="BG204" s="229">
        <f>IF(N204="zákl. prenesená",J204,0)</f>
        <v>0</v>
      </c>
      <c r="BH204" s="229">
        <f>IF(N204="zníž. prenesená",J204,0)</f>
        <v>0</v>
      </c>
      <c r="BI204" s="229">
        <f>IF(N204="nulová",J204,0)</f>
        <v>0</v>
      </c>
      <c r="BJ204" s="14" t="s">
        <v>131</v>
      </c>
      <c r="BK204" s="229">
        <f>ROUND(I204*H204,2)</f>
        <v>0</v>
      </c>
      <c r="BL204" s="14" t="s">
        <v>124</v>
      </c>
      <c r="BM204" s="228" t="s">
        <v>374</v>
      </c>
    </row>
    <row r="205" s="2" customFormat="1" ht="24.15" customHeight="1">
      <c r="A205" s="35"/>
      <c r="B205" s="36"/>
      <c r="C205" s="232" t="s">
        <v>375</v>
      </c>
      <c r="D205" s="232" t="s">
        <v>141</v>
      </c>
      <c r="E205" s="233" t="s">
        <v>376</v>
      </c>
      <c r="F205" s="234" t="s">
        <v>377</v>
      </c>
      <c r="G205" s="235" t="s">
        <v>183</v>
      </c>
      <c r="H205" s="236">
        <v>19</v>
      </c>
      <c r="I205" s="237"/>
      <c r="J205" s="238">
        <f>ROUND(I205*H205,2)</f>
        <v>0</v>
      </c>
      <c r="K205" s="239"/>
      <c r="L205" s="240"/>
      <c r="M205" s="241" t="s">
        <v>1</v>
      </c>
      <c r="N205" s="242" t="s">
        <v>38</v>
      </c>
      <c r="O205" s="89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145</v>
      </c>
      <c r="AT205" s="228" t="s">
        <v>141</v>
      </c>
      <c r="AU205" s="228" t="s">
        <v>80</v>
      </c>
      <c r="AY205" s="14" t="s">
        <v>125</v>
      </c>
      <c r="BE205" s="229">
        <f>IF(N205="základná",J205,0)</f>
        <v>0</v>
      </c>
      <c r="BF205" s="229">
        <f>IF(N205="znížená",J205,0)</f>
        <v>0</v>
      </c>
      <c r="BG205" s="229">
        <f>IF(N205="zákl. prenesená",J205,0)</f>
        <v>0</v>
      </c>
      <c r="BH205" s="229">
        <f>IF(N205="zníž. prenesená",J205,0)</f>
        <v>0</v>
      </c>
      <c r="BI205" s="229">
        <f>IF(N205="nulová",J205,0)</f>
        <v>0</v>
      </c>
      <c r="BJ205" s="14" t="s">
        <v>131</v>
      </c>
      <c r="BK205" s="229">
        <f>ROUND(I205*H205,2)</f>
        <v>0</v>
      </c>
      <c r="BL205" s="14" t="s">
        <v>124</v>
      </c>
      <c r="BM205" s="228" t="s">
        <v>378</v>
      </c>
    </row>
    <row r="206" s="2" customFormat="1" ht="24.15" customHeight="1">
      <c r="A206" s="35"/>
      <c r="B206" s="36"/>
      <c r="C206" s="232" t="s">
        <v>379</v>
      </c>
      <c r="D206" s="232" t="s">
        <v>141</v>
      </c>
      <c r="E206" s="233" t="s">
        <v>380</v>
      </c>
      <c r="F206" s="234" t="s">
        <v>381</v>
      </c>
      <c r="G206" s="235" t="s">
        <v>183</v>
      </c>
      <c r="H206" s="236">
        <v>43</v>
      </c>
      <c r="I206" s="237"/>
      <c r="J206" s="238">
        <f>ROUND(I206*H206,2)</f>
        <v>0</v>
      </c>
      <c r="K206" s="239"/>
      <c r="L206" s="240"/>
      <c r="M206" s="241" t="s">
        <v>1</v>
      </c>
      <c r="N206" s="242" t="s">
        <v>38</v>
      </c>
      <c r="O206" s="89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145</v>
      </c>
      <c r="AT206" s="228" t="s">
        <v>141</v>
      </c>
      <c r="AU206" s="228" t="s">
        <v>80</v>
      </c>
      <c r="AY206" s="14" t="s">
        <v>125</v>
      </c>
      <c r="BE206" s="229">
        <f>IF(N206="základná",J206,0)</f>
        <v>0</v>
      </c>
      <c r="BF206" s="229">
        <f>IF(N206="znížená",J206,0)</f>
        <v>0</v>
      </c>
      <c r="BG206" s="229">
        <f>IF(N206="zákl. prenesená",J206,0)</f>
        <v>0</v>
      </c>
      <c r="BH206" s="229">
        <f>IF(N206="zníž. prenesená",J206,0)</f>
        <v>0</v>
      </c>
      <c r="BI206" s="229">
        <f>IF(N206="nulová",J206,0)</f>
        <v>0</v>
      </c>
      <c r="BJ206" s="14" t="s">
        <v>131</v>
      </c>
      <c r="BK206" s="229">
        <f>ROUND(I206*H206,2)</f>
        <v>0</v>
      </c>
      <c r="BL206" s="14" t="s">
        <v>124</v>
      </c>
      <c r="BM206" s="228" t="s">
        <v>382</v>
      </c>
    </row>
    <row r="207" s="2" customFormat="1" ht="24.15" customHeight="1">
      <c r="A207" s="35"/>
      <c r="B207" s="36"/>
      <c r="C207" s="216" t="s">
        <v>383</v>
      </c>
      <c r="D207" s="216" t="s">
        <v>126</v>
      </c>
      <c r="E207" s="217" t="s">
        <v>384</v>
      </c>
      <c r="F207" s="218" t="s">
        <v>385</v>
      </c>
      <c r="G207" s="219" t="s">
        <v>178</v>
      </c>
      <c r="H207" s="220">
        <v>34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38</v>
      </c>
      <c r="O207" s="89"/>
      <c r="P207" s="226">
        <f>O207*H207</f>
        <v>0</v>
      </c>
      <c r="Q207" s="226">
        <v>0.098529599999999995</v>
      </c>
      <c r="R207" s="226">
        <f>Q207*H207</f>
        <v>3.3500063999999998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124</v>
      </c>
      <c r="AT207" s="228" t="s">
        <v>126</v>
      </c>
      <c r="AU207" s="228" t="s">
        <v>80</v>
      </c>
      <c r="AY207" s="14" t="s">
        <v>125</v>
      </c>
      <c r="BE207" s="229">
        <f>IF(N207="základná",J207,0)</f>
        <v>0</v>
      </c>
      <c r="BF207" s="229">
        <f>IF(N207="znížená",J207,0)</f>
        <v>0</v>
      </c>
      <c r="BG207" s="229">
        <f>IF(N207="zákl. prenesená",J207,0)</f>
        <v>0</v>
      </c>
      <c r="BH207" s="229">
        <f>IF(N207="zníž. prenesená",J207,0)</f>
        <v>0</v>
      </c>
      <c r="BI207" s="229">
        <f>IF(N207="nulová",J207,0)</f>
        <v>0</v>
      </c>
      <c r="BJ207" s="14" t="s">
        <v>131</v>
      </c>
      <c r="BK207" s="229">
        <f>ROUND(I207*H207,2)</f>
        <v>0</v>
      </c>
      <c r="BL207" s="14" t="s">
        <v>124</v>
      </c>
      <c r="BM207" s="228" t="s">
        <v>386</v>
      </c>
    </row>
    <row r="208" s="2" customFormat="1" ht="16.5" customHeight="1">
      <c r="A208" s="35"/>
      <c r="B208" s="36"/>
      <c r="C208" s="232" t="s">
        <v>387</v>
      </c>
      <c r="D208" s="232" t="s">
        <v>141</v>
      </c>
      <c r="E208" s="233" t="s">
        <v>388</v>
      </c>
      <c r="F208" s="234" t="s">
        <v>389</v>
      </c>
      <c r="G208" s="235" t="s">
        <v>183</v>
      </c>
      <c r="H208" s="236">
        <v>14</v>
      </c>
      <c r="I208" s="237"/>
      <c r="J208" s="238">
        <f>ROUND(I208*H208,2)</f>
        <v>0</v>
      </c>
      <c r="K208" s="239"/>
      <c r="L208" s="240"/>
      <c r="M208" s="241" t="s">
        <v>1</v>
      </c>
      <c r="N208" s="242" t="s">
        <v>38</v>
      </c>
      <c r="O208" s="89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145</v>
      </c>
      <c r="AT208" s="228" t="s">
        <v>141</v>
      </c>
      <c r="AU208" s="228" t="s">
        <v>80</v>
      </c>
      <c r="AY208" s="14" t="s">
        <v>125</v>
      </c>
      <c r="BE208" s="229">
        <f>IF(N208="základná",J208,0)</f>
        <v>0</v>
      </c>
      <c r="BF208" s="229">
        <f>IF(N208="znížená",J208,0)</f>
        <v>0</v>
      </c>
      <c r="BG208" s="229">
        <f>IF(N208="zákl. prenesená",J208,0)</f>
        <v>0</v>
      </c>
      <c r="BH208" s="229">
        <f>IF(N208="zníž. prenesená",J208,0)</f>
        <v>0</v>
      </c>
      <c r="BI208" s="229">
        <f>IF(N208="nulová",J208,0)</f>
        <v>0</v>
      </c>
      <c r="BJ208" s="14" t="s">
        <v>131</v>
      </c>
      <c r="BK208" s="229">
        <f>ROUND(I208*H208,2)</f>
        <v>0</v>
      </c>
      <c r="BL208" s="14" t="s">
        <v>124</v>
      </c>
      <c r="BM208" s="228" t="s">
        <v>390</v>
      </c>
    </row>
    <row r="209" s="2" customFormat="1" ht="16.5" customHeight="1">
      <c r="A209" s="35"/>
      <c r="B209" s="36"/>
      <c r="C209" s="232" t="s">
        <v>391</v>
      </c>
      <c r="D209" s="232" t="s">
        <v>141</v>
      </c>
      <c r="E209" s="233" t="s">
        <v>392</v>
      </c>
      <c r="F209" s="234" t="s">
        <v>393</v>
      </c>
      <c r="G209" s="235" t="s">
        <v>178</v>
      </c>
      <c r="H209" s="236">
        <v>20</v>
      </c>
      <c r="I209" s="237"/>
      <c r="J209" s="238">
        <f>ROUND(I209*H209,2)</f>
        <v>0</v>
      </c>
      <c r="K209" s="239"/>
      <c r="L209" s="240"/>
      <c r="M209" s="241" t="s">
        <v>1</v>
      </c>
      <c r="N209" s="242" t="s">
        <v>38</v>
      </c>
      <c r="O209" s="89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145</v>
      </c>
      <c r="AT209" s="228" t="s">
        <v>141</v>
      </c>
      <c r="AU209" s="228" t="s">
        <v>80</v>
      </c>
      <c r="AY209" s="14" t="s">
        <v>125</v>
      </c>
      <c r="BE209" s="229">
        <f>IF(N209="základná",J209,0)</f>
        <v>0</v>
      </c>
      <c r="BF209" s="229">
        <f>IF(N209="znížená",J209,0)</f>
        <v>0</v>
      </c>
      <c r="BG209" s="229">
        <f>IF(N209="zákl. prenesená",J209,0)</f>
        <v>0</v>
      </c>
      <c r="BH209" s="229">
        <f>IF(N209="zníž. prenesená",J209,0)</f>
        <v>0</v>
      </c>
      <c r="BI209" s="229">
        <f>IF(N209="nulová",J209,0)</f>
        <v>0</v>
      </c>
      <c r="BJ209" s="14" t="s">
        <v>131</v>
      </c>
      <c r="BK209" s="229">
        <f>ROUND(I209*H209,2)</f>
        <v>0</v>
      </c>
      <c r="BL209" s="14" t="s">
        <v>124</v>
      </c>
      <c r="BM209" s="228" t="s">
        <v>394</v>
      </c>
    </row>
    <row r="210" s="2" customFormat="1" ht="37.8" customHeight="1">
      <c r="A210" s="35"/>
      <c r="B210" s="36"/>
      <c r="C210" s="216" t="s">
        <v>395</v>
      </c>
      <c r="D210" s="216" t="s">
        <v>126</v>
      </c>
      <c r="E210" s="217" t="s">
        <v>396</v>
      </c>
      <c r="F210" s="218" t="s">
        <v>397</v>
      </c>
      <c r="G210" s="219" t="s">
        <v>178</v>
      </c>
      <c r="H210" s="220">
        <v>16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38</v>
      </c>
      <c r="O210" s="89"/>
      <c r="P210" s="226">
        <f>O210*H210</f>
        <v>0</v>
      </c>
      <c r="Q210" s="226">
        <v>0.099250000000000005</v>
      </c>
      <c r="R210" s="226">
        <f>Q210*H210</f>
        <v>1.5880000000000001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124</v>
      </c>
      <c r="AT210" s="228" t="s">
        <v>126</v>
      </c>
      <c r="AU210" s="228" t="s">
        <v>80</v>
      </c>
      <c r="AY210" s="14" t="s">
        <v>125</v>
      </c>
      <c r="BE210" s="229">
        <f>IF(N210="základná",J210,0)</f>
        <v>0</v>
      </c>
      <c r="BF210" s="229">
        <f>IF(N210="znížená",J210,0)</f>
        <v>0</v>
      </c>
      <c r="BG210" s="229">
        <f>IF(N210="zákl. prenesená",J210,0)</f>
        <v>0</v>
      </c>
      <c r="BH210" s="229">
        <f>IF(N210="zníž. prenesená",J210,0)</f>
        <v>0</v>
      </c>
      <c r="BI210" s="229">
        <f>IF(N210="nulová",J210,0)</f>
        <v>0</v>
      </c>
      <c r="BJ210" s="14" t="s">
        <v>131</v>
      </c>
      <c r="BK210" s="229">
        <f>ROUND(I210*H210,2)</f>
        <v>0</v>
      </c>
      <c r="BL210" s="14" t="s">
        <v>124</v>
      </c>
      <c r="BM210" s="228" t="s">
        <v>398</v>
      </c>
    </row>
    <row r="211" s="2" customFormat="1" ht="16.5" customHeight="1">
      <c r="A211" s="35"/>
      <c r="B211" s="36"/>
      <c r="C211" s="232" t="s">
        <v>399</v>
      </c>
      <c r="D211" s="232" t="s">
        <v>141</v>
      </c>
      <c r="E211" s="233" t="s">
        <v>400</v>
      </c>
      <c r="F211" s="234" t="s">
        <v>401</v>
      </c>
      <c r="G211" s="235" t="s">
        <v>183</v>
      </c>
      <c r="H211" s="236">
        <v>16.800000000000001</v>
      </c>
      <c r="I211" s="237"/>
      <c r="J211" s="238">
        <f>ROUND(I211*H211,2)</f>
        <v>0</v>
      </c>
      <c r="K211" s="239"/>
      <c r="L211" s="240"/>
      <c r="M211" s="241" t="s">
        <v>1</v>
      </c>
      <c r="N211" s="242" t="s">
        <v>38</v>
      </c>
      <c r="O211" s="89"/>
      <c r="P211" s="226">
        <f>O211*H211</f>
        <v>0</v>
      </c>
      <c r="Q211" s="226">
        <v>0.023</v>
      </c>
      <c r="R211" s="226">
        <f>Q211*H211</f>
        <v>0.38640000000000002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145</v>
      </c>
      <c r="AT211" s="228" t="s">
        <v>141</v>
      </c>
      <c r="AU211" s="228" t="s">
        <v>80</v>
      </c>
      <c r="AY211" s="14" t="s">
        <v>125</v>
      </c>
      <c r="BE211" s="229">
        <f>IF(N211="základná",J211,0)</f>
        <v>0</v>
      </c>
      <c r="BF211" s="229">
        <f>IF(N211="znížená",J211,0)</f>
        <v>0</v>
      </c>
      <c r="BG211" s="229">
        <f>IF(N211="zákl. prenesená",J211,0)</f>
        <v>0</v>
      </c>
      <c r="BH211" s="229">
        <f>IF(N211="zníž. prenesená",J211,0)</f>
        <v>0</v>
      </c>
      <c r="BI211" s="229">
        <f>IF(N211="nulová",J211,0)</f>
        <v>0</v>
      </c>
      <c r="BJ211" s="14" t="s">
        <v>131</v>
      </c>
      <c r="BK211" s="229">
        <f>ROUND(I211*H211,2)</f>
        <v>0</v>
      </c>
      <c r="BL211" s="14" t="s">
        <v>124</v>
      </c>
      <c r="BM211" s="228" t="s">
        <v>402</v>
      </c>
    </row>
    <row r="212" s="2" customFormat="1" ht="16.5" customHeight="1">
      <c r="A212" s="35"/>
      <c r="B212" s="36"/>
      <c r="C212" s="232" t="s">
        <v>403</v>
      </c>
      <c r="D212" s="232" t="s">
        <v>141</v>
      </c>
      <c r="E212" s="233" t="s">
        <v>404</v>
      </c>
      <c r="F212" s="234" t="s">
        <v>365</v>
      </c>
      <c r="G212" s="235" t="s">
        <v>271</v>
      </c>
      <c r="H212" s="236">
        <v>4.7000000000000002</v>
      </c>
      <c r="I212" s="237"/>
      <c r="J212" s="238">
        <f>ROUND(I212*H212,2)</f>
        <v>0</v>
      </c>
      <c r="K212" s="239"/>
      <c r="L212" s="240"/>
      <c r="M212" s="241" t="s">
        <v>1</v>
      </c>
      <c r="N212" s="242" t="s">
        <v>38</v>
      </c>
      <c r="O212" s="89"/>
      <c r="P212" s="226">
        <f>O212*H212</f>
        <v>0</v>
      </c>
      <c r="Q212" s="226">
        <v>2.21</v>
      </c>
      <c r="R212" s="226">
        <f>Q212*H212</f>
        <v>10.387000000000001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145</v>
      </c>
      <c r="AT212" s="228" t="s">
        <v>141</v>
      </c>
      <c r="AU212" s="228" t="s">
        <v>80</v>
      </c>
      <c r="AY212" s="14" t="s">
        <v>125</v>
      </c>
      <c r="BE212" s="229">
        <f>IF(N212="základná",J212,0)</f>
        <v>0</v>
      </c>
      <c r="BF212" s="229">
        <f>IF(N212="znížená",J212,0)</f>
        <v>0</v>
      </c>
      <c r="BG212" s="229">
        <f>IF(N212="zákl. prenesená",J212,0)</f>
        <v>0</v>
      </c>
      <c r="BH212" s="229">
        <f>IF(N212="zníž. prenesená",J212,0)</f>
        <v>0</v>
      </c>
      <c r="BI212" s="229">
        <f>IF(N212="nulová",J212,0)</f>
        <v>0</v>
      </c>
      <c r="BJ212" s="14" t="s">
        <v>131</v>
      </c>
      <c r="BK212" s="229">
        <f>ROUND(I212*H212,2)</f>
        <v>0</v>
      </c>
      <c r="BL212" s="14" t="s">
        <v>124</v>
      </c>
      <c r="BM212" s="228" t="s">
        <v>405</v>
      </c>
    </row>
    <row r="213" s="12" customFormat="1" ht="22.8" customHeight="1">
      <c r="A213" s="12"/>
      <c r="B213" s="202"/>
      <c r="C213" s="203"/>
      <c r="D213" s="204" t="s">
        <v>71</v>
      </c>
      <c r="E213" s="230" t="s">
        <v>406</v>
      </c>
      <c r="F213" s="230" t="s">
        <v>407</v>
      </c>
      <c r="G213" s="203"/>
      <c r="H213" s="203"/>
      <c r="I213" s="206"/>
      <c r="J213" s="231">
        <f>BK213</f>
        <v>0</v>
      </c>
      <c r="K213" s="203"/>
      <c r="L213" s="208"/>
      <c r="M213" s="209"/>
      <c r="N213" s="210"/>
      <c r="O213" s="210"/>
      <c r="P213" s="211">
        <f>SUM(P214:P224)</f>
        <v>0</v>
      </c>
      <c r="Q213" s="210"/>
      <c r="R213" s="211">
        <f>SUM(R214:R224)</f>
        <v>157.83057199999999</v>
      </c>
      <c r="S213" s="210"/>
      <c r="T213" s="212">
        <f>SUM(T214:T224)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80</v>
      </c>
      <c r="AT213" s="214" t="s">
        <v>71</v>
      </c>
      <c r="AU213" s="214" t="s">
        <v>80</v>
      </c>
      <c r="AY213" s="213" t="s">
        <v>125</v>
      </c>
      <c r="BK213" s="215">
        <f>SUM(BK214:BK224)</f>
        <v>0</v>
      </c>
    </row>
    <row r="214" s="2" customFormat="1" ht="33" customHeight="1">
      <c r="A214" s="35"/>
      <c r="B214" s="36"/>
      <c r="C214" s="216" t="s">
        <v>408</v>
      </c>
      <c r="D214" s="216" t="s">
        <v>126</v>
      </c>
      <c r="E214" s="217" t="s">
        <v>409</v>
      </c>
      <c r="F214" s="218" t="s">
        <v>410</v>
      </c>
      <c r="G214" s="219" t="s">
        <v>138</v>
      </c>
      <c r="H214" s="220">
        <v>83.599999999999994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38</v>
      </c>
      <c r="O214" s="89"/>
      <c r="P214" s="226">
        <f>O214*H214</f>
        <v>0</v>
      </c>
      <c r="Q214" s="226">
        <v>0.084000000000000005</v>
      </c>
      <c r="R214" s="226">
        <f>Q214*H214</f>
        <v>7.0224000000000002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124</v>
      </c>
      <c r="AT214" s="228" t="s">
        <v>126</v>
      </c>
      <c r="AU214" s="228" t="s">
        <v>131</v>
      </c>
      <c r="AY214" s="14" t="s">
        <v>125</v>
      </c>
      <c r="BE214" s="229">
        <f>IF(N214="základná",J214,0)</f>
        <v>0</v>
      </c>
      <c r="BF214" s="229">
        <f>IF(N214="znížená",J214,0)</f>
        <v>0</v>
      </c>
      <c r="BG214" s="229">
        <f>IF(N214="zákl. prenesená",J214,0)</f>
        <v>0</v>
      </c>
      <c r="BH214" s="229">
        <f>IF(N214="zníž. prenesená",J214,0)</f>
        <v>0</v>
      </c>
      <c r="BI214" s="229">
        <f>IF(N214="nulová",J214,0)</f>
        <v>0</v>
      </c>
      <c r="BJ214" s="14" t="s">
        <v>131</v>
      </c>
      <c r="BK214" s="229">
        <f>ROUND(I214*H214,2)</f>
        <v>0</v>
      </c>
      <c r="BL214" s="14" t="s">
        <v>124</v>
      </c>
      <c r="BM214" s="228" t="s">
        <v>411</v>
      </c>
    </row>
    <row r="215" s="2" customFormat="1" ht="24.15" customHeight="1">
      <c r="A215" s="35"/>
      <c r="B215" s="36"/>
      <c r="C215" s="232" t="s">
        <v>412</v>
      </c>
      <c r="D215" s="232" t="s">
        <v>141</v>
      </c>
      <c r="E215" s="233" t="s">
        <v>413</v>
      </c>
      <c r="F215" s="234" t="s">
        <v>414</v>
      </c>
      <c r="G215" s="235" t="s">
        <v>138</v>
      </c>
      <c r="H215" s="236">
        <v>58.170000000000002</v>
      </c>
      <c r="I215" s="237"/>
      <c r="J215" s="238">
        <f>ROUND(I215*H215,2)</f>
        <v>0</v>
      </c>
      <c r="K215" s="239"/>
      <c r="L215" s="240"/>
      <c r="M215" s="241" t="s">
        <v>1</v>
      </c>
      <c r="N215" s="242" t="s">
        <v>38</v>
      </c>
      <c r="O215" s="89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145</v>
      </c>
      <c r="AT215" s="228" t="s">
        <v>141</v>
      </c>
      <c r="AU215" s="228" t="s">
        <v>131</v>
      </c>
      <c r="AY215" s="14" t="s">
        <v>125</v>
      </c>
      <c r="BE215" s="229">
        <f>IF(N215="základná",J215,0)</f>
        <v>0</v>
      </c>
      <c r="BF215" s="229">
        <f>IF(N215="znížená",J215,0)</f>
        <v>0</v>
      </c>
      <c r="BG215" s="229">
        <f>IF(N215="zákl. prenesená",J215,0)</f>
        <v>0</v>
      </c>
      <c r="BH215" s="229">
        <f>IF(N215="zníž. prenesená",J215,0)</f>
        <v>0</v>
      </c>
      <c r="BI215" s="229">
        <f>IF(N215="nulová",J215,0)</f>
        <v>0</v>
      </c>
      <c r="BJ215" s="14" t="s">
        <v>131</v>
      </c>
      <c r="BK215" s="229">
        <f>ROUND(I215*H215,2)</f>
        <v>0</v>
      </c>
      <c r="BL215" s="14" t="s">
        <v>124</v>
      </c>
      <c r="BM215" s="228" t="s">
        <v>415</v>
      </c>
    </row>
    <row r="216" s="2" customFormat="1" ht="33" customHeight="1">
      <c r="A216" s="35"/>
      <c r="B216" s="36"/>
      <c r="C216" s="232" t="s">
        <v>416</v>
      </c>
      <c r="D216" s="232" t="s">
        <v>141</v>
      </c>
      <c r="E216" s="233" t="s">
        <v>417</v>
      </c>
      <c r="F216" s="234" t="s">
        <v>418</v>
      </c>
      <c r="G216" s="235" t="s">
        <v>138</v>
      </c>
      <c r="H216" s="236">
        <v>29.609999999999999</v>
      </c>
      <c r="I216" s="237"/>
      <c r="J216" s="238">
        <f>ROUND(I216*H216,2)</f>
        <v>0</v>
      </c>
      <c r="K216" s="239"/>
      <c r="L216" s="240"/>
      <c r="M216" s="241" t="s">
        <v>1</v>
      </c>
      <c r="N216" s="242" t="s">
        <v>38</v>
      </c>
      <c r="O216" s="89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145</v>
      </c>
      <c r="AT216" s="228" t="s">
        <v>141</v>
      </c>
      <c r="AU216" s="228" t="s">
        <v>131</v>
      </c>
      <c r="AY216" s="14" t="s">
        <v>125</v>
      </c>
      <c r="BE216" s="229">
        <f>IF(N216="základná",J216,0)</f>
        <v>0</v>
      </c>
      <c r="BF216" s="229">
        <f>IF(N216="znížená",J216,0)</f>
        <v>0</v>
      </c>
      <c r="BG216" s="229">
        <f>IF(N216="zákl. prenesená",J216,0)</f>
        <v>0</v>
      </c>
      <c r="BH216" s="229">
        <f>IF(N216="zníž. prenesená",J216,0)</f>
        <v>0</v>
      </c>
      <c r="BI216" s="229">
        <f>IF(N216="nulová",J216,0)</f>
        <v>0</v>
      </c>
      <c r="BJ216" s="14" t="s">
        <v>131</v>
      </c>
      <c r="BK216" s="229">
        <f>ROUND(I216*H216,2)</f>
        <v>0</v>
      </c>
      <c r="BL216" s="14" t="s">
        <v>124</v>
      </c>
      <c r="BM216" s="228" t="s">
        <v>419</v>
      </c>
    </row>
    <row r="217" s="2" customFormat="1" ht="16.5" customHeight="1">
      <c r="A217" s="35"/>
      <c r="B217" s="36"/>
      <c r="C217" s="216" t="s">
        <v>420</v>
      </c>
      <c r="D217" s="216" t="s">
        <v>126</v>
      </c>
      <c r="E217" s="217" t="s">
        <v>421</v>
      </c>
      <c r="F217" s="218" t="s">
        <v>422</v>
      </c>
      <c r="G217" s="219" t="s">
        <v>138</v>
      </c>
      <c r="H217" s="220">
        <v>55.399999999999999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38</v>
      </c>
      <c r="O217" s="89"/>
      <c r="P217" s="226">
        <f>O217*H217</f>
        <v>0</v>
      </c>
      <c r="Q217" s="226">
        <v>0.10353999999999999</v>
      </c>
      <c r="R217" s="226">
        <f>Q217*H217</f>
        <v>5.7361159999999991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124</v>
      </c>
      <c r="AT217" s="228" t="s">
        <v>126</v>
      </c>
      <c r="AU217" s="228" t="s">
        <v>131</v>
      </c>
      <c r="AY217" s="14" t="s">
        <v>125</v>
      </c>
      <c r="BE217" s="229">
        <f>IF(N217="základná",J217,0)</f>
        <v>0</v>
      </c>
      <c r="BF217" s="229">
        <f>IF(N217="znížená",J217,0)</f>
        <v>0</v>
      </c>
      <c r="BG217" s="229">
        <f>IF(N217="zákl. prenesená",J217,0)</f>
        <v>0</v>
      </c>
      <c r="BH217" s="229">
        <f>IF(N217="zníž. prenesená",J217,0)</f>
        <v>0</v>
      </c>
      <c r="BI217" s="229">
        <f>IF(N217="nulová",J217,0)</f>
        <v>0</v>
      </c>
      <c r="BJ217" s="14" t="s">
        <v>131</v>
      </c>
      <c r="BK217" s="229">
        <f>ROUND(I217*H217,2)</f>
        <v>0</v>
      </c>
      <c r="BL217" s="14" t="s">
        <v>124</v>
      </c>
      <c r="BM217" s="228" t="s">
        <v>423</v>
      </c>
    </row>
    <row r="218" s="2" customFormat="1" ht="24.15" customHeight="1">
      <c r="A218" s="35"/>
      <c r="B218" s="36"/>
      <c r="C218" s="232" t="s">
        <v>424</v>
      </c>
      <c r="D218" s="232" t="s">
        <v>141</v>
      </c>
      <c r="E218" s="233" t="s">
        <v>425</v>
      </c>
      <c r="F218" s="234" t="s">
        <v>426</v>
      </c>
      <c r="G218" s="235" t="s">
        <v>236</v>
      </c>
      <c r="H218" s="236">
        <v>1.6000000000000001</v>
      </c>
      <c r="I218" s="237"/>
      <c r="J218" s="238">
        <f>ROUND(I218*H218,2)</f>
        <v>0</v>
      </c>
      <c r="K218" s="239"/>
      <c r="L218" s="240"/>
      <c r="M218" s="241" t="s">
        <v>1</v>
      </c>
      <c r="N218" s="242" t="s">
        <v>38</v>
      </c>
      <c r="O218" s="89"/>
      <c r="P218" s="226">
        <f>O218*H218</f>
        <v>0</v>
      </c>
      <c r="Q218" s="226">
        <v>1</v>
      </c>
      <c r="R218" s="226">
        <f>Q218*H218</f>
        <v>1.6000000000000001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145</v>
      </c>
      <c r="AT218" s="228" t="s">
        <v>141</v>
      </c>
      <c r="AU218" s="228" t="s">
        <v>131</v>
      </c>
      <c r="AY218" s="14" t="s">
        <v>125</v>
      </c>
      <c r="BE218" s="229">
        <f>IF(N218="základná",J218,0)</f>
        <v>0</v>
      </c>
      <c r="BF218" s="229">
        <f>IF(N218="znížená",J218,0)</f>
        <v>0</v>
      </c>
      <c r="BG218" s="229">
        <f>IF(N218="zákl. prenesená",J218,0)</f>
        <v>0</v>
      </c>
      <c r="BH218" s="229">
        <f>IF(N218="zníž. prenesená",J218,0)</f>
        <v>0</v>
      </c>
      <c r="BI218" s="229">
        <f>IF(N218="nulová",J218,0)</f>
        <v>0</v>
      </c>
      <c r="BJ218" s="14" t="s">
        <v>131</v>
      </c>
      <c r="BK218" s="229">
        <f>ROUND(I218*H218,2)</f>
        <v>0</v>
      </c>
      <c r="BL218" s="14" t="s">
        <v>124</v>
      </c>
      <c r="BM218" s="228" t="s">
        <v>427</v>
      </c>
    </row>
    <row r="219" s="2" customFormat="1" ht="33" customHeight="1">
      <c r="A219" s="35"/>
      <c r="B219" s="36"/>
      <c r="C219" s="216" t="s">
        <v>428</v>
      </c>
      <c r="D219" s="216" t="s">
        <v>126</v>
      </c>
      <c r="E219" s="217" t="s">
        <v>429</v>
      </c>
      <c r="F219" s="218" t="s">
        <v>430</v>
      </c>
      <c r="G219" s="219" t="s">
        <v>271</v>
      </c>
      <c r="H219" s="220">
        <v>3.6779999999999999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38</v>
      </c>
      <c r="O219" s="89"/>
      <c r="P219" s="226">
        <f>O219*H219</f>
        <v>0</v>
      </c>
      <c r="Q219" s="226">
        <v>1.9319999999999999</v>
      </c>
      <c r="R219" s="226">
        <f>Q219*H219</f>
        <v>7.1058959999999995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124</v>
      </c>
      <c r="AT219" s="228" t="s">
        <v>126</v>
      </c>
      <c r="AU219" s="228" t="s">
        <v>131</v>
      </c>
      <c r="AY219" s="14" t="s">
        <v>125</v>
      </c>
      <c r="BE219" s="229">
        <f>IF(N219="základná",J219,0)</f>
        <v>0</v>
      </c>
      <c r="BF219" s="229">
        <f>IF(N219="znížená",J219,0)</f>
        <v>0</v>
      </c>
      <c r="BG219" s="229">
        <f>IF(N219="zákl. prenesená",J219,0)</f>
        <v>0</v>
      </c>
      <c r="BH219" s="229">
        <f>IF(N219="zníž. prenesená",J219,0)</f>
        <v>0</v>
      </c>
      <c r="BI219" s="229">
        <f>IF(N219="nulová",J219,0)</f>
        <v>0</v>
      </c>
      <c r="BJ219" s="14" t="s">
        <v>131</v>
      </c>
      <c r="BK219" s="229">
        <f>ROUND(I219*H219,2)</f>
        <v>0</v>
      </c>
      <c r="BL219" s="14" t="s">
        <v>124</v>
      </c>
      <c r="BM219" s="228" t="s">
        <v>431</v>
      </c>
    </row>
    <row r="220" s="2" customFormat="1" ht="24.15" customHeight="1">
      <c r="A220" s="35"/>
      <c r="B220" s="36"/>
      <c r="C220" s="232" t="s">
        <v>432</v>
      </c>
      <c r="D220" s="232" t="s">
        <v>141</v>
      </c>
      <c r="E220" s="233" t="s">
        <v>433</v>
      </c>
      <c r="F220" s="234" t="s">
        <v>426</v>
      </c>
      <c r="G220" s="235" t="s">
        <v>236</v>
      </c>
      <c r="H220" s="236">
        <v>5.8719999999999999</v>
      </c>
      <c r="I220" s="237"/>
      <c r="J220" s="238">
        <f>ROUND(I220*H220,2)</f>
        <v>0</v>
      </c>
      <c r="K220" s="239"/>
      <c r="L220" s="240"/>
      <c r="M220" s="241" t="s">
        <v>1</v>
      </c>
      <c r="N220" s="242" t="s">
        <v>38</v>
      </c>
      <c r="O220" s="89"/>
      <c r="P220" s="226">
        <f>O220*H220</f>
        <v>0</v>
      </c>
      <c r="Q220" s="226">
        <v>1</v>
      </c>
      <c r="R220" s="226">
        <f>Q220*H220</f>
        <v>5.8719999999999999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145</v>
      </c>
      <c r="AT220" s="228" t="s">
        <v>141</v>
      </c>
      <c r="AU220" s="228" t="s">
        <v>131</v>
      </c>
      <c r="AY220" s="14" t="s">
        <v>125</v>
      </c>
      <c r="BE220" s="229">
        <f>IF(N220="základná",J220,0)</f>
        <v>0</v>
      </c>
      <c r="BF220" s="229">
        <f>IF(N220="znížená",J220,0)</f>
        <v>0</v>
      </c>
      <c r="BG220" s="229">
        <f>IF(N220="zákl. prenesená",J220,0)</f>
        <v>0</v>
      </c>
      <c r="BH220" s="229">
        <f>IF(N220="zníž. prenesená",J220,0)</f>
        <v>0</v>
      </c>
      <c r="BI220" s="229">
        <f>IF(N220="nulová",J220,0)</f>
        <v>0</v>
      </c>
      <c r="BJ220" s="14" t="s">
        <v>131</v>
      </c>
      <c r="BK220" s="229">
        <f>ROUND(I220*H220,2)</f>
        <v>0</v>
      </c>
      <c r="BL220" s="14" t="s">
        <v>124</v>
      </c>
      <c r="BM220" s="228" t="s">
        <v>434</v>
      </c>
    </row>
    <row r="221" s="2" customFormat="1" ht="24.15" customHeight="1">
      <c r="A221" s="35"/>
      <c r="B221" s="36"/>
      <c r="C221" s="216" t="s">
        <v>435</v>
      </c>
      <c r="D221" s="216" t="s">
        <v>126</v>
      </c>
      <c r="E221" s="217" t="s">
        <v>436</v>
      </c>
      <c r="F221" s="218" t="s">
        <v>437</v>
      </c>
      <c r="G221" s="219" t="s">
        <v>271</v>
      </c>
      <c r="H221" s="220">
        <v>12.188000000000001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38</v>
      </c>
      <c r="O221" s="89"/>
      <c r="P221" s="226">
        <f>O221*H221</f>
        <v>0</v>
      </c>
      <c r="Q221" s="226">
        <v>2.0699999999999998</v>
      </c>
      <c r="R221" s="226">
        <f>Q221*H221</f>
        <v>25.22916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124</v>
      </c>
      <c r="AT221" s="228" t="s">
        <v>126</v>
      </c>
      <c r="AU221" s="228" t="s">
        <v>131</v>
      </c>
      <c r="AY221" s="14" t="s">
        <v>125</v>
      </c>
      <c r="BE221" s="229">
        <f>IF(N221="základná",J221,0)</f>
        <v>0</v>
      </c>
      <c r="BF221" s="229">
        <f>IF(N221="znížená",J221,0)</f>
        <v>0</v>
      </c>
      <c r="BG221" s="229">
        <f>IF(N221="zákl. prenesená",J221,0)</f>
        <v>0</v>
      </c>
      <c r="BH221" s="229">
        <f>IF(N221="zníž. prenesená",J221,0)</f>
        <v>0</v>
      </c>
      <c r="BI221" s="229">
        <f>IF(N221="nulová",J221,0)</f>
        <v>0</v>
      </c>
      <c r="BJ221" s="14" t="s">
        <v>131</v>
      </c>
      <c r="BK221" s="229">
        <f>ROUND(I221*H221,2)</f>
        <v>0</v>
      </c>
      <c r="BL221" s="14" t="s">
        <v>124</v>
      </c>
      <c r="BM221" s="228" t="s">
        <v>438</v>
      </c>
    </row>
    <row r="222" s="2" customFormat="1" ht="24.15" customHeight="1">
      <c r="A222" s="35"/>
      <c r="B222" s="36"/>
      <c r="C222" s="232" t="s">
        <v>439</v>
      </c>
      <c r="D222" s="232" t="s">
        <v>141</v>
      </c>
      <c r="E222" s="233" t="s">
        <v>440</v>
      </c>
      <c r="F222" s="234" t="s">
        <v>441</v>
      </c>
      <c r="G222" s="235" t="s">
        <v>236</v>
      </c>
      <c r="H222" s="236">
        <v>19.501000000000001</v>
      </c>
      <c r="I222" s="237"/>
      <c r="J222" s="238">
        <f>ROUND(I222*H222,2)</f>
        <v>0</v>
      </c>
      <c r="K222" s="239"/>
      <c r="L222" s="240"/>
      <c r="M222" s="241" t="s">
        <v>1</v>
      </c>
      <c r="N222" s="242" t="s">
        <v>38</v>
      </c>
      <c r="O222" s="89"/>
      <c r="P222" s="226">
        <f>O222*H222</f>
        <v>0</v>
      </c>
      <c r="Q222" s="226">
        <v>1</v>
      </c>
      <c r="R222" s="226">
        <f>Q222*H222</f>
        <v>19.501000000000001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145</v>
      </c>
      <c r="AT222" s="228" t="s">
        <v>141</v>
      </c>
      <c r="AU222" s="228" t="s">
        <v>131</v>
      </c>
      <c r="AY222" s="14" t="s">
        <v>125</v>
      </c>
      <c r="BE222" s="229">
        <f>IF(N222="základná",J222,0)</f>
        <v>0</v>
      </c>
      <c r="BF222" s="229">
        <f>IF(N222="znížená",J222,0)</f>
        <v>0</v>
      </c>
      <c r="BG222" s="229">
        <f>IF(N222="zákl. prenesená",J222,0)</f>
        <v>0</v>
      </c>
      <c r="BH222" s="229">
        <f>IF(N222="zníž. prenesená",J222,0)</f>
        <v>0</v>
      </c>
      <c r="BI222" s="229">
        <f>IF(N222="nulová",J222,0)</f>
        <v>0</v>
      </c>
      <c r="BJ222" s="14" t="s">
        <v>131</v>
      </c>
      <c r="BK222" s="229">
        <f>ROUND(I222*H222,2)</f>
        <v>0</v>
      </c>
      <c r="BL222" s="14" t="s">
        <v>124</v>
      </c>
      <c r="BM222" s="228" t="s">
        <v>442</v>
      </c>
    </row>
    <row r="223" s="2" customFormat="1" ht="24.15" customHeight="1">
      <c r="A223" s="35"/>
      <c r="B223" s="36"/>
      <c r="C223" s="216" t="s">
        <v>443</v>
      </c>
      <c r="D223" s="216" t="s">
        <v>126</v>
      </c>
      <c r="E223" s="217" t="s">
        <v>444</v>
      </c>
      <c r="F223" s="218" t="s">
        <v>445</v>
      </c>
      <c r="G223" s="219" t="s">
        <v>271</v>
      </c>
      <c r="H223" s="220">
        <v>25.199999999999999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38</v>
      </c>
      <c r="O223" s="89"/>
      <c r="P223" s="226">
        <f>O223*H223</f>
        <v>0</v>
      </c>
      <c r="Q223" s="226">
        <v>2.0699999999999998</v>
      </c>
      <c r="R223" s="226">
        <f>Q223*H223</f>
        <v>52.163999999999994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124</v>
      </c>
      <c r="AT223" s="228" t="s">
        <v>126</v>
      </c>
      <c r="AU223" s="228" t="s">
        <v>131</v>
      </c>
      <c r="AY223" s="14" t="s">
        <v>125</v>
      </c>
      <c r="BE223" s="229">
        <f>IF(N223="základná",J223,0)</f>
        <v>0</v>
      </c>
      <c r="BF223" s="229">
        <f>IF(N223="znížená",J223,0)</f>
        <v>0</v>
      </c>
      <c r="BG223" s="229">
        <f>IF(N223="zákl. prenesená",J223,0)</f>
        <v>0</v>
      </c>
      <c r="BH223" s="229">
        <f>IF(N223="zníž. prenesená",J223,0)</f>
        <v>0</v>
      </c>
      <c r="BI223" s="229">
        <f>IF(N223="nulová",J223,0)</f>
        <v>0</v>
      </c>
      <c r="BJ223" s="14" t="s">
        <v>131</v>
      </c>
      <c r="BK223" s="229">
        <f>ROUND(I223*H223,2)</f>
        <v>0</v>
      </c>
      <c r="BL223" s="14" t="s">
        <v>124</v>
      </c>
      <c r="BM223" s="228" t="s">
        <v>446</v>
      </c>
    </row>
    <row r="224" s="2" customFormat="1" ht="16.5" customHeight="1">
      <c r="A224" s="35"/>
      <c r="B224" s="36"/>
      <c r="C224" s="232" t="s">
        <v>447</v>
      </c>
      <c r="D224" s="232" t="s">
        <v>141</v>
      </c>
      <c r="E224" s="233" t="s">
        <v>448</v>
      </c>
      <c r="F224" s="234" t="s">
        <v>449</v>
      </c>
      <c r="G224" s="235" t="s">
        <v>236</v>
      </c>
      <c r="H224" s="236">
        <v>33.600000000000001</v>
      </c>
      <c r="I224" s="237"/>
      <c r="J224" s="238">
        <f>ROUND(I224*H224,2)</f>
        <v>0</v>
      </c>
      <c r="K224" s="239"/>
      <c r="L224" s="240"/>
      <c r="M224" s="241" t="s">
        <v>1</v>
      </c>
      <c r="N224" s="242" t="s">
        <v>38</v>
      </c>
      <c r="O224" s="89"/>
      <c r="P224" s="226">
        <f>O224*H224</f>
        <v>0</v>
      </c>
      <c r="Q224" s="226">
        <v>1</v>
      </c>
      <c r="R224" s="226">
        <f>Q224*H224</f>
        <v>33.600000000000001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145</v>
      </c>
      <c r="AT224" s="228" t="s">
        <v>141</v>
      </c>
      <c r="AU224" s="228" t="s">
        <v>131</v>
      </c>
      <c r="AY224" s="14" t="s">
        <v>125</v>
      </c>
      <c r="BE224" s="229">
        <f>IF(N224="základná",J224,0)</f>
        <v>0</v>
      </c>
      <c r="BF224" s="229">
        <f>IF(N224="znížená",J224,0)</f>
        <v>0</v>
      </c>
      <c r="BG224" s="229">
        <f>IF(N224="zákl. prenesená",J224,0)</f>
        <v>0</v>
      </c>
      <c r="BH224" s="229">
        <f>IF(N224="zníž. prenesená",J224,0)</f>
        <v>0</v>
      </c>
      <c r="BI224" s="229">
        <f>IF(N224="nulová",J224,0)</f>
        <v>0</v>
      </c>
      <c r="BJ224" s="14" t="s">
        <v>131</v>
      </c>
      <c r="BK224" s="229">
        <f>ROUND(I224*H224,2)</f>
        <v>0</v>
      </c>
      <c r="BL224" s="14" t="s">
        <v>124</v>
      </c>
      <c r="BM224" s="228" t="s">
        <v>450</v>
      </c>
    </row>
    <row r="225" s="12" customFormat="1" ht="22.8" customHeight="1">
      <c r="A225" s="12"/>
      <c r="B225" s="202"/>
      <c r="C225" s="203"/>
      <c r="D225" s="204" t="s">
        <v>71</v>
      </c>
      <c r="E225" s="230" t="s">
        <v>451</v>
      </c>
      <c r="F225" s="230" t="s">
        <v>452</v>
      </c>
      <c r="G225" s="203"/>
      <c r="H225" s="203"/>
      <c r="I225" s="206"/>
      <c r="J225" s="231">
        <f>BK225</f>
        <v>0</v>
      </c>
      <c r="K225" s="203"/>
      <c r="L225" s="208"/>
      <c r="M225" s="209"/>
      <c r="N225" s="210"/>
      <c r="O225" s="210"/>
      <c r="P225" s="211">
        <f>SUM(P226:P229)</f>
        <v>0</v>
      </c>
      <c r="Q225" s="210"/>
      <c r="R225" s="211">
        <f>SUM(R226:R229)</f>
        <v>0</v>
      </c>
      <c r="S225" s="210"/>
      <c r="T225" s="212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80</v>
      </c>
      <c r="AT225" s="214" t="s">
        <v>71</v>
      </c>
      <c r="AU225" s="214" t="s">
        <v>80</v>
      </c>
      <c r="AY225" s="213" t="s">
        <v>125</v>
      </c>
      <c r="BK225" s="215">
        <f>SUM(BK226:BK229)</f>
        <v>0</v>
      </c>
    </row>
    <row r="226" s="2" customFormat="1" ht="24.15" customHeight="1">
      <c r="A226" s="35"/>
      <c r="B226" s="36"/>
      <c r="C226" s="216" t="s">
        <v>453</v>
      </c>
      <c r="D226" s="216" t="s">
        <v>126</v>
      </c>
      <c r="E226" s="217" t="s">
        <v>454</v>
      </c>
      <c r="F226" s="218" t="s">
        <v>455</v>
      </c>
      <c r="G226" s="219" t="s">
        <v>271</v>
      </c>
      <c r="H226" s="220">
        <v>45.299999999999997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38</v>
      </c>
      <c r="O226" s="89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124</v>
      </c>
      <c r="AT226" s="228" t="s">
        <v>126</v>
      </c>
      <c r="AU226" s="228" t="s">
        <v>131</v>
      </c>
      <c r="AY226" s="14" t="s">
        <v>125</v>
      </c>
      <c r="BE226" s="229">
        <f>IF(N226="základná",J226,0)</f>
        <v>0</v>
      </c>
      <c r="BF226" s="229">
        <f>IF(N226="znížená",J226,0)</f>
        <v>0</v>
      </c>
      <c r="BG226" s="229">
        <f>IF(N226="zákl. prenesená",J226,0)</f>
        <v>0</v>
      </c>
      <c r="BH226" s="229">
        <f>IF(N226="zníž. prenesená",J226,0)</f>
        <v>0</v>
      </c>
      <c r="BI226" s="229">
        <f>IF(N226="nulová",J226,0)</f>
        <v>0</v>
      </c>
      <c r="BJ226" s="14" t="s">
        <v>131</v>
      </c>
      <c r="BK226" s="229">
        <f>ROUND(I226*H226,2)</f>
        <v>0</v>
      </c>
      <c r="BL226" s="14" t="s">
        <v>124</v>
      </c>
      <c r="BM226" s="228" t="s">
        <v>456</v>
      </c>
    </row>
    <row r="227" s="2" customFormat="1" ht="24.15" customHeight="1">
      <c r="A227" s="35"/>
      <c r="B227" s="36"/>
      <c r="C227" s="216" t="s">
        <v>457</v>
      </c>
      <c r="D227" s="216" t="s">
        <v>126</v>
      </c>
      <c r="E227" s="217" t="s">
        <v>458</v>
      </c>
      <c r="F227" s="218" t="s">
        <v>459</v>
      </c>
      <c r="G227" s="219" t="s">
        <v>271</v>
      </c>
      <c r="H227" s="220">
        <v>15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38</v>
      </c>
      <c r="O227" s="89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124</v>
      </c>
      <c r="AT227" s="228" t="s">
        <v>126</v>
      </c>
      <c r="AU227" s="228" t="s">
        <v>131</v>
      </c>
      <c r="AY227" s="14" t="s">
        <v>125</v>
      </c>
      <c r="BE227" s="229">
        <f>IF(N227="základná",J227,0)</f>
        <v>0</v>
      </c>
      <c r="BF227" s="229">
        <f>IF(N227="znížená",J227,0)</f>
        <v>0</v>
      </c>
      <c r="BG227" s="229">
        <f>IF(N227="zákl. prenesená",J227,0)</f>
        <v>0</v>
      </c>
      <c r="BH227" s="229">
        <f>IF(N227="zníž. prenesená",J227,0)</f>
        <v>0</v>
      </c>
      <c r="BI227" s="229">
        <f>IF(N227="nulová",J227,0)</f>
        <v>0</v>
      </c>
      <c r="BJ227" s="14" t="s">
        <v>131</v>
      </c>
      <c r="BK227" s="229">
        <f>ROUND(I227*H227,2)</f>
        <v>0</v>
      </c>
      <c r="BL227" s="14" t="s">
        <v>124</v>
      </c>
      <c r="BM227" s="228" t="s">
        <v>460</v>
      </c>
    </row>
    <row r="228" s="2" customFormat="1" ht="37.8" customHeight="1">
      <c r="A228" s="35"/>
      <c r="B228" s="36"/>
      <c r="C228" s="216" t="s">
        <v>461</v>
      </c>
      <c r="D228" s="216" t="s">
        <v>126</v>
      </c>
      <c r="E228" s="217" t="s">
        <v>462</v>
      </c>
      <c r="F228" s="218" t="s">
        <v>463</v>
      </c>
      <c r="G228" s="219" t="s">
        <v>271</v>
      </c>
      <c r="H228" s="220">
        <v>45.299999999999997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38</v>
      </c>
      <c r="O228" s="89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124</v>
      </c>
      <c r="AT228" s="228" t="s">
        <v>126</v>
      </c>
      <c r="AU228" s="228" t="s">
        <v>131</v>
      </c>
      <c r="AY228" s="14" t="s">
        <v>125</v>
      </c>
      <c r="BE228" s="229">
        <f>IF(N228="základná",J228,0)</f>
        <v>0</v>
      </c>
      <c r="BF228" s="229">
        <f>IF(N228="znížená",J228,0)</f>
        <v>0</v>
      </c>
      <c r="BG228" s="229">
        <f>IF(N228="zákl. prenesená",J228,0)</f>
        <v>0</v>
      </c>
      <c r="BH228" s="229">
        <f>IF(N228="zníž. prenesená",J228,0)</f>
        <v>0</v>
      </c>
      <c r="BI228" s="229">
        <f>IF(N228="nulová",J228,0)</f>
        <v>0</v>
      </c>
      <c r="BJ228" s="14" t="s">
        <v>131</v>
      </c>
      <c r="BK228" s="229">
        <f>ROUND(I228*H228,2)</f>
        <v>0</v>
      </c>
      <c r="BL228" s="14" t="s">
        <v>124</v>
      </c>
      <c r="BM228" s="228" t="s">
        <v>464</v>
      </c>
    </row>
    <row r="229" s="2" customFormat="1" ht="21.75" customHeight="1">
      <c r="A229" s="35"/>
      <c r="B229" s="36"/>
      <c r="C229" s="216" t="s">
        <v>465</v>
      </c>
      <c r="D229" s="216" t="s">
        <v>126</v>
      </c>
      <c r="E229" s="217" t="s">
        <v>466</v>
      </c>
      <c r="F229" s="218" t="s">
        <v>467</v>
      </c>
      <c r="G229" s="219" t="s">
        <v>138</v>
      </c>
      <c r="H229" s="220">
        <v>83.599999999999994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38</v>
      </c>
      <c r="O229" s="89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124</v>
      </c>
      <c r="AT229" s="228" t="s">
        <v>126</v>
      </c>
      <c r="AU229" s="228" t="s">
        <v>131</v>
      </c>
      <c r="AY229" s="14" t="s">
        <v>125</v>
      </c>
      <c r="BE229" s="229">
        <f>IF(N229="základná",J229,0)</f>
        <v>0</v>
      </c>
      <c r="BF229" s="229">
        <f>IF(N229="znížená",J229,0)</f>
        <v>0</v>
      </c>
      <c r="BG229" s="229">
        <f>IF(N229="zákl. prenesená",J229,0)</f>
        <v>0</v>
      </c>
      <c r="BH229" s="229">
        <f>IF(N229="zníž. prenesená",J229,0)</f>
        <v>0</v>
      </c>
      <c r="BI229" s="229">
        <f>IF(N229="nulová",J229,0)</f>
        <v>0</v>
      </c>
      <c r="BJ229" s="14" t="s">
        <v>131</v>
      </c>
      <c r="BK229" s="229">
        <f>ROUND(I229*H229,2)</f>
        <v>0</v>
      </c>
      <c r="BL229" s="14" t="s">
        <v>124</v>
      </c>
      <c r="BM229" s="228" t="s">
        <v>468</v>
      </c>
    </row>
    <row r="230" s="12" customFormat="1" ht="22.8" customHeight="1">
      <c r="A230" s="12"/>
      <c r="B230" s="202"/>
      <c r="C230" s="203"/>
      <c r="D230" s="204" t="s">
        <v>71</v>
      </c>
      <c r="E230" s="230" t="s">
        <v>469</v>
      </c>
      <c r="F230" s="230" t="s">
        <v>470</v>
      </c>
      <c r="G230" s="203"/>
      <c r="H230" s="203"/>
      <c r="I230" s="206"/>
      <c r="J230" s="231">
        <f>BK230</f>
        <v>0</v>
      </c>
      <c r="K230" s="203"/>
      <c r="L230" s="208"/>
      <c r="M230" s="209"/>
      <c r="N230" s="210"/>
      <c r="O230" s="210"/>
      <c r="P230" s="211">
        <f>SUM(P231:P237)</f>
        <v>0</v>
      </c>
      <c r="Q230" s="210"/>
      <c r="R230" s="211">
        <f>SUM(R231:R237)</f>
        <v>11.941356000000003</v>
      </c>
      <c r="S230" s="210"/>
      <c r="T230" s="212">
        <f>SUM(T231:T237)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80</v>
      </c>
      <c r="AT230" s="214" t="s">
        <v>71</v>
      </c>
      <c r="AU230" s="214" t="s">
        <v>80</v>
      </c>
      <c r="AY230" s="213" t="s">
        <v>125</v>
      </c>
      <c r="BK230" s="215">
        <f>SUM(BK231:BK237)</f>
        <v>0</v>
      </c>
    </row>
    <row r="231" s="2" customFormat="1" ht="24.15" customHeight="1">
      <c r="A231" s="35"/>
      <c r="B231" s="36"/>
      <c r="C231" s="216" t="s">
        <v>471</v>
      </c>
      <c r="D231" s="216" t="s">
        <v>126</v>
      </c>
      <c r="E231" s="217" t="s">
        <v>472</v>
      </c>
      <c r="F231" s="218" t="s">
        <v>473</v>
      </c>
      <c r="G231" s="219" t="s">
        <v>271</v>
      </c>
      <c r="H231" s="220">
        <v>0.20000000000000001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38</v>
      </c>
      <c r="O231" s="89"/>
      <c r="P231" s="226">
        <f>O231*H231</f>
        <v>0</v>
      </c>
      <c r="Q231" s="226">
        <v>2.0699999999999998</v>
      </c>
      <c r="R231" s="226">
        <f>Q231*H231</f>
        <v>0.41399999999999998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124</v>
      </c>
      <c r="AT231" s="228" t="s">
        <v>126</v>
      </c>
      <c r="AU231" s="228" t="s">
        <v>131</v>
      </c>
      <c r="AY231" s="14" t="s">
        <v>125</v>
      </c>
      <c r="BE231" s="229">
        <f>IF(N231="základná",J231,0)</f>
        <v>0</v>
      </c>
      <c r="BF231" s="229">
        <f>IF(N231="znížená",J231,0)</f>
        <v>0</v>
      </c>
      <c r="BG231" s="229">
        <f>IF(N231="zákl. prenesená",J231,0)</f>
        <v>0</v>
      </c>
      <c r="BH231" s="229">
        <f>IF(N231="zníž. prenesená",J231,0)</f>
        <v>0</v>
      </c>
      <c r="BI231" s="229">
        <f>IF(N231="nulová",J231,0)</f>
        <v>0</v>
      </c>
      <c r="BJ231" s="14" t="s">
        <v>131</v>
      </c>
      <c r="BK231" s="229">
        <f>ROUND(I231*H231,2)</f>
        <v>0</v>
      </c>
      <c r="BL231" s="14" t="s">
        <v>124</v>
      </c>
      <c r="BM231" s="228" t="s">
        <v>474</v>
      </c>
    </row>
    <row r="232" s="2" customFormat="1" ht="16.5" customHeight="1">
      <c r="A232" s="35"/>
      <c r="B232" s="36"/>
      <c r="C232" s="232" t="s">
        <v>475</v>
      </c>
      <c r="D232" s="232" t="s">
        <v>141</v>
      </c>
      <c r="E232" s="233" t="s">
        <v>476</v>
      </c>
      <c r="F232" s="234" t="s">
        <v>477</v>
      </c>
      <c r="G232" s="235" t="s">
        <v>236</v>
      </c>
      <c r="H232" s="236">
        <v>0.29999999999999999</v>
      </c>
      <c r="I232" s="237"/>
      <c r="J232" s="238">
        <f>ROUND(I232*H232,2)</f>
        <v>0</v>
      </c>
      <c r="K232" s="239"/>
      <c r="L232" s="240"/>
      <c r="M232" s="241" t="s">
        <v>1</v>
      </c>
      <c r="N232" s="242" t="s">
        <v>38</v>
      </c>
      <c r="O232" s="89"/>
      <c r="P232" s="226">
        <f>O232*H232</f>
        <v>0</v>
      </c>
      <c r="Q232" s="226">
        <v>1</v>
      </c>
      <c r="R232" s="226">
        <f>Q232*H232</f>
        <v>0.29999999999999999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145</v>
      </c>
      <c r="AT232" s="228" t="s">
        <v>141</v>
      </c>
      <c r="AU232" s="228" t="s">
        <v>131</v>
      </c>
      <c r="AY232" s="14" t="s">
        <v>125</v>
      </c>
      <c r="BE232" s="229">
        <f>IF(N232="základná",J232,0)</f>
        <v>0</v>
      </c>
      <c r="BF232" s="229">
        <f>IF(N232="znížená",J232,0)</f>
        <v>0</v>
      </c>
      <c r="BG232" s="229">
        <f>IF(N232="zákl. prenesená",J232,0)</f>
        <v>0</v>
      </c>
      <c r="BH232" s="229">
        <f>IF(N232="zníž. prenesená",J232,0)</f>
        <v>0</v>
      </c>
      <c r="BI232" s="229">
        <f>IF(N232="nulová",J232,0)</f>
        <v>0</v>
      </c>
      <c r="BJ232" s="14" t="s">
        <v>131</v>
      </c>
      <c r="BK232" s="229">
        <f>ROUND(I232*H232,2)</f>
        <v>0</v>
      </c>
      <c r="BL232" s="14" t="s">
        <v>124</v>
      </c>
      <c r="BM232" s="228" t="s">
        <v>478</v>
      </c>
    </row>
    <row r="233" s="2" customFormat="1" ht="16.5" customHeight="1">
      <c r="A233" s="35"/>
      <c r="B233" s="36"/>
      <c r="C233" s="216" t="s">
        <v>479</v>
      </c>
      <c r="D233" s="216" t="s">
        <v>126</v>
      </c>
      <c r="E233" s="217" t="s">
        <v>480</v>
      </c>
      <c r="F233" s="218" t="s">
        <v>481</v>
      </c>
      <c r="G233" s="219" t="s">
        <v>183</v>
      </c>
      <c r="H233" s="220">
        <v>6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38</v>
      </c>
      <c r="O233" s="89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124</v>
      </c>
      <c r="AT233" s="228" t="s">
        <v>126</v>
      </c>
      <c r="AU233" s="228" t="s">
        <v>131</v>
      </c>
      <c r="AY233" s="14" t="s">
        <v>125</v>
      </c>
      <c r="BE233" s="229">
        <f>IF(N233="základná",J233,0)</f>
        <v>0</v>
      </c>
      <c r="BF233" s="229">
        <f>IF(N233="znížená",J233,0)</f>
        <v>0</v>
      </c>
      <c r="BG233" s="229">
        <f>IF(N233="zákl. prenesená",J233,0)</f>
        <v>0</v>
      </c>
      <c r="BH233" s="229">
        <f>IF(N233="zníž. prenesená",J233,0)</f>
        <v>0</v>
      </c>
      <c r="BI233" s="229">
        <f>IF(N233="nulová",J233,0)</f>
        <v>0</v>
      </c>
      <c r="BJ233" s="14" t="s">
        <v>131</v>
      </c>
      <c r="BK233" s="229">
        <f>ROUND(I233*H233,2)</f>
        <v>0</v>
      </c>
      <c r="BL233" s="14" t="s">
        <v>124</v>
      </c>
      <c r="BM233" s="228" t="s">
        <v>482</v>
      </c>
    </row>
    <row r="234" s="2" customFormat="1" ht="16.5" customHeight="1">
      <c r="A234" s="35"/>
      <c r="B234" s="36"/>
      <c r="C234" s="232" t="s">
        <v>483</v>
      </c>
      <c r="D234" s="232" t="s">
        <v>141</v>
      </c>
      <c r="E234" s="233" t="s">
        <v>484</v>
      </c>
      <c r="F234" s="234" t="s">
        <v>485</v>
      </c>
      <c r="G234" s="235" t="s">
        <v>183</v>
      </c>
      <c r="H234" s="236">
        <v>6.2999999999999998</v>
      </c>
      <c r="I234" s="237"/>
      <c r="J234" s="238">
        <f>ROUND(I234*H234,2)</f>
        <v>0</v>
      </c>
      <c r="K234" s="239"/>
      <c r="L234" s="240"/>
      <c r="M234" s="241" t="s">
        <v>1</v>
      </c>
      <c r="N234" s="242" t="s">
        <v>38</v>
      </c>
      <c r="O234" s="89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145</v>
      </c>
      <c r="AT234" s="228" t="s">
        <v>141</v>
      </c>
      <c r="AU234" s="228" t="s">
        <v>131</v>
      </c>
      <c r="AY234" s="14" t="s">
        <v>125</v>
      </c>
      <c r="BE234" s="229">
        <f>IF(N234="základná",J234,0)</f>
        <v>0</v>
      </c>
      <c r="BF234" s="229">
        <f>IF(N234="znížená",J234,0)</f>
        <v>0</v>
      </c>
      <c r="BG234" s="229">
        <f>IF(N234="zákl. prenesená",J234,0)</f>
        <v>0</v>
      </c>
      <c r="BH234" s="229">
        <f>IF(N234="zníž. prenesená",J234,0)</f>
        <v>0</v>
      </c>
      <c r="BI234" s="229">
        <f>IF(N234="nulová",J234,0)</f>
        <v>0</v>
      </c>
      <c r="BJ234" s="14" t="s">
        <v>131</v>
      </c>
      <c r="BK234" s="229">
        <f>ROUND(I234*H234,2)</f>
        <v>0</v>
      </c>
      <c r="BL234" s="14" t="s">
        <v>124</v>
      </c>
      <c r="BM234" s="228" t="s">
        <v>486</v>
      </c>
    </row>
    <row r="235" s="2" customFormat="1" ht="16.5" customHeight="1">
      <c r="A235" s="35"/>
      <c r="B235" s="36"/>
      <c r="C235" s="216" t="s">
        <v>487</v>
      </c>
      <c r="D235" s="216" t="s">
        <v>126</v>
      </c>
      <c r="E235" s="217" t="s">
        <v>488</v>
      </c>
      <c r="F235" s="218" t="s">
        <v>489</v>
      </c>
      <c r="G235" s="219" t="s">
        <v>178</v>
      </c>
      <c r="H235" s="220">
        <v>10.9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38</v>
      </c>
      <c r="O235" s="89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124</v>
      </c>
      <c r="AT235" s="228" t="s">
        <v>126</v>
      </c>
      <c r="AU235" s="228" t="s">
        <v>131</v>
      </c>
      <c r="AY235" s="14" t="s">
        <v>125</v>
      </c>
      <c r="BE235" s="229">
        <f>IF(N235="základná",J235,0)</f>
        <v>0</v>
      </c>
      <c r="BF235" s="229">
        <f>IF(N235="znížená",J235,0)</f>
        <v>0</v>
      </c>
      <c r="BG235" s="229">
        <f>IF(N235="zákl. prenesená",J235,0)</f>
        <v>0</v>
      </c>
      <c r="BH235" s="229">
        <f>IF(N235="zníž. prenesená",J235,0)</f>
        <v>0</v>
      </c>
      <c r="BI235" s="229">
        <f>IF(N235="nulová",J235,0)</f>
        <v>0</v>
      </c>
      <c r="BJ235" s="14" t="s">
        <v>131</v>
      </c>
      <c r="BK235" s="229">
        <f>ROUND(I235*H235,2)</f>
        <v>0</v>
      </c>
      <c r="BL235" s="14" t="s">
        <v>124</v>
      </c>
      <c r="BM235" s="228" t="s">
        <v>490</v>
      </c>
    </row>
    <row r="236" s="2" customFormat="1" ht="16.5" customHeight="1">
      <c r="A236" s="35"/>
      <c r="B236" s="36"/>
      <c r="C236" s="232" t="s">
        <v>491</v>
      </c>
      <c r="D236" s="232" t="s">
        <v>141</v>
      </c>
      <c r="E236" s="233" t="s">
        <v>492</v>
      </c>
      <c r="F236" s="234" t="s">
        <v>493</v>
      </c>
      <c r="G236" s="235" t="s">
        <v>183</v>
      </c>
      <c r="H236" s="236">
        <v>68.125</v>
      </c>
      <c r="I236" s="237"/>
      <c r="J236" s="238">
        <f>ROUND(I236*H236,2)</f>
        <v>0</v>
      </c>
      <c r="K236" s="239"/>
      <c r="L236" s="240"/>
      <c r="M236" s="241" t="s">
        <v>1</v>
      </c>
      <c r="N236" s="242" t="s">
        <v>38</v>
      </c>
      <c r="O236" s="89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145</v>
      </c>
      <c r="AT236" s="228" t="s">
        <v>141</v>
      </c>
      <c r="AU236" s="228" t="s">
        <v>131</v>
      </c>
      <c r="AY236" s="14" t="s">
        <v>125</v>
      </c>
      <c r="BE236" s="229">
        <f>IF(N236="základná",J236,0)</f>
        <v>0</v>
      </c>
      <c r="BF236" s="229">
        <f>IF(N236="znížená",J236,0)</f>
        <v>0</v>
      </c>
      <c r="BG236" s="229">
        <f>IF(N236="zákl. prenesená",J236,0)</f>
        <v>0</v>
      </c>
      <c r="BH236" s="229">
        <f>IF(N236="zníž. prenesená",J236,0)</f>
        <v>0</v>
      </c>
      <c r="BI236" s="229">
        <f>IF(N236="nulová",J236,0)</f>
        <v>0</v>
      </c>
      <c r="BJ236" s="14" t="s">
        <v>131</v>
      </c>
      <c r="BK236" s="229">
        <f>ROUND(I236*H236,2)</f>
        <v>0</v>
      </c>
      <c r="BL236" s="14" t="s">
        <v>124</v>
      </c>
      <c r="BM236" s="228" t="s">
        <v>494</v>
      </c>
    </row>
    <row r="237" s="2" customFormat="1" ht="24.15" customHeight="1">
      <c r="A237" s="35"/>
      <c r="B237" s="36"/>
      <c r="C237" s="232" t="s">
        <v>495</v>
      </c>
      <c r="D237" s="232" t="s">
        <v>141</v>
      </c>
      <c r="E237" s="233" t="s">
        <v>496</v>
      </c>
      <c r="F237" s="234" t="s">
        <v>497</v>
      </c>
      <c r="G237" s="235" t="s">
        <v>271</v>
      </c>
      <c r="H237" s="236">
        <v>5.4000000000000004</v>
      </c>
      <c r="I237" s="237"/>
      <c r="J237" s="238">
        <f>ROUND(I237*H237,2)</f>
        <v>0</v>
      </c>
      <c r="K237" s="239"/>
      <c r="L237" s="240"/>
      <c r="M237" s="241" t="s">
        <v>1</v>
      </c>
      <c r="N237" s="242" t="s">
        <v>38</v>
      </c>
      <c r="O237" s="89"/>
      <c r="P237" s="226">
        <f>O237*H237</f>
        <v>0</v>
      </c>
      <c r="Q237" s="226">
        <v>2.0791400000000002</v>
      </c>
      <c r="R237" s="226">
        <f>Q237*H237</f>
        <v>11.227356000000002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145</v>
      </c>
      <c r="AT237" s="228" t="s">
        <v>141</v>
      </c>
      <c r="AU237" s="228" t="s">
        <v>131</v>
      </c>
      <c r="AY237" s="14" t="s">
        <v>125</v>
      </c>
      <c r="BE237" s="229">
        <f>IF(N237="základná",J237,0)</f>
        <v>0</v>
      </c>
      <c r="BF237" s="229">
        <f>IF(N237="znížená",J237,0)</f>
        <v>0</v>
      </c>
      <c r="BG237" s="229">
        <f>IF(N237="zákl. prenesená",J237,0)</f>
        <v>0</v>
      </c>
      <c r="BH237" s="229">
        <f>IF(N237="zníž. prenesená",J237,0)</f>
        <v>0</v>
      </c>
      <c r="BI237" s="229">
        <f>IF(N237="nulová",J237,0)</f>
        <v>0</v>
      </c>
      <c r="BJ237" s="14" t="s">
        <v>131</v>
      </c>
      <c r="BK237" s="229">
        <f>ROUND(I237*H237,2)</f>
        <v>0</v>
      </c>
      <c r="BL237" s="14" t="s">
        <v>124</v>
      </c>
      <c r="BM237" s="228" t="s">
        <v>498</v>
      </c>
    </row>
    <row r="238" s="12" customFormat="1" ht="22.8" customHeight="1">
      <c r="A238" s="12"/>
      <c r="B238" s="202"/>
      <c r="C238" s="203"/>
      <c r="D238" s="204" t="s">
        <v>71</v>
      </c>
      <c r="E238" s="230" t="s">
        <v>499</v>
      </c>
      <c r="F238" s="230" t="s">
        <v>346</v>
      </c>
      <c r="G238" s="203"/>
      <c r="H238" s="203"/>
      <c r="I238" s="206"/>
      <c r="J238" s="231">
        <f>BK238</f>
        <v>0</v>
      </c>
      <c r="K238" s="203"/>
      <c r="L238" s="208"/>
      <c r="M238" s="209"/>
      <c r="N238" s="210"/>
      <c r="O238" s="210"/>
      <c r="P238" s="211">
        <f>P239</f>
        <v>0</v>
      </c>
      <c r="Q238" s="210"/>
      <c r="R238" s="211">
        <f>R239</f>
        <v>0</v>
      </c>
      <c r="S238" s="210"/>
      <c r="T238" s="212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3" t="s">
        <v>80</v>
      </c>
      <c r="AT238" s="214" t="s">
        <v>71</v>
      </c>
      <c r="AU238" s="214" t="s">
        <v>80</v>
      </c>
      <c r="AY238" s="213" t="s">
        <v>125</v>
      </c>
      <c r="BK238" s="215">
        <f>BK239</f>
        <v>0</v>
      </c>
    </row>
    <row r="239" s="2" customFormat="1" ht="33" customHeight="1">
      <c r="A239" s="35"/>
      <c r="B239" s="36"/>
      <c r="C239" s="216" t="s">
        <v>500</v>
      </c>
      <c r="D239" s="216" t="s">
        <v>126</v>
      </c>
      <c r="E239" s="217" t="s">
        <v>501</v>
      </c>
      <c r="F239" s="218" t="s">
        <v>502</v>
      </c>
      <c r="G239" s="219" t="s">
        <v>236</v>
      </c>
      <c r="H239" s="220">
        <v>62.819000000000003</v>
      </c>
      <c r="I239" s="221"/>
      <c r="J239" s="222">
        <f>ROUND(I239*H239,2)</f>
        <v>0</v>
      </c>
      <c r="K239" s="223"/>
      <c r="L239" s="41"/>
      <c r="M239" s="243" t="s">
        <v>1</v>
      </c>
      <c r="N239" s="244" t="s">
        <v>38</v>
      </c>
      <c r="O239" s="245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124</v>
      </c>
      <c r="AT239" s="228" t="s">
        <v>126</v>
      </c>
      <c r="AU239" s="228" t="s">
        <v>131</v>
      </c>
      <c r="AY239" s="14" t="s">
        <v>125</v>
      </c>
      <c r="BE239" s="229">
        <f>IF(N239="základná",J239,0)</f>
        <v>0</v>
      </c>
      <c r="BF239" s="229">
        <f>IF(N239="znížená",J239,0)</f>
        <v>0</v>
      </c>
      <c r="BG239" s="229">
        <f>IF(N239="zákl. prenesená",J239,0)</f>
        <v>0</v>
      </c>
      <c r="BH239" s="229">
        <f>IF(N239="zníž. prenesená",J239,0)</f>
        <v>0</v>
      </c>
      <c r="BI239" s="229">
        <f>IF(N239="nulová",J239,0)</f>
        <v>0</v>
      </c>
      <c r="BJ239" s="14" t="s">
        <v>131</v>
      </c>
      <c r="BK239" s="229">
        <f>ROUND(I239*H239,2)</f>
        <v>0</v>
      </c>
      <c r="BL239" s="14" t="s">
        <v>124</v>
      </c>
      <c r="BM239" s="228" t="s">
        <v>503</v>
      </c>
    </row>
    <row r="240" s="2" customFormat="1" ht="6.96" customHeight="1">
      <c r="A240" s="35"/>
      <c r="B240" s="64"/>
      <c r="C240" s="65"/>
      <c r="D240" s="65"/>
      <c r="E240" s="65"/>
      <c r="F240" s="65"/>
      <c r="G240" s="65"/>
      <c r="H240" s="65"/>
      <c r="I240" s="65"/>
      <c r="J240" s="65"/>
      <c r="K240" s="65"/>
      <c r="L240" s="41"/>
      <c r="M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</row>
  </sheetData>
  <sheetProtection sheet="1" autoFilter="0" formatColumns="0" formatRows="0" objects="1" scenarios="1" spinCount="100000" saltValue="1kAhBPds/hEsCPbroLgCXR/TX0oWxrEfHT8BdgtnbXObvs6A7yl5v1MpJbHgEI1lMqUM0vYNH+5xAt0bMgEGaw==" hashValue="AWV2lkIZGXpGniCyVrGUyg4UhksBCiRW6F+Z7iTHToRfyk1dZcqe8J7oQF/f1L1pKwTrH721oM6qXSQHb7v6bA==" algorithmName="SHA-512" password="CC35"/>
  <autoFilter ref="C134:K239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JAKUB-PC\Jakub</dc:creator>
  <cp:lastModifiedBy>JAKUB-PC\Jakub</cp:lastModifiedBy>
  <dcterms:created xsi:type="dcterms:W3CDTF">2024-04-05T09:34:35Z</dcterms:created>
  <dcterms:modified xsi:type="dcterms:W3CDTF">2024-04-05T09:34:38Z</dcterms:modified>
</cp:coreProperties>
</file>