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S:\VO\Súťaže 2024\6 DNS 2024\Stavebné práce\Kategória 1\Výzva_5_2024_Oprava prejazdov\výzva\"/>
    </mc:Choice>
  </mc:AlternateContent>
  <xr:revisionPtr revIDLastSave="0" documentId="8_{1DFE6663-D6D6-43C2-8659-B57460336190}" xr6:coauthVersionLast="47" xr6:coauthVersionMax="47" xr10:uidLastSave="{00000000-0000-0000-0000-000000000000}"/>
  <bookViews>
    <workbookView xWindow="-120" yWindow="-120" windowWidth="29040" windowHeight="15840" firstSheet="1" activeTab="2" xr2:uid="{00000000-000D-0000-FFFF-FFFF00000000}"/>
  </bookViews>
  <sheets>
    <sheet name="Rekapitulácia stavby" sheetId="1" r:id="rId1"/>
    <sheet name="01_usek - žlab pri stojan..." sheetId="2" r:id="rId2"/>
    <sheet name="02_usek - žlab pri stojan..." sheetId="3" r:id="rId3"/>
    <sheet name="03_usek - žlab pri stojan..." sheetId="4" r:id="rId4"/>
  </sheets>
  <definedNames>
    <definedName name="_xlnm._FilterDatabase" localSheetId="1" hidden="1">'01_usek - žlab pri stojan...'!$C$137:$K$181</definedName>
    <definedName name="_xlnm._FilterDatabase" localSheetId="2" hidden="1">'02_usek - žlab pri stojan...'!$C$136:$K$177</definedName>
    <definedName name="_xlnm._FilterDatabase" localSheetId="3" hidden="1">'03_usek - žlab pri stojan...'!$C$136:$K$177</definedName>
    <definedName name="_xlnm.Print_Titles" localSheetId="1">'01_usek - žlab pri stojan...'!$137:$137</definedName>
    <definedName name="_xlnm.Print_Titles" localSheetId="2">'02_usek - žlab pri stojan...'!$136:$136</definedName>
    <definedName name="_xlnm.Print_Titles" localSheetId="3">'03_usek - žlab pri stojan...'!$136:$136</definedName>
    <definedName name="_xlnm.Print_Titles" localSheetId="0">'Rekapitulácia stavby'!$92:$92</definedName>
    <definedName name="_xlnm.Print_Area" localSheetId="1">'01_usek - žlab pri stojan...'!$C$4:$J$76,'01_usek - žlab pri stojan...'!$C$82:$J$117,'01_usek - žlab pri stojan...'!$C$123:$J$181</definedName>
    <definedName name="_xlnm.Print_Area" localSheetId="2">'02_usek - žlab pri stojan...'!$C$4:$J$76,'02_usek - žlab pri stojan...'!$C$82:$J$116,'02_usek - žlab pri stojan...'!$C$122:$J$177</definedName>
    <definedName name="_xlnm.Print_Area" localSheetId="3">'03_usek - žlab pri stojan...'!$C$4:$J$76,'03_usek - žlab pri stojan...'!$C$82:$J$116,'03_usek - žlab pri stojan...'!$C$122:$J$177</definedName>
    <definedName name="_xlnm.Print_Area" localSheetId="0">'Rekapitulácia stavby'!$D$4:$AO$76,'Rekapitulácia stavby'!$C$82:$AQ$115</definedName>
  </definedNames>
  <calcPr calcId="181029"/>
</workbook>
</file>

<file path=xl/calcChain.xml><?xml version="1.0" encoding="utf-8"?>
<calcChain xmlns="http://schemas.openxmlformats.org/spreadsheetml/2006/main">
  <c r="AY107" i="1" l="1"/>
  <c r="AX107" i="1"/>
  <c r="AY106" i="1"/>
  <c r="AX106" i="1"/>
  <c r="AY105" i="1"/>
  <c r="AX105" i="1"/>
  <c r="AY104" i="1"/>
  <c r="AX104" i="1"/>
  <c r="AY103" i="1"/>
  <c r="AX103" i="1"/>
  <c r="AY102" i="1"/>
  <c r="AX102" i="1"/>
  <c r="AY101" i="1"/>
  <c r="AX101" i="1"/>
  <c r="AY100" i="1"/>
  <c r="AX100" i="1"/>
  <c r="AY99" i="1"/>
  <c r="AX99" i="1"/>
  <c r="J41" i="4"/>
  <c r="J40" i="4"/>
  <c r="AY98" i="1" s="1"/>
  <c r="J39" i="4"/>
  <c r="AX98" i="1" s="1"/>
  <c r="BI177" i="4"/>
  <c r="BH177" i="4"/>
  <c r="BG177" i="4"/>
  <c r="BE177" i="4"/>
  <c r="BK177" i="4"/>
  <c r="J177" i="4" s="1"/>
  <c r="BF177" i="4" s="1"/>
  <c r="BI176" i="4"/>
  <c r="BH176" i="4"/>
  <c r="BG176" i="4"/>
  <c r="BE176" i="4"/>
  <c r="BK176" i="4"/>
  <c r="J176" i="4" s="1"/>
  <c r="BF176" i="4" s="1"/>
  <c r="BI175" i="4"/>
  <c r="BH175" i="4"/>
  <c r="BG175" i="4"/>
  <c r="BE175" i="4"/>
  <c r="BK175" i="4"/>
  <c r="J175" i="4" s="1"/>
  <c r="BF175" i="4" s="1"/>
  <c r="BI174" i="4"/>
  <c r="BH174" i="4"/>
  <c r="BG174" i="4"/>
  <c r="BE174" i="4"/>
  <c r="BK174" i="4"/>
  <c r="J174" i="4"/>
  <c r="BF174" i="4" s="1"/>
  <c r="BI173" i="4"/>
  <c r="BH173" i="4"/>
  <c r="BG173" i="4"/>
  <c r="BE173" i="4"/>
  <c r="BK173" i="4"/>
  <c r="J173" i="4" s="1"/>
  <c r="BF173" i="4" s="1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7" i="4"/>
  <c r="BH167" i="4"/>
  <c r="BG167" i="4"/>
  <c r="BE167" i="4"/>
  <c r="T167" i="4"/>
  <c r="T166" i="4" s="1"/>
  <c r="R167" i="4"/>
  <c r="R166" i="4" s="1"/>
  <c r="P167" i="4"/>
  <c r="P166" i="4" s="1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0" i="4"/>
  <c r="BH140" i="4"/>
  <c r="BG140" i="4"/>
  <c r="BE140" i="4"/>
  <c r="T140" i="4"/>
  <c r="T139" i="4" s="1"/>
  <c r="R140" i="4"/>
  <c r="R139" i="4" s="1"/>
  <c r="P140" i="4"/>
  <c r="P139" i="4" s="1"/>
  <c r="F133" i="4"/>
  <c r="F131" i="4"/>
  <c r="E129" i="4"/>
  <c r="BI114" i="4"/>
  <c r="BH114" i="4"/>
  <c r="BG114" i="4"/>
  <c r="BE114" i="4"/>
  <c r="BI113" i="4"/>
  <c r="BH113" i="4"/>
  <c r="BG113" i="4"/>
  <c r="BF113" i="4"/>
  <c r="BE113" i="4"/>
  <c r="BI112" i="4"/>
  <c r="BH112" i="4"/>
  <c r="BG112" i="4"/>
  <c r="BF112" i="4"/>
  <c r="BE112" i="4"/>
  <c r="BI111" i="4"/>
  <c r="BH111" i="4"/>
  <c r="BG111" i="4"/>
  <c r="BF111" i="4"/>
  <c r="BE111" i="4"/>
  <c r="BI110" i="4"/>
  <c r="BH110" i="4"/>
  <c r="BG110" i="4"/>
  <c r="BF110" i="4"/>
  <c r="BE110" i="4"/>
  <c r="BI109" i="4"/>
  <c r="BH109" i="4"/>
  <c r="BG109" i="4"/>
  <c r="BF109" i="4"/>
  <c r="BE109" i="4"/>
  <c r="F93" i="4"/>
  <c r="F91" i="4"/>
  <c r="E89" i="4"/>
  <c r="J26" i="4"/>
  <c r="E26" i="4"/>
  <c r="J134" i="4" s="1"/>
  <c r="J25" i="4"/>
  <c r="J23" i="4"/>
  <c r="E23" i="4"/>
  <c r="J93" i="4" s="1"/>
  <c r="J22" i="4"/>
  <c r="J20" i="4"/>
  <c r="E20" i="4"/>
  <c r="F94" i="4" s="1"/>
  <c r="J19" i="4"/>
  <c r="J14" i="4"/>
  <c r="J131" i="4" s="1"/>
  <c r="E7" i="4"/>
  <c r="E125" i="4"/>
  <c r="J41" i="3"/>
  <c r="J40" i="3"/>
  <c r="AY97" i="1" s="1"/>
  <c r="J39" i="3"/>
  <c r="AX97" i="1" s="1"/>
  <c r="BI177" i="3"/>
  <c r="BH177" i="3"/>
  <c r="BG177" i="3"/>
  <c r="BE177" i="3"/>
  <c r="BK177" i="3"/>
  <c r="J177" i="3" s="1"/>
  <c r="BF177" i="3" s="1"/>
  <c r="BI176" i="3"/>
  <c r="BH176" i="3"/>
  <c r="BG176" i="3"/>
  <c r="BE176" i="3"/>
  <c r="BK176" i="3"/>
  <c r="J176" i="3" s="1"/>
  <c r="BF176" i="3" s="1"/>
  <c r="BI175" i="3"/>
  <c r="BH175" i="3"/>
  <c r="BG175" i="3"/>
  <c r="BE175" i="3"/>
  <c r="BK175" i="3"/>
  <c r="J175" i="3" s="1"/>
  <c r="BF175" i="3" s="1"/>
  <c r="BI174" i="3"/>
  <c r="BH174" i="3"/>
  <c r="BG174" i="3"/>
  <c r="BE174" i="3"/>
  <c r="BK174" i="3"/>
  <c r="J174" i="3" s="1"/>
  <c r="BF174" i="3" s="1"/>
  <c r="BI173" i="3"/>
  <c r="BH173" i="3"/>
  <c r="BG173" i="3"/>
  <c r="BE173" i="3"/>
  <c r="BK173" i="3"/>
  <c r="J173" i="3" s="1"/>
  <c r="BF173" i="3" s="1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7" i="3"/>
  <c r="BH167" i="3"/>
  <c r="BG167" i="3"/>
  <c r="BE167" i="3"/>
  <c r="T167" i="3"/>
  <c r="T166" i="3" s="1"/>
  <c r="R167" i="3"/>
  <c r="R166" i="3" s="1"/>
  <c r="P167" i="3"/>
  <c r="P166" i="3" s="1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0" i="3"/>
  <c r="BH140" i="3"/>
  <c r="BG140" i="3"/>
  <c r="BE140" i="3"/>
  <c r="T140" i="3"/>
  <c r="T139" i="3" s="1"/>
  <c r="R140" i="3"/>
  <c r="R139" i="3" s="1"/>
  <c r="P140" i="3"/>
  <c r="P139" i="3" s="1"/>
  <c r="F133" i="3"/>
  <c r="F131" i="3"/>
  <c r="E129" i="3"/>
  <c r="BI114" i="3"/>
  <c r="BH114" i="3"/>
  <c r="BG114" i="3"/>
  <c r="BE114" i="3"/>
  <c r="BI113" i="3"/>
  <c r="BH113" i="3"/>
  <c r="BG113" i="3"/>
  <c r="BF113" i="3"/>
  <c r="BE113" i="3"/>
  <c r="BI112" i="3"/>
  <c r="BH112" i="3"/>
  <c r="BG112" i="3"/>
  <c r="BF112" i="3"/>
  <c r="BE112" i="3"/>
  <c r="BI111" i="3"/>
  <c r="BH111" i="3"/>
  <c r="BG111" i="3"/>
  <c r="BF111" i="3"/>
  <c r="BE111" i="3"/>
  <c r="BI110" i="3"/>
  <c r="BH110" i="3"/>
  <c r="BG110" i="3"/>
  <c r="BF110" i="3"/>
  <c r="BE110" i="3"/>
  <c r="BI109" i="3"/>
  <c r="BH109" i="3"/>
  <c r="BG109" i="3"/>
  <c r="BF109" i="3"/>
  <c r="BE109" i="3"/>
  <c r="F93" i="3"/>
  <c r="F91" i="3"/>
  <c r="E89" i="3"/>
  <c r="J26" i="3"/>
  <c r="E26" i="3"/>
  <c r="J94" i="3" s="1"/>
  <c r="J25" i="3"/>
  <c r="J23" i="3"/>
  <c r="E23" i="3"/>
  <c r="J133" i="3" s="1"/>
  <c r="J22" i="3"/>
  <c r="J20" i="3"/>
  <c r="E20" i="3"/>
  <c r="F94" i="3" s="1"/>
  <c r="J19" i="3"/>
  <c r="J14" i="3"/>
  <c r="J131" i="3"/>
  <c r="E7" i="3"/>
  <c r="E125" i="3"/>
  <c r="J41" i="2"/>
  <c r="J40" i="2"/>
  <c r="AY96" i="1" s="1"/>
  <c r="J39" i="2"/>
  <c r="AX96" i="1" s="1"/>
  <c r="BI181" i="2"/>
  <c r="BH181" i="2"/>
  <c r="BG181" i="2"/>
  <c r="BE181" i="2"/>
  <c r="BK181" i="2"/>
  <c r="J181" i="2" s="1"/>
  <c r="BF181" i="2" s="1"/>
  <c r="BI180" i="2"/>
  <c r="BH180" i="2"/>
  <c r="BG180" i="2"/>
  <c r="BE180" i="2"/>
  <c r="BK180" i="2"/>
  <c r="J180" i="2" s="1"/>
  <c r="BF180" i="2" s="1"/>
  <c r="BI179" i="2"/>
  <c r="BH179" i="2"/>
  <c r="BG179" i="2"/>
  <c r="BE179" i="2"/>
  <c r="BK179" i="2"/>
  <c r="J179" i="2" s="1"/>
  <c r="BF179" i="2" s="1"/>
  <c r="BI178" i="2"/>
  <c r="BH178" i="2"/>
  <c r="BG178" i="2"/>
  <c r="BE178" i="2"/>
  <c r="BK178" i="2"/>
  <c r="J178" i="2"/>
  <c r="BF178" i="2" s="1"/>
  <c r="BI177" i="2"/>
  <c r="BH177" i="2"/>
  <c r="BG177" i="2"/>
  <c r="BE177" i="2"/>
  <c r="BK177" i="2"/>
  <c r="J177" i="2" s="1"/>
  <c r="BF177" i="2" s="1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1" i="2"/>
  <c r="BH171" i="2"/>
  <c r="BG171" i="2"/>
  <c r="BE171" i="2"/>
  <c r="T171" i="2"/>
  <c r="T170" i="2" s="1"/>
  <c r="R171" i="2"/>
  <c r="R170" i="2" s="1"/>
  <c r="P171" i="2"/>
  <c r="P170" i="2" s="1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T140" i="2" s="1"/>
  <c r="R141" i="2"/>
  <c r="R140" i="2" s="1"/>
  <c r="P141" i="2"/>
  <c r="P140" i="2" s="1"/>
  <c r="F134" i="2"/>
  <c r="F132" i="2"/>
  <c r="E130" i="2"/>
  <c r="BI115" i="2"/>
  <c r="BH115" i="2"/>
  <c r="BG115" i="2"/>
  <c r="BE115" i="2"/>
  <c r="BI114" i="2"/>
  <c r="BH114" i="2"/>
  <c r="BG114" i="2"/>
  <c r="BF114" i="2"/>
  <c r="BE114" i="2"/>
  <c r="BI113" i="2"/>
  <c r="BH113" i="2"/>
  <c r="BG113" i="2"/>
  <c r="BF113" i="2"/>
  <c r="BE113" i="2"/>
  <c r="BI112" i="2"/>
  <c r="BH112" i="2"/>
  <c r="BG112" i="2"/>
  <c r="BF112" i="2"/>
  <c r="BE112" i="2"/>
  <c r="BI111" i="2"/>
  <c r="BH111" i="2"/>
  <c r="BG111" i="2"/>
  <c r="BF111" i="2"/>
  <c r="BE111" i="2"/>
  <c r="BI110" i="2"/>
  <c r="BH110" i="2"/>
  <c r="BG110" i="2"/>
  <c r="BF110" i="2"/>
  <c r="BE110" i="2"/>
  <c r="F93" i="2"/>
  <c r="F91" i="2"/>
  <c r="E89" i="2"/>
  <c r="J26" i="2"/>
  <c r="E26" i="2"/>
  <c r="J94" i="2" s="1"/>
  <c r="J25" i="2"/>
  <c r="J23" i="2"/>
  <c r="E23" i="2"/>
  <c r="J93" i="2" s="1"/>
  <c r="J22" i="2"/>
  <c r="J20" i="2"/>
  <c r="E20" i="2"/>
  <c r="F135" i="2" s="1"/>
  <c r="J19" i="2"/>
  <c r="J14" i="2"/>
  <c r="J91" i="2" s="1"/>
  <c r="E7" i="2"/>
  <c r="E126" i="2" s="1"/>
  <c r="CK113" i="1"/>
  <c r="CJ113" i="1"/>
  <c r="CI113" i="1"/>
  <c r="CH113" i="1"/>
  <c r="CG113" i="1"/>
  <c r="CF113" i="1"/>
  <c r="BZ113" i="1"/>
  <c r="CE113" i="1"/>
  <c r="CK112" i="1"/>
  <c r="CJ112" i="1"/>
  <c r="CI112" i="1"/>
  <c r="CH112" i="1"/>
  <c r="CG112" i="1"/>
  <c r="CF112" i="1"/>
  <c r="BZ112" i="1"/>
  <c r="CE112" i="1"/>
  <c r="CK111" i="1"/>
  <c r="CJ111" i="1"/>
  <c r="CI111" i="1"/>
  <c r="CH111" i="1"/>
  <c r="CG111" i="1"/>
  <c r="CF111" i="1"/>
  <c r="BZ111" i="1"/>
  <c r="CE111" i="1"/>
  <c r="CK110" i="1"/>
  <c r="CJ110" i="1"/>
  <c r="CI110" i="1"/>
  <c r="CH110" i="1"/>
  <c r="CG110" i="1"/>
  <c r="CF110" i="1"/>
  <c r="BZ110" i="1"/>
  <c r="CE110" i="1"/>
  <c r="L90" i="1"/>
  <c r="AM90" i="1"/>
  <c r="AM89" i="1"/>
  <c r="L89" i="1"/>
  <c r="AM87" i="1"/>
  <c r="L87" i="1"/>
  <c r="L85" i="1"/>
  <c r="L84" i="1"/>
  <c r="J153" i="2"/>
  <c r="BK151" i="2"/>
  <c r="BK168" i="2"/>
  <c r="J158" i="2"/>
  <c r="BK167" i="2"/>
  <c r="BK150" i="2"/>
  <c r="AS95" i="1"/>
  <c r="J154" i="3"/>
  <c r="BK148" i="3"/>
  <c r="BK142" i="3"/>
  <c r="BK153" i="3"/>
  <c r="J165" i="3"/>
  <c r="BK160" i="3"/>
  <c r="J146" i="3"/>
  <c r="J159" i="4"/>
  <c r="J143" i="4"/>
  <c r="J152" i="4"/>
  <c r="BK140" i="4"/>
  <c r="BK160" i="4"/>
  <c r="J156" i="4"/>
  <c r="BK142" i="4"/>
  <c r="BK152" i="2"/>
  <c r="BK158" i="2"/>
  <c r="J147" i="2"/>
  <c r="J143" i="2"/>
  <c r="BK166" i="2"/>
  <c r="BK160" i="2"/>
  <c r="J161" i="2"/>
  <c r="BK147" i="2"/>
  <c r="BK169" i="2"/>
  <c r="BK163" i="2"/>
  <c r="J160" i="2"/>
  <c r="J150" i="2"/>
  <c r="J158" i="3"/>
  <c r="J160" i="3"/>
  <c r="BK140" i="3"/>
  <c r="BK156" i="3"/>
  <c r="BK171" i="3"/>
  <c r="BK146" i="3"/>
  <c r="J149" i="3"/>
  <c r="BK147" i="3"/>
  <c r="J149" i="4"/>
  <c r="BK158" i="4"/>
  <c r="BK155" i="4"/>
  <c r="J146" i="4"/>
  <c r="BK163" i="4"/>
  <c r="J148" i="4"/>
  <c r="BK165" i="4"/>
  <c r="J160" i="4"/>
  <c r="J169" i="2"/>
  <c r="J149" i="2"/>
  <c r="BK174" i="2"/>
  <c r="BK153" i="2"/>
  <c r="BK162" i="2"/>
  <c r="BK146" i="2"/>
  <c r="BK159" i="2"/>
  <c r="BK143" i="2"/>
  <c r="J162" i="3"/>
  <c r="BK170" i="3"/>
  <c r="BK155" i="3"/>
  <c r="J170" i="3"/>
  <c r="J156" i="3"/>
  <c r="J145" i="3"/>
  <c r="J162" i="4"/>
  <c r="BK156" i="4"/>
  <c r="BK143" i="4"/>
  <c r="J164" i="4"/>
  <c r="J167" i="4"/>
  <c r="BK148" i="4"/>
  <c r="J166" i="2"/>
  <c r="BK144" i="2"/>
  <c r="J167" i="2"/>
  <c r="J155" i="2"/>
  <c r="BK152" i="3"/>
  <c r="J167" i="3"/>
  <c r="J140" i="3"/>
  <c r="J171" i="4"/>
  <c r="BK162" i="4"/>
  <c r="J147" i="4"/>
  <c r="BK171" i="4"/>
  <c r="BK170" i="4"/>
  <c r="J153" i="4"/>
  <c r="J171" i="2"/>
  <c r="J154" i="2"/>
  <c r="J173" i="2"/>
  <c r="BK171" i="2"/>
  <c r="BK141" i="2"/>
  <c r="J157" i="2"/>
  <c r="J151" i="2"/>
  <c r="J175" i="2"/>
  <c r="J174" i="2"/>
  <c r="BK161" i="2"/>
  <c r="J162" i="2"/>
  <c r="J144" i="2"/>
  <c r="BK149" i="2"/>
  <c r="J153" i="3"/>
  <c r="BK162" i="3"/>
  <c r="J142" i="3"/>
  <c r="J155" i="3"/>
  <c r="BK163" i="3"/>
  <c r="J171" i="3"/>
  <c r="J159" i="3"/>
  <c r="J157" i="3"/>
  <c r="BK154" i="3"/>
  <c r="BK153" i="4"/>
  <c r="BK145" i="4"/>
  <c r="BK154" i="4"/>
  <c r="J142" i="4"/>
  <c r="J163" i="4"/>
  <c r="BK169" i="4"/>
  <c r="BK157" i="4"/>
  <c r="BK173" i="2"/>
  <c r="BK164" i="2"/>
  <c r="J152" i="2"/>
  <c r="J168" i="2"/>
  <c r="BK156" i="2"/>
  <c r="BK175" i="2"/>
  <c r="J164" i="2"/>
  <c r="J156" i="2"/>
  <c r="BK157" i="2"/>
  <c r="BK167" i="3"/>
  <c r="BK159" i="3"/>
  <c r="J163" i="3"/>
  <c r="BK165" i="3"/>
  <c r="BK151" i="3"/>
  <c r="J150" i="3"/>
  <c r="J143" i="3"/>
  <c r="J164" i="3"/>
  <c r="BK143" i="3"/>
  <c r="J152" i="3"/>
  <c r="J150" i="4"/>
  <c r="J157" i="4"/>
  <c r="J158" i="4"/>
  <c r="BK150" i="4"/>
  <c r="BK167" i="4"/>
  <c r="J154" i="4"/>
  <c r="BK159" i="4"/>
  <c r="J155" i="4"/>
  <c r="J146" i="2"/>
  <c r="BK155" i="2"/>
  <c r="J141" i="2"/>
  <c r="BK154" i="2"/>
  <c r="BK157" i="3"/>
  <c r="BK158" i="3"/>
  <c r="BK164" i="3"/>
  <c r="BK149" i="3"/>
  <c r="BK169" i="3"/>
  <c r="J169" i="3"/>
  <c r="J151" i="3"/>
  <c r="J148" i="3"/>
  <c r="BK145" i="3"/>
  <c r="BK146" i="4"/>
  <c r="J170" i="4"/>
  <c r="BK151" i="4"/>
  <c r="BK164" i="4"/>
  <c r="J151" i="4"/>
  <c r="BK152" i="4"/>
  <c r="J159" i="2"/>
  <c r="J163" i="2"/>
  <c r="J147" i="3"/>
  <c r="BK150" i="3"/>
  <c r="J145" i="4"/>
  <c r="J169" i="4"/>
  <c r="BK149" i="4"/>
  <c r="J165" i="4"/>
  <c r="J140" i="4"/>
  <c r="BK147" i="4"/>
  <c r="P142" i="2" l="1"/>
  <c r="T145" i="2"/>
  <c r="BK141" i="3"/>
  <c r="J141" i="3"/>
  <c r="J101" i="3" s="1"/>
  <c r="P168" i="3"/>
  <c r="BK141" i="4"/>
  <c r="J141" i="4"/>
  <c r="J101" i="4" s="1"/>
  <c r="BK172" i="4"/>
  <c r="J172" i="4" s="1"/>
  <c r="J105" i="4" s="1"/>
  <c r="T142" i="2"/>
  <c r="R145" i="2"/>
  <c r="P172" i="2"/>
  <c r="R144" i="3"/>
  <c r="T141" i="4"/>
  <c r="P168" i="4"/>
  <c r="BK142" i="2"/>
  <c r="J142" i="2"/>
  <c r="J101" i="2" s="1"/>
  <c r="R142" i="2"/>
  <c r="P145" i="2"/>
  <c r="P139" i="2" s="1"/>
  <c r="P138" i="2" s="1"/>
  <c r="AU96" i="1" s="1"/>
  <c r="BK176" i="2"/>
  <c r="J176" i="2" s="1"/>
  <c r="J106" i="2" s="1"/>
  <c r="P144" i="3"/>
  <c r="R144" i="4"/>
  <c r="P148" i="2"/>
  <c r="R141" i="3"/>
  <c r="BK168" i="3"/>
  <c r="J168" i="3" s="1"/>
  <c r="J104" i="3" s="1"/>
  <c r="R141" i="4"/>
  <c r="R138" i="4" s="1"/>
  <c r="R137" i="4" s="1"/>
  <c r="R168" i="4"/>
  <c r="BK148" i="2"/>
  <c r="J148" i="2" s="1"/>
  <c r="J103" i="2" s="1"/>
  <c r="T172" i="2"/>
  <c r="T144" i="3"/>
  <c r="R168" i="3"/>
  <c r="BK144" i="4"/>
  <c r="J144" i="4" s="1"/>
  <c r="J102" i="4" s="1"/>
  <c r="T168" i="4"/>
  <c r="BK145" i="2"/>
  <c r="J145" i="2" s="1"/>
  <c r="J102" i="2" s="1"/>
  <c r="BK172" i="2"/>
  <c r="J172" i="2" s="1"/>
  <c r="J105" i="2" s="1"/>
  <c r="T141" i="3"/>
  <c r="T138" i="3" s="1"/>
  <c r="T137" i="3" s="1"/>
  <c r="T144" i="4"/>
  <c r="T138" i="4" s="1"/>
  <c r="T137" i="4" s="1"/>
  <c r="R148" i="2"/>
  <c r="R139" i="2" s="1"/>
  <c r="R172" i="2"/>
  <c r="P141" i="3"/>
  <c r="P138" i="3" s="1"/>
  <c r="P137" i="3" s="1"/>
  <c r="AU97" i="1" s="1"/>
  <c r="T168" i="3"/>
  <c r="P144" i="4"/>
  <c r="T148" i="2"/>
  <c r="T139" i="2" s="1"/>
  <c r="T138" i="2" s="1"/>
  <c r="BK144" i="3"/>
  <c r="J144" i="3"/>
  <c r="J102" i="3" s="1"/>
  <c r="BK172" i="3"/>
  <c r="J172" i="3" s="1"/>
  <c r="J105" i="3" s="1"/>
  <c r="P141" i="4"/>
  <c r="P138" i="4" s="1"/>
  <c r="P137" i="4" s="1"/>
  <c r="AU98" i="1" s="1"/>
  <c r="BK168" i="4"/>
  <c r="J168" i="4" s="1"/>
  <c r="J104" i="4" s="1"/>
  <c r="BK140" i="2"/>
  <c r="BK170" i="2"/>
  <c r="J170" i="2" s="1"/>
  <c r="J104" i="2" s="1"/>
  <c r="BK139" i="4"/>
  <c r="J139" i="4" s="1"/>
  <c r="J100" i="4" s="1"/>
  <c r="BK139" i="3"/>
  <c r="J139" i="3" s="1"/>
  <c r="J100" i="3" s="1"/>
  <c r="BK166" i="3"/>
  <c r="J166" i="3" s="1"/>
  <c r="J103" i="3" s="1"/>
  <c r="BK166" i="4"/>
  <c r="BK138" i="4" s="1"/>
  <c r="J138" i="4" s="1"/>
  <c r="J99" i="4" s="1"/>
  <c r="J91" i="4"/>
  <c r="J94" i="4"/>
  <c r="BF143" i="4"/>
  <c r="BF146" i="4"/>
  <c r="BF158" i="4"/>
  <c r="F134" i="4"/>
  <c r="BF140" i="4"/>
  <c r="BF142" i="4"/>
  <c r="BF149" i="4"/>
  <c r="BF150" i="4"/>
  <c r="BF163" i="4"/>
  <c r="BF167" i="4"/>
  <c r="BF170" i="4"/>
  <c r="BF171" i="4"/>
  <c r="BF156" i="4"/>
  <c r="BF165" i="4"/>
  <c r="BF164" i="4"/>
  <c r="E85" i="4"/>
  <c r="J133" i="4"/>
  <c r="BF145" i="4"/>
  <c r="BF152" i="4"/>
  <c r="BF153" i="4"/>
  <c r="BF154" i="4"/>
  <c r="BF155" i="4"/>
  <c r="BF157" i="4"/>
  <c r="BF148" i="4"/>
  <c r="BF151" i="4"/>
  <c r="BF159" i="4"/>
  <c r="BF169" i="4"/>
  <c r="BF147" i="4"/>
  <c r="BF160" i="4"/>
  <c r="BF162" i="4"/>
  <c r="BF153" i="3"/>
  <c r="BF154" i="3"/>
  <c r="BF149" i="3"/>
  <c r="BF150" i="3"/>
  <c r="BF162" i="3"/>
  <c r="BF171" i="3"/>
  <c r="J140" i="2"/>
  <c r="J100" i="2" s="1"/>
  <c r="J91" i="3"/>
  <c r="J134" i="3"/>
  <c r="BF140" i="3"/>
  <c r="BF155" i="3"/>
  <c r="BF163" i="3"/>
  <c r="J93" i="3"/>
  <c r="BF148" i="3"/>
  <c r="BF151" i="3"/>
  <c r="BF157" i="3"/>
  <c r="BF159" i="3"/>
  <c r="BF165" i="3"/>
  <c r="F134" i="3"/>
  <c r="BF142" i="3"/>
  <c r="BF143" i="3"/>
  <c r="BF152" i="3"/>
  <c r="BF156" i="3"/>
  <c r="BF169" i="3"/>
  <c r="BF147" i="3"/>
  <c r="BF158" i="3"/>
  <c r="BF160" i="3"/>
  <c r="E85" i="3"/>
  <c r="BF145" i="3"/>
  <c r="BF146" i="3"/>
  <c r="BF167" i="3"/>
  <c r="BF164" i="3"/>
  <c r="BF170" i="3"/>
  <c r="J134" i="2"/>
  <c r="BF144" i="2"/>
  <c r="BF146" i="2"/>
  <c r="BF152" i="2"/>
  <c r="J135" i="2"/>
  <c r="BF147" i="2"/>
  <c r="BF154" i="2"/>
  <c r="BF158" i="2"/>
  <c r="BF164" i="2"/>
  <c r="BF166" i="2"/>
  <c r="F94" i="2"/>
  <c r="BF141" i="2"/>
  <c r="BF150" i="2"/>
  <c r="BF153" i="2"/>
  <c r="BF155" i="2"/>
  <c r="BF157" i="2"/>
  <c r="BF173" i="2"/>
  <c r="BF175" i="2"/>
  <c r="J132" i="2"/>
  <c r="BF143" i="2"/>
  <c r="BF159" i="2"/>
  <c r="BF169" i="2"/>
  <c r="BF151" i="2"/>
  <c r="BF163" i="2"/>
  <c r="BF149" i="2"/>
  <c r="E85" i="2"/>
  <c r="BF167" i="2"/>
  <c r="BF168" i="2"/>
  <c r="BF174" i="2"/>
  <c r="BF156" i="2"/>
  <c r="BF160" i="2"/>
  <c r="BF161" i="2"/>
  <c r="BF162" i="2"/>
  <c r="BF171" i="2"/>
  <c r="J37" i="2"/>
  <c r="AV96" i="1" s="1"/>
  <c r="F39" i="3"/>
  <c r="BB97" i="1" s="1"/>
  <c r="AV99" i="1"/>
  <c r="AZ100" i="1"/>
  <c r="BD101" i="1"/>
  <c r="BC102" i="1"/>
  <c r="BB103" i="1"/>
  <c r="BD104" i="1"/>
  <c r="AZ107" i="1"/>
  <c r="BC107" i="1"/>
  <c r="AS94" i="1"/>
  <c r="F37" i="3"/>
  <c r="AZ97" i="1" s="1"/>
  <c r="F40" i="4"/>
  <c r="BC98" i="1" s="1"/>
  <c r="AZ99" i="1"/>
  <c r="AV101" i="1"/>
  <c r="BD102" i="1"/>
  <c r="BC104" i="1"/>
  <c r="BC105" i="1"/>
  <c r="BB106" i="1"/>
  <c r="F41" i="2"/>
  <c r="BD96" i="1" s="1"/>
  <c r="F37" i="4"/>
  <c r="AZ98" i="1" s="1"/>
  <c r="AV100" i="1"/>
  <c r="AZ102" i="1"/>
  <c r="BC103" i="1"/>
  <c r="AZ105" i="1"/>
  <c r="BC106" i="1"/>
  <c r="F39" i="2"/>
  <c r="BB96" i="1" s="1"/>
  <c r="J37" i="3"/>
  <c r="AV97" i="1" s="1"/>
  <c r="F39" i="4"/>
  <c r="BB98" i="1" s="1"/>
  <c r="BD99" i="1"/>
  <c r="BD100" i="1"/>
  <c r="AZ101" i="1"/>
  <c r="BB102" i="1"/>
  <c r="BD103" i="1"/>
  <c r="AZ104" i="1"/>
  <c r="BB105" i="1"/>
  <c r="AV106" i="1"/>
  <c r="F40" i="2"/>
  <c r="BC96" i="1" s="1"/>
  <c r="F41" i="4"/>
  <c r="BD98" i="1" s="1"/>
  <c r="BB99" i="1"/>
  <c r="BC101" i="1"/>
  <c r="AV103" i="1"/>
  <c r="AV104" i="1"/>
  <c r="AZ106" i="1"/>
  <c r="BD106" i="1"/>
  <c r="F37" i="2"/>
  <c r="AZ96" i="1" s="1"/>
  <c r="F40" i="3"/>
  <c r="BC97" i="1" s="1"/>
  <c r="BC99" i="1"/>
  <c r="BC100" i="1"/>
  <c r="AV102" i="1"/>
  <c r="BB104" i="1"/>
  <c r="BD105" i="1"/>
  <c r="AV107" i="1"/>
  <c r="BD107" i="1"/>
  <c r="F41" i="3"/>
  <c r="BD97" i="1" s="1"/>
  <c r="J37" i="4"/>
  <c r="AV98" i="1" s="1"/>
  <c r="BB100" i="1"/>
  <c r="BB101" i="1"/>
  <c r="AZ103" i="1"/>
  <c r="AV105" i="1"/>
  <c r="BB107" i="1"/>
  <c r="J166" i="4" l="1"/>
  <c r="J103" i="4" s="1"/>
  <c r="BK139" i="2"/>
  <c r="R138" i="2"/>
  <c r="AU99" i="1"/>
  <c r="AU106" i="1"/>
  <c r="AU104" i="1"/>
  <c r="AU100" i="1"/>
  <c r="AU103" i="1"/>
  <c r="AU102" i="1"/>
  <c r="AU107" i="1"/>
  <c r="R138" i="3"/>
  <c r="R137" i="3" s="1"/>
  <c r="AU105" i="1"/>
  <c r="AU101" i="1"/>
  <c r="BK138" i="3"/>
  <c r="J138" i="3" s="1"/>
  <c r="J99" i="3" s="1"/>
  <c r="BA106" i="1"/>
  <c r="BA104" i="1"/>
  <c r="BA103" i="1"/>
  <c r="BA101" i="1"/>
  <c r="BA100" i="1"/>
  <c r="BK137" i="4"/>
  <c r="J137" i="4" s="1"/>
  <c r="J98" i="4" s="1"/>
  <c r="J32" i="4" s="1"/>
  <c r="J114" i="4" s="1"/>
  <c r="J108" i="4" s="1"/>
  <c r="J33" i="4" s="1"/>
  <c r="BC95" i="1"/>
  <c r="AU95" i="1"/>
  <c r="AZ95" i="1"/>
  <c r="AV95" i="1" s="1"/>
  <c r="BA99" i="1"/>
  <c r="BD95" i="1"/>
  <c r="BB95" i="1"/>
  <c r="AW99" i="1"/>
  <c r="AT99" i="1" s="1"/>
  <c r="AU94" i="1" l="1"/>
  <c r="J139" i="2"/>
  <c r="J99" i="2" s="1"/>
  <c r="BK138" i="2"/>
  <c r="J138" i="2" s="1"/>
  <c r="J98" i="2" s="1"/>
  <c r="J32" i="2" s="1"/>
  <c r="AW102" i="1"/>
  <c r="AT102" i="1" s="1"/>
  <c r="BK137" i="3"/>
  <c r="J137" i="3" s="1"/>
  <c r="J98" i="3" s="1"/>
  <c r="J32" i="3" s="1"/>
  <c r="BF114" i="4"/>
  <c r="BC94" i="1"/>
  <c r="W35" i="1" s="1"/>
  <c r="BB94" i="1"/>
  <c r="AX94" i="1" s="1"/>
  <c r="J34" i="4"/>
  <c r="AG98" i="1"/>
  <c r="AW100" i="1"/>
  <c r="AT100" i="1" s="1"/>
  <c r="BD94" i="1"/>
  <c r="W36" i="1" s="1"/>
  <c r="AY95" i="1"/>
  <c r="AW103" i="1"/>
  <c r="AT103" i="1" s="1"/>
  <c r="F38" i="4"/>
  <c r="BA98" i="1" s="1"/>
  <c r="AZ94" i="1"/>
  <c r="AV94" i="1" s="1"/>
  <c r="J116" i="4"/>
  <c r="BA105" i="1"/>
  <c r="AW101" i="1"/>
  <c r="AT101" i="1"/>
  <c r="AX95" i="1"/>
  <c r="AW104" i="1"/>
  <c r="AT104" i="1" s="1"/>
  <c r="AW106" i="1"/>
  <c r="AT106" i="1" s="1"/>
  <c r="AW105" i="1"/>
  <c r="AT105" i="1"/>
  <c r="J115" i="2" l="1"/>
  <c r="J114" i="3"/>
  <c r="J108" i="3" s="1"/>
  <c r="J33" i="3" s="1"/>
  <c r="J34" i="3" s="1"/>
  <c r="AG97" i="1" s="1"/>
  <c r="AY94" i="1"/>
  <c r="W34" i="1"/>
  <c r="AW107" i="1"/>
  <c r="AT107" i="1" s="1"/>
  <c r="BA102" i="1"/>
  <c r="J38" i="4"/>
  <c r="AW98" i="1"/>
  <c r="AT98" i="1" s="1"/>
  <c r="AN98" i="1" s="1"/>
  <c r="J116" i="3" l="1"/>
  <c r="J109" i="2"/>
  <c r="BF115" i="2"/>
  <c r="BF114" i="3"/>
  <c r="J38" i="3" s="1"/>
  <c r="AW97" i="1" s="1"/>
  <c r="AT97" i="1" s="1"/>
  <c r="AN97" i="1" s="1"/>
  <c r="J43" i="4"/>
  <c r="BA107" i="1"/>
  <c r="F38" i="3" l="1"/>
  <c r="BA97" i="1" s="1"/>
  <c r="J117" i="2"/>
  <c r="J33" i="2"/>
  <c r="J34" i="2" s="1"/>
  <c r="J38" i="2"/>
  <c r="AW96" i="1" s="1"/>
  <c r="AT96" i="1" s="1"/>
  <c r="F38" i="2"/>
  <c r="BA96" i="1" s="1"/>
  <c r="BA95" i="1" s="1"/>
  <c r="J43" i="3"/>
  <c r="AW95" i="1" l="1"/>
  <c r="AT95" i="1" s="1"/>
  <c r="BA94" i="1"/>
  <c r="W33" i="1" s="1"/>
  <c r="AG96" i="1"/>
  <c r="J43" i="2"/>
  <c r="AW94" i="1" l="1"/>
  <c r="AK33" i="1" s="1"/>
  <c r="AN96" i="1"/>
  <c r="AG95" i="1"/>
  <c r="AG94" i="1" s="1"/>
  <c r="AT94" i="1"/>
  <c r="AN95" i="1" l="1"/>
  <c r="AN94" i="1"/>
  <c r="AK26" i="1"/>
  <c r="AG110" i="1"/>
  <c r="AG111" i="1"/>
  <c r="AG113" i="1"/>
  <c r="AG112" i="1"/>
  <c r="CD113" i="1" l="1"/>
  <c r="AV113" i="1"/>
  <c r="BY113" i="1" s="1"/>
  <c r="CD111" i="1"/>
  <c r="AV111" i="1"/>
  <c r="CD110" i="1"/>
  <c r="AV110" i="1"/>
  <c r="AG109" i="1"/>
  <c r="CD112" i="1"/>
  <c r="AV112" i="1"/>
  <c r="AK27" i="1" l="1"/>
  <c r="AK29" i="1" s="1"/>
  <c r="AG115" i="1"/>
  <c r="W32" i="1"/>
  <c r="BY111" i="1"/>
  <c r="AN111" i="1"/>
  <c r="BY110" i="1"/>
  <c r="AN110" i="1"/>
  <c r="AN109" i="1" s="1"/>
  <c r="AN115" i="1" s="1"/>
  <c r="BY112" i="1"/>
  <c r="AN112" i="1"/>
  <c r="AN113" i="1"/>
  <c r="AK32" i="1" l="1"/>
  <c r="AK38" i="1" s="1"/>
</calcChain>
</file>

<file path=xl/sharedStrings.xml><?xml version="1.0" encoding="utf-8"?>
<sst xmlns="http://schemas.openxmlformats.org/spreadsheetml/2006/main" count="2188" uniqueCount="296">
  <si>
    <t>Export Komplet</t>
  </si>
  <si>
    <t/>
  </si>
  <si>
    <t>2.0</t>
  </si>
  <si>
    <t>ZAMOK</t>
  </si>
  <si>
    <t>False</t>
  </si>
  <si>
    <t>{e11bff40-6320-46bf-bf61-09cd55a730bc}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</si>
  <si>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</si>
  <si>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</si>
  <si>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</si>
  <si>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</si>
  <si>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</si>
  <si>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</si>
  <si>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</si>
  <si>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0224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</si>
  <si>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</si>
  <si>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</si>
  <si>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Depo Jurajov Dvor</t>
  </si>
  <si>
    <t>JKSO:</t>
  </si>
  <si>
    <t>KS:</t>
  </si>
  <si>
    <t>Miesto:</t>
  </si>
  <si>
    <t>Bratislava</t>
  </si>
  <si>
    <t>Dátum:</t>
  </si>
  <si>
    <t>8. 3. 2024</t>
  </si>
  <si>
    <t>Objednávateľ:</t>
  </si>
  <si>
    <t>IČO:</t>
  </si>
  <si>
    <t>00492736</t>
  </si>
  <si>
    <t>Dopravný podnik Bratislava, akciová spoločnosť</t>
  </si>
  <si>
    <t>IČ DPH:</t>
  </si>
  <si>
    <t>SK2020298786</t>
  </si>
  <si>
    <t>Zhotoviteľ:</t>
  </si>
  <si>
    <t>Vyplň údaj</t>
  </si>
  <si>
    <t>Projektant:</t>
  </si>
  <si>
    <t xml:space="preserve"> 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</si>
  <si>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</si>
  <si>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</si>
  <si>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</si>
  <si>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</si>
  <si>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</si>
  <si>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</si>
  <si>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</si>
  <si>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</si>
  <si>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</si>
  <si>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</si>
  <si>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</si>
  <si>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</si>
  <si>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</si>
  <si>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</si>
  <si>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</si>
  <si>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</si>
  <si>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</si>
  <si>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</si>
  <si>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</si>
  <si>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</si>
  <si>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</si>
  <si>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</si>
  <si>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</si>
  <si>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</si>
  <si>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</si>
  <si>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</si>
  <si>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</si>
  <si>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</si>
  <si>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</si>
  <si>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</si>
  <si>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</si>
  <si>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</si>
  <si>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</si>
  <si>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</si>
  <si>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</si>
  <si>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</si>
  <si>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</si>
  <si>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</si>
  <si>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</si>
  <si>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</si>
  <si>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</si>
  <si>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</si>
  <si>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</si>
  <si>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</si>
  <si>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</si>
  <si>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</si>
  <si>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</si>
  <si>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</si>
  <si>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</si>
  <si>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01</t>
  </si>
  <si>
    <t>Výmena žlabov pri stojanoch čerpacej stanice</t>
  </si>
  <si>
    <t>STA</t>
  </si>
  <si>
    <t>1</t>
  </si>
  <si>
    <t>{78e8e1a6-30f1-402d-82cd-572cf3c97ce9}</t>
  </si>
  <si>
    <t>/</t>
  </si>
  <si>
    <t>01_usek</t>
  </si>
  <si>
    <t>žlab pri stojane č. 3</t>
  </si>
  <si>
    <t>Časť</t>
  </si>
  <si>
    <t>2</t>
  </si>
  <si>
    <t>{0715576a-ff3c-49cc-91fc-aee728d16735}</t>
  </si>
  <si>
    <t>02_usek</t>
  </si>
  <si>
    <t>žlab pri stojane č. 2</t>
  </si>
  <si>
    <t>{2736b18a-9654-433f-ad88-56e744595db3}</t>
  </si>
  <si>
    <t>03_usek</t>
  </si>
  <si>
    <t>žlab pri stojane č. 1</t>
  </si>
  <si>
    <t>{e9754cfe-d27c-4278-8204-f75efaa8cc1b}</t>
  </si>
  <si>
    <t>{afb82b68-6e01-4252-8924-b1f6e4852b72}</t>
  </si>
  <si>
    <t>{910b5ceb-792e-4bcb-ada9-b1b7ec914ce9}</t>
  </si>
  <si>
    <t>{2510e69d-7628-47dc-af03-92f829ff71d8}</t>
  </si>
  <si>
    <t>{21ec0c78-1593-4730-bf9b-24fcabf34fc7}</t>
  </si>
  <si>
    <t>{78212c5a-d6e7-4d74-ab76-5900dab77947}</t>
  </si>
  <si>
    <t>{a448fce8-87d9-4ddf-89aa-145e6182dc29}</t>
  </si>
  <si>
    <t>{c48a3358-e2c9-4651-9a36-3b12b9861314}</t>
  </si>
  <si>
    <t>{e77a5c64-dce5-4661-a43e-fe18372a863e}</t>
  </si>
  <si>
    <t>{5a7955d8-93c2-4f43-ae7f-b0ee6abd2203}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</si>
  <si>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</si>
  <si>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</si>
  <si>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</si>
  <si>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</si>
  <si>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</si>
  <si>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</si>
  <si>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</si>
  <si>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</si>
  <si>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</si>
  <si>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KRYCÍ LIST ROZPOČTU</t>
  </si>
  <si>
    <t>Objekt:</t>
  </si>
  <si>
    <t>01 - Výmena žlabov pri stojanoch čerpacej stanice</t>
  </si>
  <si>
    <t>Časť:</t>
  </si>
  <si>
    <t>01_usek - žlab pri stojane č. 3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</si>
  <si>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</si>
  <si>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</si>
  <si>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</si>
  <si>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</si>
  <si>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</si>
  <si>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</si>
  <si>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</si>
  <si>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</si>
  <si>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</si>
  <si>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</si>
  <si>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</si>
  <si>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</si>
  <si>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POZ - POZNÁMKY</t>
  </si>
  <si>
    <t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</si>
  <si>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</si>
  <si>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</si>
  <si>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</si>
  <si>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</si>
  <si>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</si>
  <si>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</si>
  <si>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</si>
  <si>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</si>
  <si>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</si>
  <si>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</si>
  <si>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</si>
  <si>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</si>
  <si>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</si>
  <si>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</si>
  <si>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</si>
  <si>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</si>
  <si>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</si>
  <si>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</si>
  <si>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</si>
  <si>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</si>
  <si>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</si>
  <si>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</si>
  <si>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</si>
  <si>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</si>
  <si>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</si>
  <si>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</si>
  <si>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113107132.S</t>
  </si>
  <si>
    <t>Odstránenie krytu v ploche do 200 m2 z betónu prostého, hr. vrstvy 150 do 300 mm,  -0,50000t</t>
  </si>
  <si>
    <t>m2</t>
  </si>
  <si>
    <t>4</t>
  </si>
  <si>
    <t>1276539143</t>
  </si>
  <si>
    <t>5</t>
  </si>
  <si>
    <t>Komunikácie</t>
  </si>
  <si>
    <t>581150215.S</t>
  </si>
  <si>
    <t>Kryt cementobetónový cestných komunikácií skupiny CB II pre TDZ II, III a IV, hr. 300 mm</t>
  </si>
  <si>
    <t>-1831461325</t>
  </si>
  <si>
    <t>3</t>
  </si>
  <si>
    <t>582137111.S1</t>
  </si>
  <si>
    <t xml:space="preserve">Kryt cementobetónový s kĺznymi tŕňami príplatok za  povrchovu metličkovu úpravou </t>
  </si>
  <si>
    <t>813803677</t>
  </si>
  <si>
    <t>8</t>
  </si>
  <si>
    <t>Rúrové vedenie</t>
  </si>
  <si>
    <t>899109003.S</t>
  </si>
  <si>
    <t>Demontáž liatinových a oceľových poklopov vrátane rámov, hmotnosti nad 50 do 100 kg,  -0,1t</t>
  </si>
  <si>
    <t>ks</t>
  </si>
  <si>
    <t>-1624435821</t>
  </si>
  <si>
    <t>899311112.S</t>
  </si>
  <si>
    <t>Osadenie oceľ.alebo liatinového poklopu s rámom na šachte tunelovej stoky hmotnosti 50-100 kg pôvodného</t>
  </si>
  <si>
    <t>687530271</t>
  </si>
  <si>
    <t>9</t>
  </si>
  <si>
    <t>Ostatné konštrukcie a práce-búranie</t>
  </si>
  <si>
    <t>6</t>
  </si>
  <si>
    <t>919716111.S</t>
  </si>
  <si>
    <t>Oceľová výstuž cementobet. krytu. plôch zo zvar. sietí KARI hmotnosť do 7,5 kg/m2</t>
  </si>
  <si>
    <t>t</t>
  </si>
  <si>
    <t>2032528946</t>
  </si>
  <si>
    <t>7</t>
  </si>
  <si>
    <t>919716311.S</t>
  </si>
  <si>
    <t>Vystuženie dilatačných škár v cementobet. kryte klznými tŕňmi priem. 25 mm dĺ. 500 mm</t>
  </si>
  <si>
    <t>-1895966265</t>
  </si>
  <si>
    <t>919721211.S1</t>
  </si>
  <si>
    <t>Čistenie a tesnenie škáry v cementobet. kryte, s vyplnením škár asfaltovou zálievkou, š. 10 mm a hl. 25 mm</t>
  </si>
  <si>
    <t>m</t>
  </si>
  <si>
    <t>-1949897876</t>
  </si>
  <si>
    <t>919735126.S</t>
  </si>
  <si>
    <t>Rezanie existujúceho betónového krytu alebo podkladu hĺbky nad 250 do 300 mm</t>
  </si>
  <si>
    <t>-1179292277</t>
  </si>
  <si>
    <t>10</t>
  </si>
  <si>
    <t>935114636.S</t>
  </si>
  <si>
    <t>Osadenie odvodňovacieho betónového žľabu pre vysoké zaťaženie s ochrannou hranou svetlej šírky 200 mm a s roštom triedy F 900</t>
  </si>
  <si>
    <t>-455547792</t>
  </si>
  <si>
    <t>11</t>
  </si>
  <si>
    <t>M</t>
  </si>
  <si>
    <t>592270008300.S</t>
  </si>
  <si>
    <t>Koncová stena s nátrubkom DN 200, pre žľaby betónové s ochrannou hranou svetlej šírky 200 mm</t>
  </si>
  <si>
    <t>-2105018603</t>
  </si>
  <si>
    <t>12</t>
  </si>
  <si>
    <t>592270016900.S</t>
  </si>
  <si>
    <t>Liatinový rošt plný, dĺ. 0,5 m, F 900, bez spojovacieho materiálu, pre žľaby betónové s ochrannou hranou svetlej šírky 200 mm</t>
  </si>
  <si>
    <t>1389311843</t>
  </si>
  <si>
    <t>13</t>
  </si>
  <si>
    <t>592270035600.S</t>
  </si>
  <si>
    <t>Odvodňovací žľab betónový s ochrannou hranou pre vysokú záťaž, svetlá šírka 200 mm, dĺžky 1 m, so spádom 0,5 %</t>
  </si>
  <si>
    <t>1880493836</t>
  </si>
  <si>
    <t>14</t>
  </si>
  <si>
    <t>935114693.S</t>
  </si>
  <si>
    <t>Osadenie vpustu odvodňovacieho betónového žľabu pre vysoké zaťaženie s ochrannou hranou svetlej šírky 200 mm</t>
  </si>
  <si>
    <t>-895983567</t>
  </si>
  <si>
    <t>15</t>
  </si>
  <si>
    <t>592270008000.S</t>
  </si>
  <si>
    <t>Kalový kôš k zachytávaniu nečistôt pre vpust betónový svetlej šírky 200 mm</t>
  </si>
  <si>
    <t>1984195110</t>
  </si>
  <si>
    <t>16</t>
  </si>
  <si>
    <t>592270017400.S</t>
  </si>
  <si>
    <t>Liatinový rošt, štrbiny 18x220, dĺ. 0,5 m, trieda D 400, s rýchlouzáverom, pre žľaby betónové s ochrannou hranou svetlej šírky 200 mm</t>
  </si>
  <si>
    <t>-224523864</t>
  </si>
  <si>
    <t>17</t>
  </si>
  <si>
    <t>592270037100.S</t>
  </si>
  <si>
    <t>Vpust betónový, lxšxv 500x326x740 mm, s ochrannou hranou a presuvkou DN 200, pre vysokozáťažové betónové žľaby svetlej šírky 200 mm</t>
  </si>
  <si>
    <t>1487775031</t>
  </si>
  <si>
    <t>18</t>
  </si>
  <si>
    <t>959941141.S1</t>
  </si>
  <si>
    <t>Chemická kotva s kotevným svorníkom tesnená chemickou ampulkou do betónu, ŽB, kameňa, s vyvŕtaním otvoru priemeru 18 mm a džky 800 mm</t>
  </si>
  <si>
    <t>-1981536525</t>
  </si>
  <si>
    <t>19</t>
  </si>
  <si>
    <t>976016111.S1</t>
  </si>
  <si>
    <t>Vybúranie prefabrikovaných  žľabov  železobetónových,  -0,34500t</t>
  </si>
  <si>
    <t>2030156338</t>
  </si>
  <si>
    <t>979081111.S</t>
  </si>
  <si>
    <t>Odvoz sutiny a vybúraných hmôt na skládku do 1 km</t>
  </si>
  <si>
    <t>-564086773</t>
  </si>
  <si>
    <t>21</t>
  </si>
  <si>
    <t>979081121.S</t>
  </si>
  <si>
    <t>Odvoz sutiny a vybúraných hmôt na skládku za každý ďalší 1 km</t>
  </si>
  <si>
    <t>1736405636</t>
  </si>
  <si>
    <t>VV</t>
  </si>
  <si>
    <t>11,2*25 'Prepočítané koeficientom množstva</t>
  </si>
  <si>
    <t>22</t>
  </si>
  <si>
    <t>979082111.S</t>
  </si>
  <si>
    <t>Vnútrostavenisková doprava sutiny a vybúraných hmôt do 10 m</t>
  </si>
  <si>
    <t>-1670811221</t>
  </si>
  <si>
    <t>23</t>
  </si>
  <si>
    <t>979082121.S</t>
  </si>
  <si>
    <t>Vnútrostavenisková doprava sutiny a vybúraných hmôt za každých ďalších 5 m</t>
  </si>
  <si>
    <t>899448577</t>
  </si>
  <si>
    <t>24</t>
  </si>
  <si>
    <t>979087212.S</t>
  </si>
  <si>
    <t>Nakladanie na dopravné prostriedky pre vodorovnú dopravu sutiny</t>
  </si>
  <si>
    <t>32067741</t>
  </si>
  <si>
    <t>25</t>
  </si>
  <si>
    <t>979089012.S</t>
  </si>
  <si>
    <t>Poplatok za skládku - betón, tehly, dlaždice (17 01) ostatné</t>
  </si>
  <si>
    <t>1274098683</t>
  </si>
  <si>
    <t>99</t>
  </si>
  <si>
    <t>Presun hmôt HSV</t>
  </si>
  <si>
    <t>26</t>
  </si>
  <si>
    <t>998224111.S</t>
  </si>
  <si>
    <t>Presun hmôt pre pozemné komunikácie s krytom monolitickým betónovým akejkoľvek dĺžky objektu</t>
  </si>
  <si>
    <t>1661713961</t>
  </si>
  <si>
    <t>POZ</t>
  </si>
  <si>
    <t>POZNÁMKY</t>
  </si>
  <si>
    <t>27</t>
  </si>
  <si>
    <t>POZNAMKA_2</t>
  </si>
  <si>
    <t>K správnemu naceneniu zadania je potrebné preverenie výmer na stavbe a obhliadka  stavby. Naceniť je potrebné jestvujúce zadanie podľa pokynov tendrového  zadávateľa, resp. zmluvy o dielo. Rozdiely uviesť pod čiaru.</t>
  </si>
  <si>
    <t>-1183096249</t>
  </si>
  <si>
    <t>28</t>
  </si>
  <si>
    <t>POZNAMKA_3</t>
  </si>
  <si>
    <t>Kontrolný rozpočet/zadanie pre verejné obstarávanie bol zostavený na základe požiadaviek investora a  po obhliadke uskutočnenej dňa 18.03.2024 za pritomnosti zástupcov investora.</t>
  </si>
  <si>
    <t>512</t>
  </si>
  <si>
    <t>-1805011671</t>
  </si>
  <si>
    <t>29</t>
  </si>
  <si>
    <t>POZNAMKA_5</t>
  </si>
  <si>
    <t xml:space="preserve">Vzhľadom na súčasnú nepredvídateľnú zmenu cien stavebných materiálov, je možné tento rozpočet považovať za aktuálny iba v období približne 3 mesiace od jeho vyhotovenia. </t>
  </si>
  <si>
    <t>-162628072</t>
  </si>
  <si>
    <t>VP</t>
  </si>
  <si>
    <t xml:space="preserve">  Práce naviac</t>
  </si>
  <si>
    <t>PN</t>
  </si>
  <si>
    <t>02_usek - žlab pri stojane č. 2</t>
  </si>
  <si>
    <t>11,1*25 'Prepočítané koeficientom množstva</t>
  </si>
  <si>
    <t>03_usek - žlab pri stojane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</si>
</sst>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5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7" fillId="0" borderId="0" xfId="0" applyFont="1" applyAlignment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4" fontId="0" fillId="0" borderId="0" xfId="0" applyNumberForma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5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4" fontId="25" fillId="4" borderId="0" xfId="0" applyNumberFormat="1" applyFont="1" applyFill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4" fontId="33" fillId="0" borderId="0" xfId="0" applyNumberFormat="1" applyFont="1" applyAlignment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vertical="center" wrapText="1"/>
    </xf>
    <xf numFmtId="4" fontId="25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3" xfId="0" applyFont="1" applyBorder="1" applyAlignment="1">
      <alignment horizontal="center" vertical="center"/>
    </xf>
    <xf numFmtId="49" fontId="23" fillId="0" borderId="23" xfId="0" applyNumberFormat="1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center" vertical="center" wrapText="1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36" fillId="0" borderId="23" xfId="0" applyFont="1" applyBorder="1" applyAlignment="1">
      <alignment horizontal="center" vertical="center"/>
    </xf>
    <xf numFmtId="49" fontId="36" fillId="0" borderId="23" xfId="0" applyNumberFormat="1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center" vertical="center" wrapText="1"/>
    </xf>
    <xf numFmtId="167" fontId="36" fillId="2" borderId="23" xfId="0" applyNumberFormat="1" applyFont="1" applyFill="1" applyBorder="1" applyAlignment="1" applyProtection="1">
      <alignment vertical="center"/>
      <protection locked="0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>
      <alignment vertical="center"/>
    </xf>
    <xf numFmtId="0" fontId="37" fillId="0" borderId="23" xfId="0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14" xfId="0" applyBorder="1" applyAlignment="1">
      <alignment vertical="center"/>
    </xf>
    <xf numFmtId="0" fontId="0" fillId="2" borderId="23" xfId="0" applyFill="1" applyBorder="1" applyAlignment="1" applyProtection="1">
      <alignment horizontal="center" vertical="center"/>
      <protection locked="0"/>
    </xf>
    <xf numFmtId="49" fontId="0" fillId="2" borderId="23" xfId="0" applyNumberFormat="1" applyFill="1" applyBorder="1" applyAlignment="1" applyProtection="1">
      <alignment horizontal="left" vertical="center" wrapText="1"/>
      <protection locked="0"/>
    </xf>
    <xf numFmtId="0" fontId="0" fillId="2" borderId="23" xfId="0" applyFill="1" applyBorder="1" applyAlignment="1" applyProtection="1">
      <alignment horizontal="left" vertical="center" wrapText="1"/>
      <protection locked="0"/>
    </xf>
    <xf numFmtId="0" fontId="0" fillId="2" borderId="23" xfId="0" applyFill="1" applyBorder="1" applyAlignment="1" applyProtection="1">
      <alignment horizontal="center" vertical="center" wrapText="1"/>
      <protection locked="0"/>
    </xf>
    <xf numFmtId="167" fontId="0" fillId="2" borderId="23" xfId="0" applyNumberFormat="1" applyFill="1" applyBorder="1" applyAlignment="1" applyProtection="1">
      <alignment vertical="center"/>
      <protection locked="0"/>
    </xf>
    <xf numFmtId="4" fontId="0" fillId="2" borderId="23" xfId="0" applyNumberFormat="1" applyFill="1" applyBorder="1" applyAlignment="1" applyProtection="1">
      <alignment vertical="center"/>
      <protection locked="0"/>
    </xf>
    <xf numFmtId="4" fontId="0" fillId="0" borderId="23" xfId="0" applyNumberFormat="1" applyBorder="1" applyAlignment="1">
      <alignment vertical="center"/>
    </xf>
    <xf numFmtId="0" fontId="22" fillId="2" borderId="23" xfId="0" applyFont="1" applyFill="1" applyBorder="1" applyAlignment="1" applyProtection="1">
      <alignment horizontal="left" vertical="center"/>
      <protection locked="0"/>
    </xf>
    <xf numFmtId="0" fontId="22" fillId="2" borderId="23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164" fontId="17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/>
    <xf numFmtId="0" fontId="23" fillId="4" borderId="7" xfId="0" applyFont="1" applyFill="1" applyBorder="1" applyAlignment="1">
      <alignment horizontal="right" vertical="center"/>
    </xf>
    <xf numFmtId="0" fontId="23" fillId="4" borderId="7" xfId="0" applyFont="1" applyFill="1" applyBorder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5" fillId="4" borderId="0" xfId="0" applyNumberFormat="1" applyFont="1" applyFill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left" vertical="center"/>
    </xf>
    <xf numFmtId="0" fontId="23" fillId="4" borderId="6" xfId="0" applyFont="1" applyFill="1" applyBorder="1" applyAlignment="1">
      <alignment horizontal="center" vertical="center"/>
    </xf>
    <xf numFmtId="0" fontId="3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6"/>
  <sheetViews>
    <sheetView showGridLines="0" topLeftCell="A37" workbookViewId="0">
      <selection activeCell="BE102" sqref="BE10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219"/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ht="24.9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11</v>
      </c>
    </row>
    <row r="5" spans="1:74" ht="12" customHeight="1">
      <c r="B5" s="17"/>
      <c r="D5" s="21" t="s">
        <v>12</v>
      </c>
      <c r="K5" s="232" t="s">
        <v>13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R5" s="17"/>
      <c r="BE5" s="229" t="s">
        <v>14</v>
      </c>
      <c r="BS5" s="14" t="s">
        <v>6</v>
      </c>
    </row>
    <row r="6" spans="1:74" ht="36.950000000000003" customHeight="1">
      <c r="B6" s="17"/>
      <c r="D6" s="23" t="s">
        <v>15</v>
      </c>
      <c r="K6" s="233" t="s">
        <v>16</v>
      </c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R6" s="17"/>
      <c r="BE6" s="230"/>
      <c r="BS6" s="14" t="s">
        <v>6</v>
      </c>
    </row>
    <row r="7" spans="1:74" ht="12" customHeight="1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E7" s="230"/>
      <c r="BS7" s="14" t="s">
        <v>6</v>
      </c>
    </row>
    <row r="8" spans="1:74" ht="12" customHeight="1">
      <c r="B8" s="17"/>
      <c r="D8" s="24" t="s">
        <v>19</v>
      </c>
      <c r="K8" s="22" t="s">
        <v>20</v>
      </c>
      <c r="AK8" s="24" t="s">
        <v>21</v>
      </c>
      <c r="AN8" s="25" t="s">
        <v>22</v>
      </c>
      <c r="AR8" s="17"/>
      <c r="BE8" s="230"/>
      <c r="BS8" s="14" t="s">
        <v>6</v>
      </c>
    </row>
    <row r="9" spans="1:74" ht="14.45" customHeight="1">
      <c r="B9" s="17"/>
      <c r="AR9" s="17"/>
      <c r="BE9" s="230"/>
      <c r="BS9" s="14" t="s">
        <v>6</v>
      </c>
    </row>
    <row r="10" spans="1:74" ht="12" customHeight="1">
      <c r="B10" s="17"/>
      <c r="D10" s="24" t="s">
        <v>23</v>
      </c>
      <c r="AK10" s="24" t="s">
        <v>24</v>
      </c>
      <c r="AN10" s="22" t="s">
        <v>25</v>
      </c>
      <c r="AR10" s="17"/>
      <c r="BE10" s="230"/>
      <c r="BS10" s="14" t="s">
        <v>6</v>
      </c>
    </row>
    <row r="11" spans="1:74" ht="18.399999999999999" customHeight="1">
      <c r="B11" s="17"/>
      <c r="E11" s="22" t="s">
        <v>26</v>
      </c>
      <c r="AK11" s="24" t="s">
        <v>27</v>
      </c>
      <c r="AN11" s="22" t="s">
        <v>28</v>
      </c>
      <c r="AR11" s="17"/>
      <c r="BE11" s="230"/>
      <c r="BS11" s="14" t="s">
        <v>6</v>
      </c>
    </row>
    <row r="12" spans="1:74" ht="6.95" customHeight="1">
      <c r="B12" s="17"/>
      <c r="AR12" s="17"/>
      <c r="BE12" s="230"/>
      <c r="BS12" s="14" t="s">
        <v>6</v>
      </c>
    </row>
    <row r="13" spans="1:74" ht="12" customHeight="1">
      <c r="B13" s="17"/>
      <c r="D13" s="24" t="s">
        <v>29</v>
      </c>
      <c r="AK13" s="24" t="s">
        <v>24</v>
      </c>
      <c r="AN13" s="26" t="s">
        <v>30</v>
      </c>
      <c r="AR13" s="17"/>
      <c r="BE13" s="230"/>
      <c r="BS13" s="14" t="s">
        <v>6</v>
      </c>
    </row>
    <row r="14" spans="1:74" ht="12.75">
      <c r="B14" s="17"/>
      <c r="E14" s="234" t="s">
        <v>30</v>
      </c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5"/>
      <c r="U14" s="235"/>
      <c r="V14" s="235"/>
      <c r="W14" s="235"/>
      <c r="X14" s="235"/>
      <c r="Y14" s="235"/>
      <c r="Z14" s="235"/>
      <c r="AA14" s="235"/>
      <c r="AB14" s="235"/>
      <c r="AC14" s="235"/>
      <c r="AD14" s="235"/>
      <c r="AE14" s="235"/>
      <c r="AF14" s="235"/>
      <c r="AG14" s="235"/>
      <c r="AH14" s="235"/>
      <c r="AI14" s="235"/>
      <c r="AJ14" s="235"/>
      <c r="AK14" s="24" t="s">
        <v>27</v>
      </c>
      <c r="AN14" s="26" t="s">
        <v>30</v>
      </c>
      <c r="AR14" s="17"/>
      <c r="BE14" s="230"/>
      <c r="BS14" s="14" t="s">
        <v>6</v>
      </c>
    </row>
    <row r="15" spans="1:74" ht="6.95" customHeight="1">
      <c r="B15" s="17"/>
      <c r="AR15" s="17"/>
      <c r="BE15" s="230"/>
      <c r="BS15" s="14" t="s">
        <v>4</v>
      </c>
    </row>
    <row r="16" spans="1:74" ht="12" customHeight="1">
      <c r="B16" s="17"/>
      <c r="D16" s="24" t="s">
        <v>31</v>
      </c>
      <c r="AK16" s="24" t="s">
        <v>24</v>
      </c>
      <c r="AN16" s="22" t="s">
        <v>1</v>
      </c>
      <c r="AR16" s="17"/>
      <c r="BE16" s="230"/>
      <c r="BS16" s="14" t="s">
        <v>4</v>
      </c>
    </row>
    <row r="17" spans="2:71" ht="18.399999999999999" customHeight="1">
      <c r="B17" s="17"/>
      <c r="E17" s="22" t="s">
        <v>32</v>
      </c>
      <c r="AK17" s="24" t="s">
        <v>27</v>
      </c>
      <c r="AN17" s="22" t="s">
        <v>1</v>
      </c>
      <c r="AR17" s="17"/>
      <c r="BE17" s="230"/>
      <c r="BS17" s="14" t="s">
        <v>33</v>
      </c>
    </row>
    <row r="18" spans="2:71" ht="6.95" customHeight="1">
      <c r="B18" s="17"/>
      <c r="AR18" s="17"/>
      <c r="BE18" s="230"/>
      <c r="BS18" s="14" t="s">
        <v>6</v>
      </c>
    </row>
    <row r="19" spans="2:71" ht="12" customHeight="1">
      <c r="B19" s="17"/>
      <c r="D19" s="24" t="s">
        <v>34</v>
      </c>
      <c r="AK19" s="24" t="s">
        <v>24</v>
      </c>
      <c r="AN19" s="22" t="s">
        <v>1</v>
      </c>
      <c r="AR19" s="17"/>
      <c r="BE19" s="230"/>
      <c r="BS19" s="14" t="s">
        <v>6</v>
      </c>
    </row>
    <row r="20" spans="2:71" ht="18.399999999999999" customHeight="1">
      <c r="B20" s="17"/>
      <c r="E20" s="22" t="s">
        <v>32</v>
      </c>
      <c r="AK20" s="24" t="s">
        <v>27</v>
      </c>
      <c r="AN20" s="22" t="s">
        <v>1</v>
      </c>
      <c r="AR20" s="17"/>
      <c r="BE20" s="230"/>
      <c r="BS20" s="14" t="s">
        <v>33</v>
      </c>
    </row>
    <row r="21" spans="2:71" ht="6.95" customHeight="1">
      <c r="B21" s="17"/>
      <c r="AR21" s="17"/>
      <c r="BE21" s="230"/>
    </row>
    <row r="22" spans="2:71" ht="12" customHeight="1">
      <c r="B22" s="17"/>
      <c r="D22" s="24" t="s">
        <v>35</v>
      </c>
      <c r="AR22" s="17"/>
      <c r="BE22" s="230"/>
    </row>
    <row r="23" spans="2:71" ht="16.5" customHeight="1">
      <c r="B23" s="17"/>
      <c r="E23" s="236" t="s">
        <v>1</v>
      </c>
      <c r="F23" s="236"/>
      <c r="G23" s="236"/>
      <c r="H23" s="236"/>
      <c r="I23" s="236"/>
      <c r="J23" s="236"/>
      <c r="K23" s="236"/>
      <c r="L23" s="236"/>
      <c r="M23" s="236"/>
      <c r="N23" s="236"/>
      <c r="O23" s="236"/>
      <c r="P23" s="236"/>
      <c r="Q23" s="236"/>
      <c r="R23" s="236"/>
      <c r="S23" s="236"/>
      <c r="T23" s="236"/>
      <c r="U23" s="236"/>
      <c r="V23" s="236"/>
      <c r="W23" s="236"/>
      <c r="X23" s="236"/>
      <c r="Y23" s="236"/>
      <c r="Z23" s="236"/>
      <c r="AA23" s="236"/>
      <c r="AB23" s="236"/>
      <c r="AC23" s="236"/>
      <c r="AD23" s="236"/>
      <c r="AE23" s="236"/>
      <c r="AF23" s="236"/>
      <c r="AG23" s="236"/>
      <c r="AH23" s="236"/>
      <c r="AI23" s="236"/>
      <c r="AJ23" s="236"/>
      <c r="AK23" s="236"/>
      <c r="AL23" s="236"/>
      <c r="AM23" s="236"/>
      <c r="AN23" s="236"/>
      <c r="AR23" s="17"/>
      <c r="BE23" s="230"/>
    </row>
    <row r="24" spans="2:71" ht="6.95" customHeight="1">
      <c r="B24" s="17"/>
      <c r="AR24" s="17"/>
      <c r="BE24" s="230"/>
    </row>
    <row r="25" spans="2:7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30"/>
    </row>
    <row r="26" spans="2:71" ht="14.45" customHeight="1">
      <c r="B26" s="17"/>
      <c r="D26" s="29" t="s">
        <v>36</v>
      </c>
      <c r="AK26" s="237">
        <f>ROUND(AG94,2)</f>
        <v>0</v>
      </c>
      <c r="AL26" s="219"/>
      <c r="AM26" s="219"/>
      <c r="AN26" s="219"/>
      <c r="AO26" s="219"/>
      <c r="AR26" s="17"/>
      <c r="BE26" s="230"/>
    </row>
    <row r="27" spans="2:71" ht="14.45" customHeight="1">
      <c r="B27" s="17"/>
      <c r="D27" s="29" t="s">
        <v>37</v>
      </c>
      <c r="AK27" s="237">
        <f>ROUND(AG109, 2)</f>
        <v>0</v>
      </c>
      <c r="AL27" s="237"/>
      <c r="AM27" s="237"/>
      <c r="AN27" s="237"/>
      <c r="AO27" s="237"/>
      <c r="AR27" s="17"/>
      <c r="BE27" s="230"/>
    </row>
    <row r="28" spans="2:71" s="1" customFormat="1" ht="6.95" customHeight="1">
      <c r="B28" s="31"/>
      <c r="AR28" s="31"/>
      <c r="BE28" s="230"/>
    </row>
    <row r="29" spans="2:71" s="1" customFormat="1" ht="25.9" customHeight="1">
      <c r="B29" s="31"/>
      <c r="D29" s="32" t="s">
        <v>38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238">
        <f>ROUND(AK26 + AK27, 2)</f>
        <v>0</v>
      </c>
      <c r="AL29" s="239"/>
      <c r="AM29" s="239"/>
      <c r="AN29" s="239"/>
      <c r="AO29" s="239"/>
      <c r="AR29" s="31"/>
      <c r="BE29" s="230"/>
    </row>
    <row r="30" spans="2:71" s="1" customFormat="1" ht="6.95" customHeight="1">
      <c r="B30" s="31"/>
      <c r="AR30" s="31"/>
      <c r="BE30" s="230"/>
    </row>
    <row r="31" spans="2:71" s="1" customFormat="1" ht="12.75">
      <c r="B31" s="31"/>
      <c r="L31" s="240" t="s">
        <v>39</v>
      </c>
      <c r="M31" s="240"/>
      <c r="N31" s="240"/>
      <c r="O31" s="240"/>
      <c r="P31" s="240"/>
      <c r="W31" s="240" t="s">
        <v>40</v>
      </c>
      <c r="X31" s="240"/>
      <c r="Y31" s="240"/>
      <c r="Z31" s="240"/>
      <c r="AA31" s="240"/>
      <c r="AB31" s="240"/>
      <c r="AC31" s="240"/>
      <c r="AD31" s="240"/>
      <c r="AE31" s="240"/>
      <c r="AK31" s="240" t="s">
        <v>41</v>
      </c>
      <c r="AL31" s="240"/>
      <c r="AM31" s="240"/>
      <c r="AN31" s="240"/>
      <c r="AO31" s="240"/>
      <c r="AR31" s="31"/>
      <c r="BE31" s="230"/>
    </row>
    <row r="32" spans="2:71" s="2" customFormat="1" ht="14.45" customHeight="1">
      <c r="B32" s="35"/>
      <c r="D32" s="24" t="s">
        <v>42</v>
      </c>
      <c r="F32" s="36" t="s">
        <v>43</v>
      </c>
      <c r="L32" s="214">
        <v>0.2</v>
      </c>
      <c r="M32" s="213"/>
      <c r="N32" s="213"/>
      <c r="O32" s="213"/>
      <c r="P32" s="213"/>
      <c r="Q32" s="37"/>
      <c r="R32" s="37"/>
      <c r="S32" s="37"/>
      <c r="T32" s="37"/>
      <c r="U32" s="37"/>
      <c r="V32" s="37"/>
      <c r="W32" s="212" t="e">
        <f>ROUND(AZ94 + SUM(CD109:CD113), 2)</f>
        <v>#REF!</v>
      </c>
      <c r="X32" s="213"/>
      <c r="Y32" s="213"/>
      <c r="Z32" s="213"/>
      <c r="AA32" s="213"/>
      <c r="AB32" s="213"/>
      <c r="AC32" s="213"/>
      <c r="AD32" s="213"/>
      <c r="AE32" s="213"/>
      <c r="AF32" s="37"/>
      <c r="AG32" s="37"/>
      <c r="AH32" s="37"/>
      <c r="AI32" s="37"/>
      <c r="AJ32" s="37"/>
      <c r="AK32" s="212" t="e">
        <f>ROUND(AV94 + SUM(BY109:BY113), 2)</f>
        <v>#REF!</v>
      </c>
      <c r="AL32" s="213"/>
      <c r="AM32" s="213"/>
      <c r="AN32" s="213"/>
      <c r="AO32" s="213"/>
      <c r="AP32" s="37"/>
      <c r="AQ32" s="37"/>
      <c r="AR32" s="38"/>
      <c r="AS32" s="37"/>
      <c r="AT32" s="37"/>
      <c r="AU32" s="37"/>
      <c r="AV32" s="37"/>
      <c r="AW32" s="37"/>
      <c r="AX32" s="37"/>
      <c r="AY32" s="37"/>
      <c r="AZ32" s="37"/>
      <c r="BE32" s="231"/>
    </row>
    <row r="33" spans="2:57" s="2" customFormat="1" ht="14.45" customHeight="1">
      <c r="B33" s="35"/>
      <c r="F33" s="36" t="s">
        <v>44</v>
      </c>
      <c r="L33" s="214">
        <v>0.2</v>
      </c>
      <c r="M33" s="213"/>
      <c r="N33" s="213"/>
      <c r="O33" s="213"/>
      <c r="P33" s="213"/>
      <c r="Q33" s="37"/>
      <c r="R33" s="37"/>
      <c r="S33" s="37"/>
      <c r="T33" s="37"/>
      <c r="U33" s="37"/>
      <c r="V33" s="37"/>
      <c r="W33" s="212" t="e">
        <f>ROUND(BA94 + SUM(CE109:CE113), 2)</f>
        <v>#REF!</v>
      </c>
      <c r="X33" s="213"/>
      <c r="Y33" s="213"/>
      <c r="Z33" s="213"/>
      <c r="AA33" s="213"/>
      <c r="AB33" s="213"/>
      <c r="AC33" s="213"/>
      <c r="AD33" s="213"/>
      <c r="AE33" s="213"/>
      <c r="AF33" s="37"/>
      <c r="AG33" s="37"/>
      <c r="AH33" s="37"/>
      <c r="AI33" s="37"/>
      <c r="AJ33" s="37"/>
      <c r="AK33" s="212" t="e">
        <f>ROUND(AW94 + SUM(BZ109:BZ113), 2)</f>
        <v>#REF!</v>
      </c>
      <c r="AL33" s="213"/>
      <c r="AM33" s="213"/>
      <c r="AN33" s="213"/>
      <c r="AO33" s="213"/>
      <c r="AP33" s="37"/>
      <c r="AQ33" s="37"/>
      <c r="AR33" s="38"/>
      <c r="AS33" s="37"/>
      <c r="AT33" s="37"/>
      <c r="AU33" s="37"/>
      <c r="AV33" s="37"/>
      <c r="AW33" s="37"/>
      <c r="AX33" s="37"/>
      <c r="AY33" s="37"/>
      <c r="AZ33" s="37"/>
      <c r="BE33" s="231"/>
    </row>
    <row r="34" spans="2:57" s="2" customFormat="1" ht="14.45" hidden="1" customHeight="1">
      <c r="B34" s="35"/>
      <c r="F34" s="24" t="s">
        <v>45</v>
      </c>
      <c r="L34" s="241">
        <v>0.2</v>
      </c>
      <c r="M34" s="211"/>
      <c r="N34" s="211"/>
      <c r="O34" s="211"/>
      <c r="P34" s="211"/>
      <c r="W34" s="210" t="e">
        <f>ROUND(BB94 + SUM(CF109:CF113), 2)</f>
        <v>#REF!</v>
      </c>
      <c r="X34" s="211"/>
      <c r="Y34" s="211"/>
      <c r="Z34" s="211"/>
      <c r="AA34" s="211"/>
      <c r="AB34" s="211"/>
      <c r="AC34" s="211"/>
      <c r="AD34" s="211"/>
      <c r="AE34" s="211"/>
      <c r="AK34" s="210">
        <v>0</v>
      </c>
      <c r="AL34" s="211"/>
      <c r="AM34" s="211"/>
      <c r="AN34" s="211"/>
      <c r="AO34" s="211"/>
      <c r="AR34" s="35"/>
      <c r="BE34" s="231"/>
    </row>
    <row r="35" spans="2:57" s="2" customFormat="1" ht="14.45" hidden="1" customHeight="1">
      <c r="B35" s="35"/>
      <c r="F35" s="24" t="s">
        <v>46</v>
      </c>
      <c r="L35" s="241">
        <v>0.2</v>
      </c>
      <c r="M35" s="211"/>
      <c r="N35" s="211"/>
      <c r="O35" s="211"/>
      <c r="P35" s="211"/>
      <c r="W35" s="210" t="e">
        <f>ROUND(BC94 + SUM(CG109:CG113), 2)</f>
        <v>#REF!</v>
      </c>
      <c r="X35" s="211"/>
      <c r="Y35" s="211"/>
      <c r="Z35" s="211"/>
      <c r="AA35" s="211"/>
      <c r="AB35" s="211"/>
      <c r="AC35" s="211"/>
      <c r="AD35" s="211"/>
      <c r="AE35" s="211"/>
      <c r="AK35" s="210">
        <v>0</v>
      </c>
      <c r="AL35" s="211"/>
      <c r="AM35" s="211"/>
      <c r="AN35" s="211"/>
      <c r="AO35" s="211"/>
      <c r="AR35" s="35"/>
    </row>
    <row r="36" spans="2:57" s="2" customFormat="1" ht="14.45" hidden="1" customHeight="1">
      <c r="B36" s="35"/>
      <c r="F36" s="36" t="s">
        <v>47</v>
      </c>
      <c r="L36" s="214">
        <v>0</v>
      </c>
      <c r="M36" s="213"/>
      <c r="N36" s="213"/>
      <c r="O36" s="213"/>
      <c r="P36" s="213"/>
      <c r="Q36" s="37"/>
      <c r="R36" s="37"/>
      <c r="S36" s="37"/>
      <c r="T36" s="37"/>
      <c r="U36" s="37"/>
      <c r="V36" s="37"/>
      <c r="W36" s="212" t="e">
        <f>ROUND(BD94 + SUM(CH109:CH113), 2)</f>
        <v>#REF!</v>
      </c>
      <c r="X36" s="213"/>
      <c r="Y36" s="213"/>
      <c r="Z36" s="213"/>
      <c r="AA36" s="213"/>
      <c r="AB36" s="213"/>
      <c r="AC36" s="213"/>
      <c r="AD36" s="213"/>
      <c r="AE36" s="213"/>
      <c r="AF36" s="37"/>
      <c r="AG36" s="37"/>
      <c r="AH36" s="37"/>
      <c r="AI36" s="37"/>
      <c r="AJ36" s="37"/>
      <c r="AK36" s="212">
        <v>0</v>
      </c>
      <c r="AL36" s="213"/>
      <c r="AM36" s="213"/>
      <c r="AN36" s="213"/>
      <c r="AO36" s="213"/>
      <c r="AP36" s="37"/>
      <c r="AQ36" s="37"/>
      <c r="AR36" s="38"/>
      <c r="AS36" s="37"/>
      <c r="AT36" s="37"/>
      <c r="AU36" s="37"/>
      <c r="AV36" s="37"/>
      <c r="AW36" s="37"/>
      <c r="AX36" s="37"/>
      <c r="AY36" s="37"/>
      <c r="AZ36" s="37"/>
    </row>
    <row r="37" spans="2:57" s="1" customFormat="1" ht="6.95" customHeight="1">
      <c r="B37" s="31"/>
      <c r="AR37" s="31"/>
    </row>
    <row r="38" spans="2:57" s="1" customFormat="1" ht="25.9" customHeight="1">
      <c r="B38" s="31"/>
      <c r="C38" s="39"/>
      <c r="D38" s="40" t="s">
        <v>48</v>
      </c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2" t="s">
        <v>49</v>
      </c>
      <c r="U38" s="41"/>
      <c r="V38" s="41"/>
      <c r="W38" s="41"/>
      <c r="X38" s="218" t="s">
        <v>50</v>
      </c>
      <c r="Y38" s="216"/>
      <c r="Z38" s="216"/>
      <c r="AA38" s="216"/>
      <c r="AB38" s="216"/>
      <c r="AC38" s="41"/>
      <c r="AD38" s="41"/>
      <c r="AE38" s="41"/>
      <c r="AF38" s="41"/>
      <c r="AG38" s="41"/>
      <c r="AH38" s="41"/>
      <c r="AI38" s="41"/>
      <c r="AJ38" s="41"/>
      <c r="AK38" s="215" t="e">
        <f>SUM(AK29:AK36)</f>
        <v>#REF!</v>
      </c>
      <c r="AL38" s="216"/>
      <c r="AM38" s="216"/>
      <c r="AN38" s="216"/>
      <c r="AO38" s="217"/>
      <c r="AP38" s="39"/>
      <c r="AQ38" s="39"/>
      <c r="AR38" s="31"/>
    </row>
    <row r="39" spans="2:57" s="1" customFormat="1" ht="6.95" customHeight="1">
      <c r="B39" s="31"/>
      <c r="AR39" s="31"/>
    </row>
    <row r="40" spans="2:57" s="1" customFormat="1" ht="14.45" customHeight="1">
      <c r="B40" s="31"/>
      <c r="AR40" s="31"/>
    </row>
    <row r="41" spans="2:57" ht="14.45" customHeight="1">
      <c r="B41" s="17"/>
      <c r="AR41" s="17"/>
    </row>
    <row r="42" spans="2:57" ht="14.45" customHeight="1">
      <c r="B42" s="17"/>
      <c r="AR42" s="17"/>
    </row>
    <row r="43" spans="2:57" ht="14.45" customHeight="1">
      <c r="B43" s="17"/>
      <c r="AR43" s="17"/>
    </row>
    <row r="44" spans="2:57" ht="14.45" customHeight="1">
      <c r="B44" s="17"/>
      <c r="AR44" s="17"/>
    </row>
    <row r="45" spans="2:57" ht="14.45" customHeight="1">
      <c r="B45" s="17"/>
      <c r="AR45" s="17"/>
    </row>
    <row r="46" spans="2:57" ht="14.45" customHeight="1">
      <c r="B46" s="17"/>
      <c r="AR46" s="17"/>
    </row>
    <row r="47" spans="2:57" ht="14.45" customHeight="1">
      <c r="B47" s="17"/>
      <c r="AR47" s="17"/>
    </row>
    <row r="48" spans="2:57" ht="14.45" customHeight="1">
      <c r="B48" s="17"/>
      <c r="AR48" s="17"/>
    </row>
    <row r="49" spans="2:44" s="1" customFormat="1" ht="14.45" customHeight="1">
      <c r="B49" s="31"/>
      <c r="D49" s="43" t="s">
        <v>51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52</v>
      </c>
      <c r="AI49" s="44"/>
      <c r="AJ49" s="44"/>
      <c r="AK49" s="44"/>
      <c r="AL49" s="44"/>
      <c r="AM49" s="44"/>
      <c r="AN49" s="44"/>
      <c r="AO49" s="44"/>
      <c r="AR49" s="31"/>
    </row>
    <row r="50" spans="2:44">
      <c r="B50" s="17"/>
      <c r="AR50" s="17"/>
    </row>
    <row r="51" spans="2:44">
      <c r="B51" s="17"/>
      <c r="AR51" s="17"/>
    </row>
    <row r="52" spans="2:44">
      <c r="B52" s="17"/>
      <c r="AR52" s="17"/>
    </row>
    <row r="53" spans="2:44">
      <c r="B53" s="17"/>
      <c r="AR53" s="17"/>
    </row>
    <row r="54" spans="2:44">
      <c r="B54" s="17"/>
      <c r="AR54" s="17"/>
    </row>
    <row r="55" spans="2:44">
      <c r="B55" s="17"/>
      <c r="AR55" s="17"/>
    </row>
    <row r="56" spans="2:44">
      <c r="B56" s="17"/>
      <c r="AR56" s="17"/>
    </row>
    <row r="57" spans="2:44">
      <c r="B57" s="17"/>
      <c r="AR57" s="17"/>
    </row>
    <row r="58" spans="2:44">
      <c r="B58" s="17"/>
      <c r="AR58" s="17"/>
    </row>
    <row r="59" spans="2:44">
      <c r="B59" s="17"/>
      <c r="AR59" s="17"/>
    </row>
    <row r="60" spans="2:44" s="1" customFormat="1" ht="12.75">
      <c r="B60" s="31"/>
      <c r="D60" s="45" t="s">
        <v>53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5" t="s">
        <v>54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5" t="s">
        <v>53</v>
      </c>
      <c r="AI60" s="33"/>
      <c r="AJ60" s="33"/>
      <c r="AK60" s="33"/>
      <c r="AL60" s="33"/>
      <c r="AM60" s="45" t="s">
        <v>54</v>
      </c>
      <c r="AN60" s="33"/>
      <c r="AO60" s="33"/>
      <c r="AR60" s="31"/>
    </row>
    <row r="61" spans="2:44">
      <c r="B61" s="17"/>
      <c r="AR61" s="17"/>
    </row>
    <row r="62" spans="2:44">
      <c r="B62" s="17"/>
      <c r="AR62" s="17"/>
    </row>
    <row r="63" spans="2:44">
      <c r="B63" s="17"/>
      <c r="AR63" s="17"/>
    </row>
    <row r="64" spans="2:44" s="1" customFormat="1" ht="12.75">
      <c r="B64" s="31"/>
      <c r="D64" s="43" t="s">
        <v>55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3" t="s">
        <v>56</v>
      </c>
      <c r="AI64" s="44"/>
      <c r="AJ64" s="44"/>
      <c r="AK64" s="44"/>
      <c r="AL64" s="44"/>
      <c r="AM64" s="44"/>
      <c r="AN64" s="44"/>
      <c r="AO64" s="44"/>
      <c r="AR64" s="31"/>
    </row>
    <row r="65" spans="2:44">
      <c r="B65" s="17"/>
      <c r="AR65" s="17"/>
    </row>
    <row r="66" spans="2:44">
      <c r="B66" s="17"/>
      <c r="AR66" s="17"/>
    </row>
    <row r="67" spans="2:44">
      <c r="B67" s="17"/>
      <c r="AR67" s="17"/>
    </row>
    <row r="68" spans="2:44">
      <c r="B68" s="17"/>
      <c r="AR68" s="17"/>
    </row>
    <row r="69" spans="2:44">
      <c r="B69" s="17"/>
      <c r="AR69" s="17"/>
    </row>
    <row r="70" spans="2:44">
      <c r="B70" s="17"/>
      <c r="AR70" s="17"/>
    </row>
    <row r="71" spans="2:44">
      <c r="B71" s="17"/>
      <c r="AR71" s="17"/>
    </row>
    <row r="72" spans="2:44">
      <c r="B72" s="17"/>
      <c r="AR72" s="17"/>
    </row>
    <row r="73" spans="2:44">
      <c r="B73" s="17"/>
      <c r="AR73" s="17"/>
    </row>
    <row r="74" spans="2:44">
      <c r="B74" s="17"/>
      <c r="AR74" s="17"/>
    </row>
    <row r="75" spans="2:44" s="1" customFormat="1" ht="12.75">
      <c r="B75" s="31"/>
      <c r="D75" s="45" t="s">
        <v>53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5" t="s">
        <v>54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5" t="s">
        <v>53</v>
      </c>
      <c r="AI75" s="33"/>
      <c r="AJ75" s="33"/>
      <c r="AK75" s="33"/>
      <c r="AL75" s="33"/>
      <c r="AM75" s="45" t="s">
        <v>54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1"/>
    </row>
    <row r="81" spans="1:91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1"/>
    </row>
    <row r="82" spans="1:91" s="1" customFormat="1" ht="24.95" customHeight="1">
      <c r="B82" s="31"/>
      <c r="C82" s="18" t="s">
        <v>57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50"/>
      <c r="C84" s="24" t="s">
        <v>12</v>
      </c>
      <c r="L84" s="3" t="str">
        <f>K5</f>
        <v>0224</v>
      </c>
      <c r="AR84" s="50"/>
    </row>
    <row r="85" spans="1:91" s="4" customFormat="1" ht="36.950000000000003" customHeight="1">
      <c r="B85" s="51"/>
      <c r="C85" s="52" t="s">
        <v>15</v>
      </c>
      <c r="L85" s="245" t="str">
        <f>K6</f>
        <v>Depo Jurajov Dvor</v>
      </c>
      <c r="M85" s="246"/>
      <c r="N85" s="246"/>
      <c r="O85" s="246"/>
      <c r="P85" s="246"/>
      <c r="Q85" s="246"/>
      <c r="R85" s="246"/>
      <c r="S85" s="246"/>
      <c r="T85" s="246"/>
      <c r="U85" s="246"/>
      <c r="V85" s="246"/>
      <c r="W85" s="246"/>
      <c r="X85" s="246"/>
      <c r="Y85" s="246"/>
      <c r="Z85" s="246"/>
      <c r="AA85" s="246"/>
      <c r="AB85" s="246"/>
      <c r="AC85" s="246"/>
      <c r="AD85" s="246"/>
      <c r="AE85" s="246"/>
      <c r="AF85" s="246"/>
      <c r="AG85" s="246"/>
      <c r="AH85" s="246"/>
      <c r="AI85" s="246"/>
      <c r="AJ85" s="246"/>
      <c r="AK85" s="246"/>
      <c r="AL85" s="246"/>
      <c r="AM85" s="246"/>
      <c r="AN85" s="246"/>
      <c r="AO85" s="246"/>
      <c r="AR85" s="51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4" t="s">
        <v>19</v>
      </c>
      <c r="L87" s="53" t="str">
        <f>IF(K8="","",K8)</f>
        <v>Bratislava</v>
      </c>
      <c r="AI87" s="24" t="s">
        <v>21</v>
      </c>
      <c r="AM87" s="225" t="str">
        <f>IF(AN8= "","",AN8)</f>
        <v>8. 3. 2024</v>
      </c>
      <c r="AN87" s="225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4" t="s">
        <v>23</v>
      </c>
      <c r="L89" s="3" t="str">
        <f>IF(E11= "","",E11)</f>
        <v>Dopravný podnik Bratislava, akciová spoločnosť</v>
      </c>
      <c r="AI89" s="24" t="s">
        <v>31</v>
      </c>
      <c r="AM89" s="226" t="str">
        <f>IF(E17="","",E17)</f>
        <v xml:space="preserve"> </v>
      </c>
      <c r="AN89" s="227"/>
      <c r="AO89" s="227"/>
      <c r="AP89" s="227"/>
      <c r="AR89" s="31"/>
      <c r="AS89" s="204" t="s">
        <v>58</v>
      </c>
      <c r="AT89" s="205"/>
      <c r="AU89" s="55"/>
      <c r="AV89" s="55"/>
      <c r="AW89" s="55"/>
      <c r="AX89" s="55"/>
      <c r="AY89" s="55"/>
      <c r="AZ89" s="55"/>
      <c r="BA89" s="55"/>
      <c r="BB89" s="55"/>
      <c r="BC89" s="55"/>
      <c r="BD89" s="56"/>
    </row>
    <row r="90" spans="1:91" s="1" customFormat="1" ht="15.2" customHeight="1">
      <c r="B90" s="31"/>
      <c r="C90" s="24" t="s">
        <v>29</v>
      </c>
      <c r="L90" s="3" t="str">
        <f>IF(E14= "Vyplň údaj","",E14)</f>
        <v/>
      </c>
      <c r="AI90" s="24" t="s">
        <v>34</v>
      </c>
      <c r="AM90" s="226" t="str">
        <f>IF(E20="","",E20)</f>
        <v xml:space="preserve"> </v>
      </c>
      <c r="AN90" s="227"/>
      <c r="AO90" s="227"/>
      <c r="AP90" s="227"/>
      <c r="AR90" s="31"/>
      <c r="AS90" s="206"/>
      <c r="AT90" s="207"/>
      <c r="BD90" s="58"/>
    </row>
    <row r="91" spans="1:91" s="1" customFormat="1" ht="10.9" customHeight="1">
      <c r="B91" s="31"/>
      <c r="AR91" s="31"/>
      <c r="AS91" s="206"/>
      <c r="AT91" s="207"/>
      <c r="BD91" s="58"/>
    </row>
    <row r="92" spans="1:91" s="1" customFormat="1" ht="29.25" customHeight="1">
      <c r="B92" s="31"/>
      <c r="C92" s="252" t="s">
        <v>59</v>
      </c>
      <c r="D92" s="221"/>
      <c r="E92" s="221"/>
      <c r="F92" s="221"/>
      <c r="G92" s="221"/>
      <c r="H92" s="59"/>
      <c r="I92" s="250" t="s">
        <v>60</v>
      </c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21"/>
      <c r="Z92" s="221"/>
      <c r="AA92" s="221"/>
      <c r="AB92" s="221"/>
      <c r="AC92" s="221"/>
      <c r="AD92" s="221"/>
      <c r="AE92" s="221"/>
      <c r="AF92" s="221"/>
      <c r="AG92" s="220" t="s">
        <v>61</v>
      </c>
      <c r="AH92" s="221"/>
      <c r="AI92" s="221"/>
      <c r="AJ92" s="221"/>
      <c r="AK92" s="221"/>
      <c r="AL92" s="221"/>
      <c r="AM92" s="221"/>
      <c r="AN92" s="250" t="s">
        <v>62</v>
      </c>
      <c r="AO92" s="221"/>
      <c r="AP92" s="251"/>
      <c r="AQ92" s="60" t="s">
        <v>63</v>
      </c>
      <c r="AR92" s="31"/>
      <c r="AS92" s="61" t="s">
        <v>64</v>
      </c>
      <c r="AT92" s="62" t="s">
        <v>65</v>
      </c>
      <c r="AU92" s="62" t="s">
        <v>66</v>
      </c>
      <c r="AV92" s="62" t="s">
        <v>67</v>
      </c>
      <c r="AW92" s="62" t="s">
        <v>68</v>
      </c>
      <c r="AX92" s="62" t="s">
        <v>69</v>
      </c>
      <c r="AY92" s="62" t="s">
        <v>70</v>
      </c>
      <c r="AZ92" s="62" t="s">
        <v>71</v>
      </c>
      <c r="BA92" s="62" t="s">
        <v>72</v>
      </c>
      <c r="BB92" s="62" t="s">
        <v>73</v>
      </c>
      <c r="BC92" s="62" t="s">
        <v>74</v>
      </c>
      <c r="BD92" s="63" t="s">
        <v>75</v>
      </c>
    </row>
    <row r="93" spans="1:91" s="1" customFormat="1" ht="10.9" customHeight="1">
      <c r="B93" s="31"/>
      <c r="AR93" s="31"/>
      <c r="AS93" s="64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6"/>
    </row>
    <row r="94" spans="1:91" s="5" customFormat="1" ht="32.450000000000003" customHeight="1">
      <c r="B94" s="65"/>
      <c r="C94" s="66" t="s">
        <v>76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48">
        <f>ROUND(AG95+SUM(AG99:AG107),2)</f>
        <v>0</v>
      </c>
      <c r="AH94" s="248"/>
      <c r="AI94" s="248"/>
      <c r="AJ94" s="248"/>
      <c r="AK94" s="248"/>
      <c r="AL94" s="248"/>
      <c r="AM94" s="248"/>
      <c r="AN94" s="249" t="e">
        <f t="shared" ref="AN94:AN98" si="0">SUM(AG94,AT94)</f>
        <v>#REF!</v>
      </c>
      <c r="AO94" s="249"/>
      <c r="AP94" s="249"/>
      <c r="AQ94" s="69" t="s">
        <v>1</v>
      </c>
      <c r="AR94" s="65"/>
      <c r="AS94" s="70">
        <f>ROUND(AS95+SUM(AS99:AS107),2)</f>
        <v>0</v>
      </c>
      <c r="AT94" s="71" t="e">
        <f t="shared" ref="AT94:AT107" si="1">ROUND(SUM(AV94:AW94),2)</f>
        <v>#REF!</v>
      </c>
      <c r="AU94" s="72" t="e">
        <f>ROUND(AU95+SUM(AU99:AU107),5)</f>
        <v>#REF!</v>
      </c>
      <c r="AV94" s="71" t="e">
        <f>ROUND(AZ94*L32,2)</f>
        <v>#REF!</v>
      </c>
      <c r="AW94" s="71" t="e">
        <f>ROUND(BA94*L33,2)</f>
        <v>#REF!</v>
      </c>
      <c r="AX94" s="71" t="e">
        <f>ROUND(BB94*L32,2)</f>
        <v>#REF!</v>
      </c>
      <c r="AY94" s="71" t="e">
        <f>ROUND(BC94*L33,2)</f>
        <v>#REF!</v>
      </c>
      <c r="AZ94" s="71" t="e">
        <f>ROUND(AZ95+SUM(AZ99:AZ107),2)</f>
        <v>#REF!</v>
      </c>
      <c r="BA94" s="71" t="e">
        <f>ROUND(BA95+SUM(BA99:BA107),2)</f>
        <v>#REF!</v>
      </c>
      <c r="BB94" s="71" t="e">
        <f>ROUND(BB95+SUM(BB99:BB107),2)</f>
        <v>#REF!</v>
      </c>
      <c r="BC94" s="71" t="e">
        <f>ROUND(BC95+SUM(BC99:BC107),2)</f>
        <v>#REF!</v>
      </c>
      <c r="BD94" s="73" t="e">
        <f>ROUND(BD95+SUM(BD99:BD107),2)</f>
        <v>#REF!</v>
      </c>
      <c r="BS94" s="74" t="s">
        <v>77</v>
      </c>
      <c r="BT94" s="74" t="s">
        <v>78</v>
      </c>
      <c r="BU94" s="75" t="s">
        <v>79</v>
      </c>
      <c r="BV94" s="74" t="s">
        <v>80</v>
      </c>
      <c r="BW94" s="74" t="s">
        <v>5</v>
      </c>
      <c r="BX94" s="74" t="s">
        <v>81</v>
      </c>
      <c r="CL94" s="74" t="s">
        <v>1</v>
      </c>
    </row>
    <row r="95" spans="1:91" s="6" customFormat="1" ht="24.75" customHeight="1">
      <c r="B95" s="76"/>
      <c r="C95" s="77"/>
      <c r="D95" s="247" t="s">
        <v>82</v>
      </c>
      <c r="E95" s="247"/>
      <c r="F95" s="247"/>
      <c r="G95" s="247"/>
      <c r="H95" s="247"/>
      <c r="I95" s="78"/>
      <c r="J95" s="247" t="s">
        <v>83</v>
      </c>
      <c r="K95" s="247"/>
      <c r="L95" s="247"/>
      <c r="M95" s="247"/>
      <c r="N95" s="247"/>
      <c r="O95" s="247"/>
      <c r="P95" s="247"/>
      <c r="Q95" s="247"/>
      <c r="R95" s="247"/>
      <c r="S95" s="247"/>
      <c r="T95" s="247"/>
      <c r="U95" s="247"/>
      <c r="V95" s="247"/>
      <c r="W95" s="247"/>
      <c r="X95" s="247"/>
      <c r="Y95" s="247"/>
      <c r="Z95" s="247"/>
      <c r="AA95" s="247"/>
      <c r="AB95" s="247"/>
      <c r="AC95" s="247"/>
      <c r="AD95" s="247"/>
      <c r="AE95" s="247"/>
      <c r="AF95" s="247"/>
      <c r="AG95" s="224">
        <f>ROUND(SUM(AG96:AG98),2)</f>
        <v>0</v>
      </c>
      <c r="AH95" s="209"/>
      <c r="AI95" s="209"/>
      <c r="AJ95" s="209"/>
      <c r="AK95" s="209"/>
      <c r="AL95" s="209"/>
      <c r="AM95" s="209"/>
      <c r="AN95" s="208">
        <f t="shared" si="0"/>
        <v>0</v>
      </c>
      <c r="AO95" s="209"/>
      <c r="AP95" s="209"/>
      <c r="AQ95" s="79" t="s">
        <v>84</v>
      </c>
      <c r="AR95" s="76"/>
      <c r="AS95" s="80">
        <f>ROUND(SUM(AS96:AS98),2)</f>
        <v>0</v>
      </c>
      <c r="AT95" s="81">
        <f t="shared" si="1"/>
        <v>0</v>
      </c>
      <c r="AU95" s="82">
        <f>ROUND(SUM(AU96:AU98),5)</f>
        <v>0</v>
      </c>
      <c r="AV95" s="81">
        <f>ROUND(AZ95*L32,2)</f>
        <v>0</v>
      </c>
      <c r="AW95" s="81">
        <f>ROUND(BA95*L33,2)</f>
        <v>0</v>
      </c>
      <c r="AX95" s="81">
        <f>ROUND(BB95*L32,2)</f>
        <v>0</v>
      </c>
      <c r="AY95" s="81">
        <f>ROUND(BC95*L33,2)</f>
        <v>0</v>
      </c>
      <c r="AZ95" s="81">
        <f>ROUND(SUM(AZ96:AZ98),2)</f>
        <v>0</v>
      </c>
      <c r="BA95" s="81">
        <f>ROUND(SUM(BA96:BA98),2)</f>
        <v>0</v>
      </c>
      <c r="BB95" s="81">
        <f>ROUND(SUM(BB96:BB98),2)</f>
        <v>0</v>
      </c>
      <c r="BC95" s="81">
        <f>ROUND(SUM(BC96:BC98),2)</f>
        <v>0</v>
      </c>
      <c r="BD95" s="83">
        <f>ROUND(SUM(BD96:BD98),2)</f>
        <v>0</v>
      </c>
      <c r="BS95" s="84" t="s">
        <v>77</v>
      </c>
      <c r="BT95" s="84" t="s">
        <v>85</v>
      </c>
      <c r="BU95" s="84" t="s">
        <v>79</v>
      </c>
      <c r="BV95" s="84" t="s">
        <v>80</v>
      </c>
      <c r="BW95" s="84" t="s">
        <v>86</v>
      </c>
      <c r="BX95" s="84" t="s">
        <v>5</v>
      </c>
      <c r="CL95" s="84" t="s">
        <v>1</v>
      </c>
      <c r="CM95" s="84" t="s">
        <v>78</v>
      </c>
    </row>
    <row r="96" spans="1:91" s="3" customFormat="1" ht="16.5" customHeight="1">
      <c r="A96" s="85" t="s">
        <v>87</v>
      </c>
      <c r="B96" s="50"/>
      <c r="C96" s="9"/>
      <c r="D96" s="9"/>
      <c r="E96" s="253" t="s">
        <v>88</v>
      </c>
      <c r="F96" s="253"/>
      <c r="G96" s="253"/>
      <c r="H96" s="253"/>
      <c r="I96" s="253"/>
      <c r="J96" s="9"/>
      <c r="K96" s="253" t="s">
        <v>89</v>
      </c>
      <c r="L96" s="253"/>
      <c r="M96" s="253"/>
      <c r="N96" s="253"/>
      <c r="O96" s="253"/>
      <c r="P96" s="253"/>
      <c r="Q96" s="253"/>
      <c r="R96" s="253"/>
      <c r="S96" s="253"/>
      <c r="T96" s="253"/>
      <c r="U96" s="253"/>
      <c r="V96" s="253"/>
      <c r="W96" s="253"/>
      <c r="X96" s="253"/>
      <c r="Y96" s="253"/>
      <c r="Z96" s="253"/>
      <c r="AA96" s="253"/>
      <c r="AB96" s="253"/>
      <c r="AC96" s="253"/>
      <c r="AD96" s="253"/>
      <c r="AE96" s="253"/>
      <c r="AF96" s="253"/>
      <c r="AG96" s="222">
        <f>'01_usek - žlab pri stojan...'!J34</f>
        <v>0</v>
      </c>
      <c r="AH96" s="223"/>
      <c r="AI96" s="223"/>
      <c r="AJ96" s="223"/>
      <c r="AK96" s="223"/>
      <c r="AL96" s="223"/>
      <c r="AM96" s="223"/>
      <c r="AN96" s="222">
        <f t="shared" si="0"/>
        <v>0</v>
      </c>
      <c r="AO96" s="223"/>
      <c r="AP96" s="223"/>
      <c r="AQ96" s="86" t="s">
        <v>90</v>
      </c>
      <c r="AR96" s="50"/>
      <c r="AS96" s="87">
        <v>0</v>
      </c>
      <c r="AT96" s="88">
        <f t="shared" si="1"/>
        <v>0</v>
      </c>
      <c r="AU96" s="89">
        <f>'01_usek - žlab pri stojan...'!P138</f>
        <v>0</v>
      </c>
      <c r="AV96" s="88">
        <f>'01_usek - žlab pri stojan...'!J37</f>
        <v>0</v>
      </c>
      <c r="AW96" s="88">
        <f>'01_usek - žlab pri stojan...'!J38</f>
        <v>0</v>
      </c>
      <c r="AX96" s="88">
        <f>'01_usek - žlab pri stojan...'!J39</f>
        <v>0</v>
      </c>
      <c r="AY96" s="88">
        <f>'01_usek - žlab pri stojan...'!J40</f>
        <v>0</v>
      </c>
      <c r="AZ96" s="88">
        <f>'01_usek - žlab pri stojan...'!F37</f>
        <v>0</v>
      </c>
      <c r="BA96" s="88">
        <f>'01_usek - žlab pri stojan...'!F38</f>
        <v>0</v>
      </c>
      <c r="BB96" s="88">
        <f>'01_usek - žlab pri stojan...'!F39</f>
        <v>0</v>
      </c>
      <c r="BC96" s="88">
        <f>'01_usek - žlab pri stojan...'!F40</f>
        <v>0</v>
      </c>
      <c r="BD96" s="90">
        <f>'01_usek - žlab pri stojan...'!F41</f>
        <v>0</v>
      </c>
      <c r="BT96" s="22" t="s">
        <v>91</v>
      </c>
      <c r="BV96" s="22" t="s">
        <v>80</v>
      </c>
      <c r="BW96" s="22" t="s">
        <v>92</v>
      </c>
      <c r="BX96" s="22" t="s">
        <v>86</v>
      </c>
      <c r="CL96" s="22" t="s">
        <v>1</v>
      </c>
    </row>
    <row r="97" spans="1:91" s="3" customFormat="1" ht="16.5" customHeight="1">
      <c r="A97" s="85" t="s">
        <v>87</v>
      </c>
      <c r="B97" s="50"/>
      <c r="C97" s="9"/>
      <c r="D97" s="9"/>
      <c r="E97" s="253" t="s">
        <v>93</v>
      </c>
      <c r="F97" s="253"/>
      <c r="G97" s="253"/>
      <c r="H97" s="253"/>
      <c r="I97" s="253"/>
      <c r="J97" s="9"/>
      <c r="K97" s="253" t="s">
        <v>94</v>
      </c>
      <c r="L97" s="253"/>
      <c r="M97" s="253"/>
      <c r="N97" s="253"/>
      <c r="O97" s="253"/>
      <c r="P97" s="253"/>
      <c r="Q97" s="253"/>
      <c r="R97" s="253"/>
      <c r="S97" s="253"/>
      <c r="T97" s="253"/>
      <c r="U97" s="253"/>
      <c r="V97" s="253"/>
      <c r="W97" s="253"/>
      <c r="X97" s="253"/>
      <c r="Y97" s="253"/>
      <c r="Z97" s="253"/>
      <c r="AA97" s="253"/>
      <c r="AB97" s="253"/>
      <c r="AC97" s="253"/>
      <c r="AD97" s="253"/>
      <c r="AE97" s="253"/>
      <c r="AF97" s="253"/>
      <c r="AG97" s="222">
        <f>'02_usek - žlab pri stojan...'!J34</f>
        <v>0</v>
      </c>
      <c r="AH97" s="223"/>
      <c r="AI97" s="223"/>
      <c r="AJ97" s="223"/>
      <c r="AK97" s="223"/>
      <c r="AL97" s="223"/>
      <c r="AM97" s="223"/>
      <c r="AN97" s="222">
        <f t="shared" si="0"/>
        <v>0</v>
      </c>
      <c r="AO97" s="223"/>
      <c r="AP97" s="223"/>
      <c r="AQ97" s="86" t="s">
        <v>90</v>
      </c>
      <c r="AR97" s="50"/>
      <c r="AS97" s="87">
        <v>0</v>
      </c>
      <c r="AT97" s="88">
        <f t="shared" si="1"/>
        <v>0</v>
      </c>
      <c r="AU97" s="89">
        <f>'02_usek - žlab pri stojan...'!P137</f>
        <v>0</v>
      </c>
      <c r="AV97" s="88">
        <f>'02_usek - žlab pri stojan...'!J37</f>
        <v>0</v>
      </c>
      <c r="AW97" s="88">
        <f>'02_usek - žlab pri stojan...'!J38</f>
        <v>0</v>
      </c>
      <c r="AX97" s="88">
        <f>'02_usek - žlab pri stojan...'!J39</f>
        <v>0</v>
      </c>
      <c r="AY97" s="88">
        <f>'02_usek - žlab pri stojan...'!J40</f>
        <v>0</v>
      </c>
      <c r="AZ97" s="88">
        <f>'02_usek - žlab pri stojan...'!F37</f>
        <v>0</v>
      </c>
      <c r="BA97" s="88">
        <f>'02_usek - žlab pri stojan...'!F38</f>
        <v>0</v>
      </c>
      <c r="BB97" s="88">
        <f>'02_usek - žlab pri stojan...'!F39</f>
        <v>0</v>
      </c>
      <c r="BC97" s="88">
        <f>'02_usek - žlab pri stojan...'!F40</f>
        <v>0</v>
      </c>
      <c r="BD97" s="90">
        <f>'02_usek - žlab pri stojan...'!F41</f>
        <v>0</v>
      </c>
      <c r="BT97" s="22" t="s">
        <v>91</v>
      </c>
      <c r="BV97" s="22" t="s">
        <v>80</v>
      </c>
      <c r="BW97" s="22" t="s">
        <v>95</v>
      </c>
      <c r="BX97" s="22" t="s">
        <v>86</v>
      </c>
      <c r="CL97" s="22" t="s">
        <v>1</v>
      </c>
    </row>
    <row r="98" spans="1:91" s="3" customFormat="1" ht="16.5" customHeight="1">
      <c r="A98" s="85" t="s">
        <v>87</v>
      </c>
      <c r="B98" s="50"/>
      <c r="C98" s="9"/>
      <c r="D98" s="9"/>
      <c r="E98" s="253" t="s">
        <v>96</v>
      </c>
      <c r="F98" s="253"/>
      <c r="G98" s="253"/>
      <c r="H98" s="253"/>
      <c r="I98" s="253"/>
      <c r="J98" s="9"/>
      <c r="K98" s="253" t="s">
        <v>97</v>
      </c>
      <c r="L98" s="253"/>
      <c r="M98" s="253"/>
      <c r="N98" s="253"/>
      <c r="O98" s="253"/>
      <c r="P98" s="253"/>
      <c r="Q98" s="253"/>
      <c r="R98" s="253"/>
      <c r="S98" s="253"/>
      <c r="T98" s="253"/>
      <c r="U98" s="253"/>
      <c r="V98" s="253"/>
      <c r="W98" s="253"/>
      <c r="X98" s="253"/>
      <c r="Y98" s="253"/>
      <c r="Z98" s="253"/>
      <c r="AA98" s="253"/>
      <c r="AB98" s="253"/>
      <c r="AC98" s="253"/>
      <c r="AD98" s="253"/>
      <c r="AE98" s="253"/>
      <c r="AF98" s="253"/>
      <c r="AG98" s="222">
        <f>'03_usek - žlab pri stojan...'!J34</f>
        <v>0</v>
      </c>
      <c r="AH98" s="223"/>
      <c r="AI98" s="223"/>
      <c r="AJ98" s="223"/>
      <c r="AK98" s="223"/>
      <c r="AL98" s="223"/>
      <c r="AM98" s="223"/>
      <c r="AN98" s="222">
        <f t="shared" si="0"/>
        <v>0</v>
      </c>
      <c r="AO98" s="223"/>
      <c r="AP98" s="223"/>
      <c r="AQ98" s="86" t="s">
        <v>90</v>
      </c>
      <c r="AR98" s="50"/>
      <c r="AS98" s="87">
        <v>0</v>
      </c>
      <c r="AT98" s="88">
        <f t="shared" si="1"/>
        <v>0</v>
      </c>
      <c r="AU98" s="89">
        <f>'03_usek - žlab pri stojan...'!P137</f>
        <v>0</v>
      </c>
      <c r="AV98" s="88">
        <f>'03_usek - žlab pri stojan...'!J37</f>
        <v>0</v>
      </c>
      <c r="AW98" s="88">
        <f>'03_usek - žlab pri stojan...'!J38</f>
        <v>0</v>
      </c>
      <c r="AX98" s="88">
        <f>'03_usek - žlab pri stojan...'!J39</f>
        <v>0</v>
      </c>
      <c r="AY98" s="88">
        <f>'03_usek - žlab pri stojan...'!J40</f>
        <v>0</v>
      </c>
      <c r="AZ98" s="88">
        <f>'03_usek - žlab pri stojan...'!F37</f>
        <v>0</v>
      </c>
      <c r="BA98" s="88">
        <f>'03_usek - žlab pri stojan...'!F38</f>
        <v>0</v>
      </c>
      <c r="BB98" s="88">
        <f>'03_usek - žlab pri stojan...'!F39</f>
        <v>0</v>
      </c>
      <c r="BC98" s="88">
        <f>'03_usek - žlab pri stojan...'!F40</f>
        <v>0</v>
      </c>
      <c r="BD98" s="90">
        <f>'03_usek - žlab pri stojan...'!F41</f>
        <v>0</v>
      </c>
      <c r="BT98" s="22" t="s">
        <v>91</v>
      </c>
      <c r="BV98" s="22" t="s">
        <v>80</v>
      </c>
      <c r="BW98" s="22" t="s">
        <v>98</v>
      </c>
      <c r="BX98" s="22" t="s">
        <v>86</v>
      </c>
      <c r="CL98" s="22" t="s">
        <v>1</v>
      </c>
    </row>
    <row r="99" spans="1:91" s="6" customFormat="1" ht="24.75" customHeight="1">
      <c r="A99" s="85" t="s">
        <v>87</v>
      </c>
      <c r="B99" s="76"/>
      <c r="C99" s="77"/>
      <c r="D99" s="247"/>
      <c r="E99" s="247"/>
      <c r="F99" s="247"/>
      <c r="G99" s="247"/>
      <c r="H99" s="247"/>
      <c r="I99" s="78"/>
      <c r="J99" s="247"/>
      <c r="K99" s="247"/>
      <c r="L99" s="247"/>
      <c r="M99" s="247"/>
      <c r="N99" s="247"/>
      <c r="O99" s="247"/>
      <c r="P99" s="247"/>
      <c r="Q99" s="247"/>
      <c r="R99" s="247"/>
      <c r="S99" s="247"/>
      <c r="T99" s="247"/>
      <c r="U99" s="247"/>
      <c r="V99" s="247"/>
      <c r="W99" s="247"/>
      <c r="X99" s="247"/>
      <c r="Y99" s="247"/>
      <c r="Z99" s="247"/>
      <c r="AA99" s="247"/>
      <c r="AB99" s="247"/>
      <c r="AC99" s="247"/>
      <c r="AD99" s="247"/>
      <c r="AE99" s="247"/>
      <c r="AF99" s="247"/>
      <c r="AG99" s="208"/>
      <c r="AH99" s="209"/>
      <c r="AI99" s="209"/>
      <c r="AJ99" s="209"/>
      <c r="AK99" s="209"/>
      <c r="AL99" s="209"/>
      <c r="AM99" s="209"/>
      <c r="AN99" s="208"/>
      <c r="AO99" s="209"/>
      <c r="AP99" s="209"/>
      <c r="AQ99" s="79" t="s">
        <v>84</v>
      </c>
      <c r="AR99" s="76"/>
      <c r="AS99" s="80">
        <v>0</v>
      </c>
      <c r="AT99" s="81" t="e">
        <f t="shared" si="1"/>
        <v>#REF!</v>
      </c>
      <c r="AU99" s="82" t="e">
        <f>#REF!</f>
        <v>#REF!</v>
      </c>
      <c r="AV99" s="81" t="e">
        <f>#REF!</f>
        <v>#REF!</v>
      </c>
      <c r="AW99" s="81" t="e">
        <f>#REF!</f>
        <v>#REF!</v>
      </c>
      <c r="AX99" s="81" t="e">
        <f>#REF!</f>
        <v>#REF!</v>
      </c>
      <c r="AY99" s="81" t="e">
        <f>#REF!</f>
        <v>#REF!</v>
      </c>
      <c r="AZ99" s="81" t="e">
        <f>#REF!</f>
        <v>#REF!</v>
      </c>
      <c r="BA99" s="81" t="e">
        <f>#REF!</f>
        <v>#REF!</v>
      </c>
      <c r="BB99" s="81" t="e">
        <f>#REF!</f>
        <v>#REF!</v>
      </c>
      <c r="BC99" s="81" t="e">
        <f>#REF!</f>
        <v>#REF!</v>
      </c>
      <c r="BD99" s="83" t="e">
        <f>#REF!</f>
        <v>#REF!</v>
      </c>
      <c r="BT99" s="84" t="s">
        <v>85</v>
      </c>
      <c r="BV99" s="84" t="s">
        <v>80</v>
      </c>
      <c r="BW99" s="84" t="s">
        <v>99</v>
      </c>
      <c r="BX99" s="84" t="s">
        <v>5</v>
      </c>
      <c r="CL99" s="84" t="s">
        <v>1</v>
      </c>
      <c r="CM99" s="84" t="s">
        <v>78</v>
      </c>
    </row>
    <row r="100" spans="1:91" s="6" customFormat="1" ht="24.75" customHeight="1">
      <c r="A100" s="85" t="s">
        <v>87</v>
      </c>
      <c r="B100" s="76"/>
      <c r="C100" s="77"/>
      <c r="D100" s="247"/>
      <c r="E100" s="247"/>
      <c r="F100" s="247"/>
      <c r="G100" s="247"/>
      <c r="H100" s="247"/>
      <c r="I100" s="78"/>
      <c r="J100" s="247"/>
      <c r="K100" s="247"/>
      <c r="L100" s="247"/>
      <c r="M100" s="247"/>
      <c r="N100" s="247"/>
      <c r="O100" s="247"/>
      <c r="P100" s="247"/>
      <c r="Q100" s="247"/>
      <c r="R100" s="247"/>
      <c r="S100" s="247"/>
      <c r="T100" s="247"/>
      <c r="U100" s="247"/>
      <c r="V100" s="247"/>
      <c r="W100" s="247"/>
      <c r="X100" s="247"/>
      <c r="Y100" s="247"/>
      <c r="Z100" s="247"/>
      <c r="AA100" s="247"/>
      <c r="AB100" s="247"/>
      <c r="AC100" s="247"/>
      <c r="AD100" s="247"/>
      <c r="AE100" s="247"/>
      <c r="AF100" s="247"/>
      <c r="AG100" s="208"/>
      <c r="AH100" s="209"/>
      <c r="AI100" s="209"/>
      <c r="AJ100" s="209"/>
      <c r="AK100" s="209"/>
      <c r="AL100" s="209"/>
      <c r="AM100" s="209"/>
      <c r="AN100" s="208"/>
      <c r="AO100" s="209"/>
      <c r="AP100" s="209"/>
      <c r="AQ100" s="79" t="s">
        <v>84</v>
      </c>
      <c r="AR100" s="76"/>
      <c r="AS100" s="80">
        <v>0</v>
      </c>
      <c r="AT100" s="81" t="e">
        <f t="shared" si="1"/>
        <v>#REF!</v>
      </c>
      <c r="AU100" s="82" t="e">
        <f>#REF!</f>
        <v>#REF!</v>
      </c>
      <c r="AV100" s="81" t="e">
        <f>#REF!</f>
        <v>#REF!</v>
      </c>
      <c r="AW100" s="81" t="e">
        <f>#REF!</f>
        <v>#REF!</v>
      </c>
      <c r="AX100" s="81" t="e">
        <f>#REF!</f>
        <v>#REF!</v>
      </c>
      <c r="AY100" s="81" t="e">
        <f>#REF!</f>
        <v>#REF!</v>
      </c>
      <c r="AZ100" s="81" t="e">
        <f>#REF!</f>
        <v>#REF!</v>
      </c>
      <c r="BA100" s="81" t="e">
        <f>#REF!</f>
        <v>#REF!</v>
      </c>
      <c r="BB100" s="81" t="e">
        <f>#REF!</f>
        <v>#REF!</v>
      </c>
      <c r="BC100" s="81" t="e">
        <f>#REF!</f>
        <v>#REF!</v>
      </c>
      <c r="BD100" s="83" t="e">
        <f>#REF!</f>
        <v>#REF!</v>
      </c>
      <c r="BT100" s="84" t="s">
        <v>85</v>
      </c>
      <c r="BV100" s="84" t="s">
        <v>80</v>
      </c>
      <c r="BW100" s="84" t="s">
        <v>100</v>
      </c>
      <c r="BX100" s="84" t="s">
        <v>5</v>
      </c>
      <c r="CL100" s="84" t="s">
        <v>1</v>
      </c>
      <c r="CM100" s="84" t="s">
        <v>78</v>
      </c>
    </row>
    <row r="101" spans="1:91" s="6" customFormat="1" ht="24.75" customHeight="1">
      <c r="A101" s="85" t="s">
        <v>87</v>
      </c>
      <c r="B101" s="76"/>
      <c r="C101" s="77"/>
      <c r="D101" s="247"/>
      <c r="E101" s="247"/>
      <c r="F101" s="247"/>
      <c r="G101" s="247"/>
      <c r="H101" s="247"/>
      <c r="I101" s="78"/>
      <c r="J101" s="247"/>
      <c r="K101" s="247"/>
      <c r="L101" s="247"/>
      <c r="M101" s="247"/>
      <c r="N101" s="247"/>
      <c r="O101" s="247"/>
      <c r="P101" s="247"/>
      <c r="Q101" s="247"/>
      <c r="R101" s="247"/>
      <c r="S101" s="247"/>
      <c r="T101" s="247"/>
      <c r="U101" s="247"/>
      <c r="V101" s="247"/>
      <c r="W101" s="247"/>
      <c r="X101" s="247"/>
      <c r="Y101" s="247"/>
      <c r="Z101" s="247"/>
      <c r="AA101" s="247"/>
      <c r="AB101" s="247"/>
      <c r="AC101" s="247"/>
      <c r="AD101" s="247"/>
      <c r="AE101" s="247"/>
      <c r="AF101" s="247"/>
      <c r="AG101" s="208"/>
      <c r="AH101" s="209"/>
      <c r="AI101" s="209"/>
      <c r="AJ101" s="209"/>
      <c r="AK101" s="209"/>
      <c r="AL101" s="209"/>
      <c r="AM101" s="209"/>
      <c r="AN101" s="208"/>
      <c r="AO101" s="209"/>
      <c r="AP101" s="209"/>
      <c r="AQ101" s="79" t="s">
        <v>84</v>
      </c>
      <c r="AR101" s="76"/>
      <c r="AS101" s="80">
        <v>0</v>
      </c>
      <c r="AT101" s="81" t="e">
        <f t="shared" si="1"/>
        <v>#REF!</v>
      </c>
      <c r="AU101" s="82" t="e">
        <f>#REF!</f>
        <v>#REF!</v>
      </c>
      <c r="AV101" s="81" t="e">
        <f>#REF!</f>
        <v>#REF!</v>
      </c>
      <c r="AW101" s="81" t="e">
        <f>#REF!</f>
        <v>#REF!</v>
      </c>
      <c r="AX101" s="81" t="e">
        <f>#REF!</f>
        <v>#REF!</v>
      </c>
      <c r="AY101" s="81" t="e">
        <f>#REF!</f>
        <v>#REF!</v>
      </c>
      <c r="AZ101" s="81" t="e">
        <f>#REF!</f>
        <v>#REF!</v>
      </c>
      <c r="BA101" s="81" t="e">
        <f>#REF!</f>
        <v>#REF!</v>
      </c>
      <c r="BB101" s="81" t="e">
        <f>#REF!</f>
        <v>#REF!</v>
      </c>
      <c r="BC101" s="81" t="e">
        <f>#REF!</f>
        <v>#REF!</v>
      </c>
      <c r="BD101" s="83" t="e">
        <f>#REF!</f>
        <v>#REF!</v>
      </c>
      <c r="BT101" s="84" t="s">
        <v>85</v>
      </c>
      <c r="BV101" s="84" t="s">
        <v>80</v>
      </c>
      <c r="BW101" s="84" t="s">
        <v>101</v>
      </c>
      <c r="BX101" s="84" t="s">
        <v>5</v>
      </c>
      <c r="CL101" s="84" t="s">
        <v>1</v>
      </c>
      <c r="CM101" s="84" t="s">
        <v>78</v>
      </c>
    </row>
    <row r="102" spans="1:91" s="6" customFormat="1" ht="37.5" customHeight="1">
      <c r="A102" s="85" t="s">
        <v>87</v>
      </c>
      <c r="B102" s="76"/>
      <c r="C102" s="77"/>
      <c r="D102" s="247"/>
      <c r="E102" s="247"/>
      <c r="F102" s="247"/>
      <c r="G102" s="247"/>
      <c r="H102" s="247"/>
      <c r="I102" s="78"/>
      <c r="J102" s="247"/>
      <c r="K102" s="247"/>
      <c r="L102" s="247"/>
      <c r="M102" s="247"/>
      <c r="N102" s="247"/>
      <c r="O102" s="247"/>
      <c r="P102" s="247"/>
      <c r="Q102" s="247"/>
      <c r="R102" s="247"/>
      <c r="S102" s="247"/>
      <c r="T102" s="247"/>
      <c r="U102" s="247"/>
      <c r="V102" s="247"/>
      <c r="W102" s="247"/>
      <c r="X102" s="247"/>
      <c r="Y102" s="247"/>
      <c r="Z102" s="247"/>
      <c r="AA102" s="247"/>
      <c r="AB102" s="247"/>
      <c r="AC102" s="247"/>
      <c r="AD102" s="247"/>
      <c r="AE102" s="247"/>
      <c r="AF102" s="247"/>
      <c r="AG102" s="208"/>
      <c r="AH102" s="209"/>
      <c r="AI102" s="209"/>
      <c r="AJ102" s="209"/>
      <c r="AK102" s="209"/>
      <c r="AL102" s="209"/>
      <c r="AM102" s="209"/>
      <c r="AN102" s="208"/>
      <c r="AO102" s="209"/>
      <c r="AP102" s="209"/>
      <c r="AQ102" s="79" t="s">
        <v>84</v>
      </c>
      <c r="AR102" s="76"/>
      <c r="AS102" s="80">
        <v>0</v>
      </c>
      <c r="AT102" s="81" t="e">
        <f t="shared" si="1"/>
        <v>#REF!</v>
      </c>
      <c r="AU102" s="82" t="e">
        <f>#REF!</f>
        <v>#REF!</v>
      </c>
      <c r="AV102" s="81" t="e">
        <f>#REF!</f>
        <v>#REF!</v>
      </c>
      <c r="AW102" s="81" t="e">
        <f>#REF!</f>
        <v>#REF!</v>
      </c>
      <c r="AX102" s="81" t="e">
        <f>#REF!</f>
        <v>#REF!</v>
      </c>
      <c r="AY102" s="81" t="e">
        <f>#REF!</f>
        <v>#REF!</v>
      </c>
      <c r="AZ102" s="81" t="e">
        <f>#REF!</f>
        <v>#REF!</v>
      </c>
      <c r="BA102" s="81" t="e">
        <f>#REF!</f>
        <v>#REF!</v>
      </c>
      <c r="BB102" s="81" t="e">
        <f>#REF!</f>
        <v>#REF!</v>
      </c>
      <c r="BC102" s="81" t="e">
        <f>#REF!</f>
        <v>#REF!</v>
      </c>
      <c r="BD102" s="83" t="e">
        <f>#REF!</f>
        <v>#REF!</v>
      </c>
      <c r="BT102" s="84" t="s">
        <v>85</v>
      </c>
      <c r="BV102" s="84" t="s">
        <v>80</v>
      </c>
      <c r="BW102" s="84" t="s">
        <v>102</v>
      </c>
      <c r="BX102" s="84" t="s">
        <v>5</v>
      </c>
      <c r="CL102" s="84" t="s">
        <v>1</v>
      </c>
      <c r="CM102" s="84" t="s">
        <v>78</v>
      </c>
    </row>
    <row r="103" spans="1:91" s="6" customFormat="1" ht="24.75" customHeight="1">
      <c r="A103" s="85" t="s">
        <v>87</v>
      </c>
      <c r="B103" s="76"/>
      <c r="C103" s="77"/>
      <c r="D103" s="247"/>
      <c r="E103" s="247"/>
      <c r="F103" s="247"/>
      <c r="G103" s="247"/>
      <c r="H103" s="247"/>
      <c r="I103" s="78"/>
      <c r="J103" s="247"/>
      <c r="K103" s="247"/>
      <c r="L103" s="247"/>
      <c r="M103" s="247"/>
      <c r="N103" s="247"/>
      <c r="O103" s="247"/>
      <c r="P103" s="247"/>
      <c r="Q103" s="247"/>
      <c r="R103" s="247"/>
      <c r="S103" s="247"/>
      <c r="T103" s="247"/>
      <c r="U103" s="247"/>
      <c r="V103" s="247"/>
      <c r="W103" s="247"/>
      <c r="X103" s="247"/>
      <c r="Y103" s="247"/>
      <c r="Z103" s="247"/>
      <c r="AA103" s="247"/>
      <c r="AB103" s="247"/>
      <c r="AC103" s="247"/>
      <c r="AD103" s="247"/>
      <c r="AE103" s="247"/>
      <c r="AF103" s="247"/>
      <c r="AG103" s="208"/>
      <c r="AH103" s="209"/>
      <c r="AI103" s="209"/>
      <c r="AJ103" s="209"/>
      <c r="AK103" s="209"/>
      <c r="AL103" s="209"/>
      <c r="AM103" s="209"/>
      <c r="AN103" s="208"/>
      <c r="AO103" s="209"/>
      <c r="AP103" s="209"/>
      <c r="AQ103" s="79" t="s">
        <v>84</v>
      </c>
      <c r="AR103" s="76"/>
      <c r="AS103" s="80">
        <v>0</v>
      </c>
      <c r="AT103" s="81" t="e">
        <f t="shared" si="1"/>
        <v>#REF!</v>
      </c>
      <c r="AU103" s="82" t="e">
        <f>#REF!</f>
        <v>#REF!</v>
      </c>
      <c r="AV103" s="81" t="e">
        <f>#REF!</f>
        <v>#REF!</v>
      </c>
      <c r="AW103" s="81" t="e">
        <f>#REF!</f>
        <v>#REF!</v>
      </c>
      <c r="AX103" s="81" t="e">
        <f>#REF!</f>
        <v>#REF!</v>
      </c>
      <c r="AY103" s="81" t="e">
        <f>#REF!</f>
        <v>#REF!</v>
      </c>
      <c r="AZ103" s="81" t="e">
        <f>#REF!</f>
        <v>#REF!</v>
      </c>
      <c r="BA103" s="81" t="e">
        <f>#REF!</f>
        <v>#REF!</v>
      </c>
      <c r="BB103" s="81" t="e">
        <f>#REF!</f>
        <v>#REF!</v>
      </c>
      <c r="BC103" s="81" t="e">
        <f>#REF!</f>
        <v>#REF!</v>
      </c>
      <c r="BD103" s="83" t="e">
        <f>#REF!</f>
        <v>#REF!</v>
      </c>
      <c r="BT103" s="84" t="s">
        <v>85</v>
      </c>
      <c r="BV103" s="84" t="s">
        <v>80</v>
      </c>
      <c r="BW103" s="84" t="s">
        <v>103</v>
      </c>
      <c r="BX103" s="84" t="s">
        <v>5</v>
      </c>
      <c r="CL103" s="84" t="s">
        <v>1</v>
      </c>
      <c r="CM103" s="84" t="s">
        <v>78</v>
      </c>
    </row>
    <row r="104" spans="1:91" s="6" customFormat="1" ht="24.75" customHeight="1">
      <c r="A104" s="85" t="s">
        <v>87</v>
      </c>
      <c r="B104" s="76"/>
      <c r="C104" s="77"/>
      <c r="D104" s="247"/>
      <c r="E104" s="247"/>
      <c r="F104" s="247"/>
      <c r="G104" s="247"/>
      <c r="H104" s="247"/>
      <c r="I104" s="78"/>
      <c r="J104" s="247"/>
      <c r="K104" s="247"/>
      <c r="L104" s="247"/>
      <c r="M104" s="247"/>
      <c r="N104" s="247"/>
      <c r="O104" s="247"/>
      <c r="P104" s="247"/>
      <c r="Q104" s="247"/>
      <c r="R104" s="247"/>
      <c r="S104" s="247"/>
      <c r="T104" s="247"/>
      <c r="U104" s="247"/>
      <c r="V104" s="247"/>
      <c r="W104" s="247"/>
      <c r="X104" s="247"/>
      <c r="Y104" s="247"/>
      <c r="Z104" s="247"/>
      <c r="AA104" s="247"/>
      <c r="AB104" s="247"/>
      <c r="AC104" s="247"/>
      <c r="AD104" s="247"/>
      <c r="AE104" s="247"/>
      <c r="AF104" s="247"/>
      <c r="AG104" s="208"/>
      <c r="AH104" s="209"/>
      <c r="AI104" s="209"/>
      <c r="AJ104" s="209"/>
      <c r="AK104" s="209"/>
      <c r="AL104" s="209"/>
      <c r="AM104" s="209"/>
      <c r="AN104" s="208"/>
      <c r="AO104" s="209"/>
      <c r="AP104" s="209"/>
      <c r="AQ104" s="79" t="s">
        <v>84</v>
      </c>
      <c r="AR104" s="76"/>
      <c r="AS104" s="80">
        <v>0</v>
      </c>
      <c r="AT104" s="81" t="e">
        <f t="shared" si="1"/>
        <v>#REF!</v>
      </c>
      <c r="AU104" s="82" t="e">
        <f>#REF!</f>
        <v>#REF!</v>
      </c>
      <c r="AV104" s="81" t="e">
        <f>#REF!</f>
        <v>#REF!</v>
      </c>
      <c r="AW104" s="81" t="e">
        <f>#REF!</f>
        <v>#REF!</v>
      </c>
      <c r="AX104" s="81" t="e">
        <f>#REF!</f>
        <v>#REF!</v>
      </c>
      <c r="AY104" s="81" t="e">
        <f>#REF!</f>
        <v>#REF!</v>
      </c>
      <c r="AZ104" s="81" t="e">
        <f>#REF!</f>
        <v>#REF!</v>
      </c>
      <c r="BA104" s="81" t="e">
        <f>#REF!</f>
        <v>#REF!</v>
      </c>
      <c r="BB104" s="81" t="e">
        <f>#REF!</f>
        <v>#REF!</v>
      </c>
      <c r="BC104" s="81" t="e">
        <f>#REF!</f>
        <v>#REF!</v>
      </c>
      <c r="BD104" s="83" t="e">
        <f>#REF!</f>
        <v>#REF!</v>
      </c>
      <c r="BT104" s="84" t="s">
        <v>85</v>
      </c>
      <c r="BV104" s="84" t="s">
        <v>80</v>
      </c>
      <c r="BW104" s="84" t="s">
        <v>104</v>
      </c>
      <c r="BX104" s="84" t="s">
        <v>5</v>
      </c>
      <c r="CL104" s="84" t="s">
        <v>1</v>
      </c>
      <c r="CM104" s="84" t="s">
        <v>78</v>
      </c>
    </row>
    <row r="105" spans="1:91" s="6" customFormat="1" ht="24.75" customHeight="1">
      <c r="A105" s="85" t="s">
        <v>87</v>
      </c>
      <c r="B105" s="76"/>
      <c r="C105" s="77"/>
      <c r="D105" s="247"/>
      <c r="E105" s="247"/>
      <c r="F105" s="247"/>
      <c r="G105" s="247"/>
      <c r="H105" s="247"/>
      <c r="I105" s="78"/>
      <c r="J105" s="247"/>
      <c r="K105" s="247"/>
      <c r="L105" s="247"/>
      <c r="M105" s="247"/>
      <c r="N105" s="247"/>
      <c r="O105" s="247"/>
      <c r="P105" s="247"/>
      <c r="Q105" s="247"/>
      <c r="R105" s="247"/>
      <c r="S105" s="247"/>
      <c r="T105" s="247"/>
      <c r="U105" s="247"/>
      <c r="V105" s="247"/>
      <c r="W105" s="247"/>
      <c r="X105" s="247"/>
      <c r="Y105" s="247"/>
      <c r="Z105" s="247"/>
      <c r="AA105" s="247"/>
      <c r="AB105" s="247"/>
      <c r="AC105" s="247"/>
      <c r="AD105" s="247"/>
      <c r="AE105" s="247"/>
      <c r="AF105" s="247"/>
      <c r="AG105" s="208"/>
      <c r="AH105" s="209"/>
      <c r="AI105" s="209"/>
      <c r="AJ105" s="209"/>
      <c r="AK105" s="209"/>
      <c r="AL105" s="209"/>
      <c r="AM105" s="209"/>
      <c r="AN105" s="208"/>
      <c r="AO105" s="209"/>
      <c r="AP105" s="209"/>
      <c r="AQ105" s="79" t="s">
        <v>84</v>
      </c>
      <c r="AR105" s="76"/>
      <c r="AS105" s="80">
        <v>0</v>
      </c>
      <c r="AT105" s="81" t="e">
        <f t="shared" si="1"/>
        <v>#REF!</v>
      </c>
      <c r="AU105" s="82" t="e">
        <f>#REF!</f>
        <v>#REF!</v>
      </c>
      <c r="AV105" s="81" t="e">
        <f>#REF!</f>
        <v>#REF!</v>
      </c>
      <c r="AW105" s="81" t="e">
        <f>#REF!</f>
        <v>#REF!</v>
      </c>
      <c r="AX105" s="81" t="e">
        <f>#REF!</f>
        <v>#REF!</v>
      </c>
      <c r="AY105" s="81" t="e">
        <f>#REF!</f>
        <v>#REF!</v>
      </c>
      <c r="AZ105" s="81" t="e">
        <f>#REF!</f>
        <v>#REF!</v>
      </c>
      <c r="BA105" s="81" t="e">
        <f>#REF!</f>
        <v>#REF!</v>
      </c>
      <c r="BB105" s="81" t="e">
        <f>#REF!</f>
        <v>#REF!</v>
      </c>
      <c r="BC105" s="81" t="e">
        <f>#REF!</f>
        <v>#REF!</v>
      </c>
      <c r="BD105" s="83" t="e">
        <f>#REF!</f>
        <v>#REF!</v>
      </c>
      <c r="BT105" s="84" t="s">
        <v>85</v>
      </c>
      <c r="BV105" s="84" t="s">
        <v>80</v>
      </c>
      <c r="BW105" s="84" t="s">
        <v>105</v>
      </c>
      <c r="BX105" s="84" t="s">
        <v>5</v>
      </c>
      <c r="CL105" s="84" t="s">
        <v>1</v>
      </c>
      <c r="CM105" s="84" t="s">
        <v>78</v>
      </c>
    </row>
    <row r="106" spans="1:91" s="6" customFormat="1" ht="24.75" customHeight="1">
      <c r="A106" s="85" t="s">
        <v>87</v>
      </c>
      <c r="B106" s="76"/>
      <c r="C106" s="77"/>
      <c r="D106" s="247"/>
      <c r="E106" s="247"/>
      <c r="F106" s="247"/>
      <c r="G106" s="247"/>
      <c r="H106" s="247"/>
      <c r="I106" s="78"/>
      <c r="J106" s="247"/>
      <c r="K106" s="247"/>
      <c r="L106" s="247"/>
      <c r="M106" s="247"/>
      <c r="N106" s="247"/>
      <c r="O106" s="247"/>
      <c r="P106" s="247"/>
      <c r="Q106" s="247"/>
      <c r="R106" s="247"/>
      <c r="S106" s="247"/>
      <c r="T106" s="247"/>
      <c r="U106" s="247"/>
      <c r="V106" s="247"/>
      <c r="W106" s="247"/>
      <c r="X106" s="247"/>
      <c r="Y106" s="247"/>
      <c r="Z106" s="247"/>
      <c r="AA106" s="247"/>
      <c r="AB106" s="247"/>
      <c r="AC106" s="247"/>
      <c r="AD106" s="247"/>
      <c r="AE106" s="247"/>
      <c r="AF106" s="247"/>
      <c r="AG106" s="208"/>
      <c r="AH106" s="209"/>
      <c r="AI106" s="209"/>
      <c r="AJ106" s="209"/>
      <c r="AK106" s="209"/>
      <c r="AL106" s="209"/>
      <c r="AM106" s="209"/>
      <c r="AN106" s="208"/>
      <c r="AO106" s="209"/>
      <c r="AP106" s="209"/>
      <c r="AQ106" s="79" t="s">
        <v>84</v>
      </c>
      <c r="AR106" s="76"/>
      <c r="AS106" s="80">
        <v>0</v>
      </c>
      <c r="AT106" s="81" t="e">
        <f t="shared" si="1"/>
        <v>#REF!</v>
      </c>
      <c r="AU106" s="82" t="e">
        <f>#REF!</f>
        <v>#REF!</v>
      </c>
      <c r="AV106" s="81" t="e">
        <f>#REF!</f>
        <v>#REF!</v>
      </c>
      <c r="AW106" s="81" t="e">
        <f>#REF!</f>
        <v>#REF!</v>
      </c>
      <c r="AX106" s="81" t="e">
        <f>#REF!</f>
        <v>#REF!</v>
      </c>
      <c r="AY106" s="81" t="e">
        <f>#REF!</f>
        <v>#REF!</v>
      </c>
      <c r="AZ106" s="81" t="e">
        <f>#REF!</f>
        <v>#REF!</v>
      </c>
      <c r="BA106" s="81" t="e">
        <f>#REF!</f>
        <v>#REF!</v>
      </c>
      <c r="BB106" s="81" t="e">
        <f>#REF!</f>
        <v>#REF!</v>
      </c>
      <c r="BC106" s="81" t="e">
        <f>#REF!</f>
        <v>#REF!</v>
      </c>
      <c r="BD106" s="83" t="e">
        <f>#REF!</f>
        <v>#REF!</v>
      </c>
      <c r="BT106" s="84" t="s">
        <v>85</v>
      </c>
      <c r="BV106" s="84" t="s">
        <v>80</v>
      </c>
      <c r="BW106" s="84" t="s">
        <v>106</v>
      </c>
      <c r="BX106" s="84" t="s">
        <v>5</v>
      </c>
      <c r="CL106" s="84" t="s">
        <v>1</v>
      </c>
      <c r="CM106" s="84" t="s">
        <v>78</v>
      </c>
    </row>
    <row r="107" spans="1:91" s="6" customFormat="1" ht="24.75" customHeight="1">
      <c r="A107" s="85" t="s">
        <v>87</v>
      </c>
      <c r="B107" s="76"/>
      <c r="C107" s="77"/>
      <c r="D107" s="247"/>
      <c r="E107" s="247"/>
      <c r="F107" s="247"/>
      <c r="G107" s="247"/>
      <c r="H107" s="247"/>
      <c r="I107" s="78"/>
      <c r="J107" s="247"/>
      <c r="K107" s="247"/>
      <c r="L107" s="247"/>
      <c r="M107" s="247"/>
      <c r="N107" s="247"/>
      <c r="O107" s="247"/>
      <c r="P107" s="247"/>
      <c r="Q107" s="247"/>
      <c r="R107" s="247"/>
      <c r="S107" s="247"/>
      <c r="T107" s="247"/>
      <c r="U107" s="247"/>
      <c r="V107" s="247"/>
      <c r="W107" s="247"/>
      <c r="X107" s="247"/>
      <c r="Y107" s="247"/>
      <c r="Z107" s="247"/>
      <c r="AA107" s="247"/>
      <c r="AB107" s="247"/>
      <c r="AC107" s="247"/>
      <c r="AD107" s="247"/>
      <c r="AE107" s="247"/>
      <c r="AF107" s="247"/>
      <c r="AG107" s="208"/>
      <c r="AH107" s="209"/>
      <c r="AI107" s="209"/>
      <c r="AJ107" s="209"/>
      <c r="AK107" s="209"/>
      <c r="AL107" s="209"/>
      <c r="AM107" s="209"/>
      <c r="AN107" s="208"/>
      <c r="AO107" s="209"/>
      <c r="AP107" s="209"/>
      <c r="AQ107" s="79" t="s">
        <v>84</v>
      </c>
      <c r="AR107" s="76"/>
      <c r="AS107" s="91">
        <v>0</v>
      </c>
      <c r="AT107" s="92" t="e">
        <f t="shared" si="1"/>
        <v>#REF!</v>
      </c>
      <c r="AU107" s="93" t="e">
        <f>#REF!</f>
        <v>#REF!</v>
      </c>
      <c r="AV107" s="92" t="e">
        <f>#REF!</f>
        <v>#REF!</v>
      </c>
      <c r="AW107" s="92" t="e">
        <f>#REF!</f>
        <v>#REF!</v>
      </c>
      <c r="AX107" s="92" t="e">
        <f>#REF!</f>
        <v>#REF!</v>
      </c>
      <c r="AY107" s="92" t="e">
        <f>#REF!</f>
        <v>#REF!</v>
      </c>
      <c r="AZ107" s="92" t="e">
        <f>#REF!</f>
        <v>#REF!</v>
      </c>
      <c r="BA107" s="92" t="e">
        <f>#REF!</f>
        <v>#REF!</v>
      </c>
      <c r="BB107" s="92" t="e">
        <f>#REF!</f>
        <v>#REF!</v>
      </c>
      <c r="BC107" s="92" t="e">
        <f>#REF!</f>
        <v>#REF!</v>
      </c>
      <c r="BD107" s="94" t="e">
        <f>#REF!</f>
        <v>#REF!</v>
      </c>
      <c r="BT107" s="84" t="s">
        <v>85</v>
      </c>
      <c r="BV107" s="84" t="s">
        <v>80</v>
      </c>
      <c r="BW107" s="84" t="s">
        <v>107</v>
      </c>
      <c r="BX107" s="84" t="s">
        <v>5</v>
      </c>
      <c r="CL107" s="84" t="s">
        <v>1</v>
      </c>
      <c r="CM107" s="84" t="s">
        <v>78</v>
      </c>
    </row>
    <row r="108" spans="1:91">
      <c r="B108" s="17"/>
      <c r="AR108" s="17"/>
    </row>
    <row r="109" spans="1:91" s="1" customFormat="1" ht="30" customHeight="1">
      <c r="B109" s="31"/>
      <c r="C109" s="66" t="s">
        <v>108</v>
      </c>
      <c r="AG109" s="249">
        <f>ROUND(SUM(AG110:AG113), 2)</f>
        <v>0</v>
      </c>
      <c r="AH109" s="249"/>
      <c r="AI109" s="249"/>
      <c r="AJ109" s="249"/>
      <c r="AK109" s="249"/>
      <c r="AL109" s="249"/>
      <c r="AM109" s="249"/>
      <c r="AN109" s="249">
        <f>ROUND(SUM(AN110:AN113), 2)</f>
        <v>0</v>
      </c>
      <c r="AO109" s="249"/>
      <c r="AP109" s="249"/>
      <c r="AQ109" s="95"/>
      <c r="AR109" s="31"/>
      <c r="AS109" s="61" t="s">
        <v>109</v>
      </c>
      <c r="AT109" s="62" t="s">
        <v>110</v>
      </c>
      <c r="AU109" s="62" t="s">
        <v>42</v>
      </c>
      <c r="AV109" s="63" t="s">
        <v>65</v>
      </c>
    </row>
    <row r="110" spans="1:91" s="1" customFormat="1" ht="19.899999999999999" customHeight="1">
      <c r="B110" s="31"/>
      <c r="D110" s="243" t="s">
        <v>111</v>
      </c>
      <c r="E110" s="243"/>
      <c r="F110" s="243"/>
      <c r="G110" s="243"/>
      <c r="H110" s="243"/>
      <c r="I110" s="243"/>
      <c r="J110" s="243"/>
      <c r="K110" s="243"/>
      <c r="L110" s="243"/>
      <c r="M110" s="243"/>
      <c r="N110" s="243"/>
      <c r="O110" s="243"/>
      <c r="P110" s="243"/>
      <c r="Q110" s="243"/>
      <c r="R110" s="243"/>
      <c r="S110" s="243"/>
      <c r="T110" s="243"/>
      <c r="U110" s="243"/>
      <c r="V110" s="243"/>
      <c r="W110" s="243"/>
      <c r="X110" s="243"/>
      <c r="Y110" s="243"/>
      <c r="Z110" s="243"/>
      <c r="AA110" s="243"/>
      <c r="AB110" s="243"/>
      <c r="AG110" s="244">
        <f>ROUND(AG94 * AS110, 2)</f>
        <v>0</v>
      </c>
      <c r="AH110" s="222"/>
      <c r="AI110" s="222"/>
      <c r="AJ110" s="222"/>
      <c r="AK110" s="222"/>
      <c r="AL110" s="222"/>
      <c r="AM110" s="222"/>
      <c r="AN110" s="222">
        <f>ROUND(AG110 + AV110, 2)</f>
        <v>0</v>
      </c>
      <c r="AO110" s="222"/>
      <c r="AP110" s="222"/>
      <c r="AR110" s="31"/>
      <c r="AS110" s="98">
        <v>0</v>
      </c>
      <c r="AT110" s="99" t="s">
        <v>112</v>
      </c>
      <c r="AU110" s="99" t="s">
        <v>43</v>
      </c>
      <c r="AV110" s="90">
        <f>ROUND(IF(AU110="základná",AG110*L32,IF(AU110="znížená",AG110*L33,0)), 2)</f>
        <v>0</v>
      </c>
      <c r="BV110" s="14" t="s">
        <v>113</v>
      </c>
      <c r="BY110" s="100">
        <f>IF(AU110="základná",AV110,0)</f>
        <v>0</v>
      </c>
      <c r="BZ110" s="100">
        <f>IF(AU110="znížená",AV110,0)</f>
        <v>0</v>
      </c>
      <c r="CA110" s="100">
        <v>0</v>
      </c>
      <c r="CB110" s="100">
        <v>0</v>
      </c>
      <c r="CC110" s="100">
        <v>0</v>
      </c>
      <c r="CD110" s="100">
        <f>IF(AU110="základná",AG110,0)</f>
        <v>0</v>
      </c>
      <c r="CE110" s="100">
        <f>IF(AU110="znížená",AG110,0)</f>
        <v>0</v>
      </c>
      <c r="CF110" s="100">
        <f>IF(AU110="zákl. prenesená",AG110,0)</f>
        <v>0</v>
      </c>
      <c r="CG110" s="100">
        <f>IF(AU110="zníž. prenesená",AG110,0)</f>
        <v>0</v>
      </c>
      <c r="CH110" s="100">
        <f>IF(AU110="nulová",AG110,0)</f>
        <v>0</v>
      </c>
      <c r="CI110" s="14">
        <f>IF(AU110="základná",1,IF(AU110="znížená",2,IF(AU110="zákl. prenesená",4,IF(AU110="zníž. prenesená",5,3))))</f>
        <v>1</v>
      </c>
      <c r="CJ110" s="14">
        <f>IF(AT110="stavebná časť",1,IF(AT110="investičná časť",2,3))</f>
        <v>1</v>
      </c>
      <c r="CK110" s="14" t="str">
        <f>IF(D110="Vyplň vlastné","","x")</f>
        <v>x</v>
      </c>
    </row>
    <row r="111" spans="1:91" s="1" customFormat="1" ht="19.899999999999999" customHeight="1">
      <c r="B111" s="31"/>
      <c r="D111" s="242" t="s">
        <v>114</v>
      </c>
      <c r="E111" s="243"/>
      <c r="F111" s="243"/>
      <c r="G111" s="243"/>
      <c r="H111" s="243"/>
      <c r="I111" s="243"/>
      <c r="J111" s="243"/>
      <c r="K111" s="243"/>
      <c r="L111" s="243"/>
      <c r="M111" s="243"/>
      <c r="N111" s="243"/>
      <c r="O111" s="243"/>
      <c r="P111" s="243"/>
      <c r="Q111" s="243"/>
      <c r="R111" s="243"/>
      <c r="S111" s="243"/>
      <c r="T111" s="243"/>
      <c r="U111" s="243"/>
      <c r="V111" s="243"/>
      <c r="W111" s="243"/>
      <c r="X111" s="243"/>
      <c r="Y111" s="243"/>
      <c r="Z111" s="243"/>
      <c r="AA111" s="243"/>
      <c r="AB111" s="243"/>
      <c r="AG111" s="244">
        <f>ROUND(AG94 * AS111, 2)</f>
        <v>0</v>
      </c>
      <c r="AH111" s="222"/>
      <c r="AI111" s="222"/>
      <c r="AJ111" s="222"/>
      <c r="AK111" s="222"/>
      <c r="AL111" s="222"/>
      <c r="AM111" s="222"/>
      <c r="AN111" s="222">
        <f>ROUND(AG111 + AV111, 2)</f>
        <v>0</v>
      </c>
      <c r="AO111" s="222"/>
      <c r="AP111" s="222"/>
      <c r="AR111" s="31"/>
      <c r="AS111" s="98">
        <v>0</v>
      </c>
      <c r="AT111" s="99" t="s">
        <v>112</v>
      </c>
      <c r="AU111" s="99" t="s">
        <v>43</v>
      </c>
      <c r="AV111" s="90">
        <f>ROUND(IF(AU111="základná",AG111*L32,IF(AU111="znížená",AG111*L33,0)), 2)</f>
        <v>0</v>
      </c>
      <c r="BV111" s="14" t="s">
        <v>115</v>
      </c>
      <c r="BY111" s="100">
        <f>IF(AU111="základná",AV111,0)</f>
        <v>0</v>
      </c>
      <c r="BZ111" s="100">
        <f>IF(AU111="znížená",AV111,0)</f>
        <v>0</v>
      </c>
      <c r="CA111" s="100">
        <v>0</v>
      </c>
      <c r="CB111" s="100">
        <v>0</v>
      </c>
      <c r="CC111" s="100">
        <v>0</v>
      </c>
      <c r="CD111" s="100">
        <f>IF(AU111="základná",AG111,0)</f>
        <v>0</v>
      </c>
      <c r="CE111" s="100">
        <f>IF(AU111="znížená",AG111,0)</f>
        <v>0</v>
      </c>
      <c r="CF111" s="100">
        <f>IF(AU111="zákl. prenesená",AG111,0)</f>
        <v>0</v>
      </c>
      <c r="CG111" s="100">
        <f>IF(AU111="zníž. prenesená",AG111,0)</f>
        <v>0</v>
      </c>
      <c r="CH111" s="100">
        <f>IF(AU111="nulová",AG111,0)</f>
        <v>0</v>
      </c>
      <c r="CI111" s="14">
        <f>IF(AU111="základná",1,IF(AU111="znížená",2,IF(AU111="zákl. prenesená",4,IF(AU111="zníž. prenesená",5,3))))</f>
        <v>1</v>
      </c>
      <c r="CJ111" s="14">
        <f>IF(AT111="stavebná časť",1,IF(AT111="investičná časť",2,3))</f>
        <v>1</v>
      </c>
      <c r="CK111" s="14" t="str">
        <f>IF(D111="Vyplň vlastné","","x")</f>
        <v/>
      </c>
    </row>
    <row r="112" spans="1:91" s="1" customFormat="1" ht="19.899999999999999" customHeight="1">
      <c r="B112" s="31"/>
      <c r="D112" s="242" t="s">
        <v>114</v>
      </c>
      <c r="E112" s="243"/>
      <c r="F112" s="243"/>
      <c r="G112" s="243"/>
      <c r="H112" s="243"/>
      <c r="I112" s="243"/>
      <c r="J112" s="243"/>
      <c r="K112" s="243"/>
      <c r="L112" s="243"/>
      <c r="M112" s="243"/>
      <c r="N112" s="243"/>
      <c r="O112" s="243"/>
      <c r="P112" s="243"/>
      <c r="Q112" s="243"/>
      <c r="R112" s="243"/>
      <c r="S112" s="243"/>
      <c r="T112" s="243"/>
      <c r="U112" s="243"/>
      <c r="V112" s="243"/>
      <c r="W112" s="243"/>
      <c r="X112" s="243"/>
      <c r="Y112" s="243"/>
      <c r="Z112" s="243"/>
      <c r="AA112" s="243"/>
      <c r="AB112" s="243"/>
      <c r="AG112" s="244">
        <f>ROUND(AG94 * AS112, 2)</f>
        <v>0</v>
      </c>
      <c r="AH112" s="222"/>
      <c r="AI112" s="222"/>
      <c r="AJ112" s="222"/>
      <c r="AK112" s="222"/>
      <c r="AL112" s="222"/>
      <c r="AM112" s="222"/>
      <c r="AN112" s="222">
        <f>ROUND(AG112 + AV112, 2)</f>
        <v>0</v>
      </c>
      <c r="AO112" s="222"/>
      <c r="AP112" s="222"/>
      <c r="AR112" s="31"/>
      <c r="AS112" s="98">
        <v>0</v>
      </c>
      <c r="AT112" s="99" t="s">
        <v>112</v>
      </c>
      <c r="AU112" s="99" t="s">
        <v>43</v>
      </c>
      <c r="AV112" s="90">
        <f>ROUND(IF(AU112="základná",AG112*L32,IF(AU112="znížená",AG112*L33,0)), 2)</f>
        <v>0</v>
      </c>
      <c r="BV112" s="14" t="s">
        <v>115</v>
      </c>
      <c r="BY112" s="100">
        <f>IF(AU112="základná",AV112,0)</f>
        <v>0</v>
      </c>
      <c r="BZ112" s="100">
        <f>IF(AU112="znížená",AV112,0)</f>
        <v>0</v>
      </c>
      <c r="CA112" s="100">
        <v>0</v>
      </c>
      <c r="CB112" s="100">
        <v>0</v>
      </c>
      <c r="CC112" s="100">
        <v>0</v>
      </c>
      <c r="CD112" s="100">
        <f>IF(AU112="základná",AG112,0)</f>
        <v>0</v>
      </c>
      <c r="CE112" s="100">
        <f>IF(AU112="znížená",AG112,0)</f>
        <v>0</v>
      </c>
      <c r="CF112" s="100">
        <f>IF(AU112="zákl. prenesená",AG112,0)</f>
        <v>0</v>
      </c>
      <c r="CG112" s="100">
        <f>IF(AU112="zníž. prenesená",AG112,0)</f>
        <v>0</v>
      </c>
      <c r="CH112" s="100">
        <f>IF(AU112="nulová",AG112,0)</f>
        <v>0</v>
      </c>
      <c r="CI112" s="14">
        <f>IF(AU112="základná",1,IF(AU112="znížená",2,IF(AU112="zákl. prenesená",4,IF(AU112="zníž. prenesená",5,3))))</f>
        <v>1</v>
      </c>
      <c r="CJ112" s="14">
        <f>IF(AT112="stavebná časť",1,IF(AT112="investičná časť",2,3))</f>
        <v>1</v>
      </c>
      <c r="CK112" s="14" t="str">
        <f>IF(D112="Vyplň vlastné","","x")</f>
        <v/>
      </c>
    </row>
    <row r="113" spans="2:89" s="1" customFormat="1" ht="19.899999999999999" customHeight="1">
      <c r="B113" s="31"/>
      <c r="D113" s="242" t="s">
        <v>114</v>
      </c>
      <c r="E113" s="243"/>
      <c r="F113" s="243"/>
      <c r="G113" s="243"/>
      <c r="H113" s="243"/>
      <c r="I113" s="243"/>
      <c r="J113" s="243"/>
      <c r="K113" s="243"/>
      <c r="L113" s="243"/>
      <c r="M113" s="243"/>
      <c r="N113" s="243"/>
      <c r="O113" s="243"/>
      <c r="P113" s="243"/>
      <c r="Q113" s="243"/>
      <c r="R113" s="243"/>
      <c r="S113" s="243"/>
      <c r="T113" s="243"/>
      <c r="U113" s="243"/>
      <c r="V113" s="243"/>
      <c r="W113" s="243"/>
      <c r="X113" s="243"/>
      <c r="Y113" s="243"/>
      <c r="Z113" s="243"/>
      <c r="AA113" s="243"/>
      <c r="AB113" s="243"/>
      <c r="AG113" s="244">
        <f>ROUND(AG94 * AS113, 2)</f>
        <v>0</v>
      </c>
      <c r="AH113" s="222"/>
      <c r="AI113" s="222"/>
      <c r="AJ113" s="222"/>
      <c r="AK113" s="222"/>
      <c r="AL113" s="222"/>
      <c r="AM113" s="222"/>
      <c r="AN113" s="222">
        <f>ROUND(AG113 + AV113, 2)</f>
        <v>0</v>
      </c>
      <c r="AO113" s="222"/>
      <c r="AP113" s="222"/>
      <c r="AR113" s="31"/>
      <c r="AS113" s="101">
        <v>0</v>
      </c>
      <c r="AT113" s="102" t="s">
        <v>112</v>
      </c>
      <c r="AU113" s="102" t="s">
        <v>43</v>
      </c>
      <c r="AV113" s="103">
        <f>ROUND(IF(AU113="základná",AG113*L32,IF(AU113="znížená",AG113*L33,0)), 2)</f>
        <v>0</v>
      </c>
      <c r="BV113" s="14" t="s">
        <v>115</v>
      </c>
      <c r="BY113" s="100">
        <f>IF(AU113="základná",AV113,0)</f>
        <v>0</v>
      </c>
      <c r="BZ113" s="100">
        <f>IF(AU113="znížená",AV113,0)</f>
        <v>0</v>
      </c>
      <c r="CA113" s="100">
        <v>0</v>
      </c>
      <c r="CB113" s="100">
        <v>0</v>
      </c>
      <c r="CC113" s="100">
        <v>0</v>
      </c>
      <c r="CD113" s="100">
        <f>IF(AU113="základná",AG113,0)</f>
        <v>0</v>
      </c>
      <c r="CE113" s="100">
        <f>IF(AU113="znížená",AG113,0)</f>
        <v>0</v>
      </c>
      <c r="CF113" s="100">
        <f>IF(AU113="zákl. prenesená",AG113,0)</f>
        <v>0</v>
      </c>
      <c r="CG113" s="100">
        <f>IF(AU113="zníž. prenesená",AG113,0)</f>
        <v>0</v>
      </c>
      <c r="CH113" s="100">
        <f>IF(AU113="nulová",AG113,0)</f>
        <v>0</v>
      </c>
      <c r="CI113" s="14">
        <f>IF(AU113="základná",1,IF(AU113="znížená",2,IF(AU113="zákl. prenesená",4,IF(AU113="zníž. prenesená",5,3))))</f>
        <v>1</v>
      </c>
      <c r="CJ113" s="14">
        <f>IF(AT113="stavebná časť",1,IF(AT113="investičná časť",2,3))</f>
        <v>1</v>
      </c>
      <c r="CK113" s="14" t="str">
        <f>IF(D113="Vyplň vlastné","","x")</f>
        <v/>
      </c>
    </row>
    <row r="114" spans="2:89" s="1" customFormat="1" ht="10.9" customHeight="1">
      <c r="B114" s="31"/>
      <c r="AR114" s="31"/>
    </row>
    <row r="115" spans="2:89" s="1" customFormat="1" ht="30" customHeight="1">
      <c r="B115" s="31"/>
      <c r="C115" s="104" t="s">
        <v>116</v>
      </c>
      <c r="D115" s="105"/>
      <c r="E115" s="105"/>
      <c r="F115" s="105"/>
      <c r="G115" s="105"/>
      <c r="H115" s="105"/>
      <c r="I115" s="105"/>
      <c r="J115" s="105"/>
      <c r="K115" s="105"/>
      <c r="L115" s="105"/>
      <c r="M115" s="105"/>
      <c r="N115" s="105"/>
      <c r="O115" s="105"/>
      <c r="P115" s="105"/>
      <c r="Q115" s="105"/>
      <c r="R115" s="105"/>
      <c r="S115" s="105"/>
      <c r="T115" s="105"/>
      <c r="U115" s="105"/>
      <c r="V115" s="105"/>
      <c r="W115" s="105"/>
      <c r="X115" s="105"/>
      <c r="Y115" s="105"/>
      <c r="Z115" s="105"/>
      <c r="AA115" s="105"/>
      <c r="AB115" s="105"/>
      <c r="AC115" s="105"/>
      <c r="AD115" s="105"/>
      <c r="AE115" s="105"/>
      <c r="AF115" s="105"/>
      <c r="AG115" s="228">
        <f>ROUND(AG94 + AG109, 2)</f>
        <v>0</v>
      </c>
      <c r="AH115" s="228"/>
      <c r="AI115" s="228"/>
      <c r="AJ115" s="228"/>
      <c r="AK115" s="228"/>
      <c r="AL115" s="228"/>
      <c r="AM115" s="228"/>
      <c r="AN115" s="228" t="e">
        <f>ROUND(AN94 + AN109, 2)</f>
        <v>#REF!</v>
      </c>
      <c r="AO115" s="228"/>
      <c r="AP115" s="228"/>
      <c r="AQ115" s="105"/>
      <c r="AR115" s="31"/>
    </row>
    <row r="116" spans="2:89" s="1" customFormat="1" ht="6.95" customHeight="1"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31"/>
    </row>
  </sheetData>
  <sheetProtection formatColumns="0" formatRows="0"/>
  <mergeCells count="108">
    <mergeCell ref="C92:G92"/>
    <mergeCell ref="D104:H104"/>
    <mergeCell ref="D103:H103"/>
    <mergeCell ref="D99:H99"/>
    <mergeCell ref="D102:H102"/>
    <mergeCell ref="D101:H101"/>
    <mergeCell ref="D100:H100"/>
    <mergeCell ref="D95:H95"/>
    <mergeCell ref="E96:I96"/>
    <mergeCell ref="E98:I98"/>
    <mergeCell ref="E97:I97"/>
    <mergeCell ref="I92:AF92"/>
    <mergeCell ref="J101:AF101"/>
    <mergeCell ref="J102:AF102"/>
    <mergeCell ref="J95:AF95"/>
    <mergeCell ref="J99:AF99"/>
    <mergeCell ref="J103:AF103"/>
    <mergeCell ref="J104:AF104"/>
    <mergeCell ref="J100:AF100"/>
    <mergeCell ref="K96:AF96"/>
    <mergeCell ref="K98:AF98"/>
    <mergeCell ref="K97:AF97"/>
    <mergeCell ref="D105:H105"/>
    <mergeCell ref="J105:AF105"/>
    <mergeCell ref="D106:H106"/>
    <mergeCell ref="J106:AF106"/>
    <mergeCell ref="D107:H107"/>
    <mergeCell ref="J107:AF107"/>
    <mergeCell ref="D110:AB110"/>
    <mergeCell ref="AG110:AM110"/>
    <mergeCell ref="AN110:AP110"/>
    <mergeCell ref="AG109:AM109"/>
    <mergeCell ref="AN109:AP109"/>
    <mergeCell ref="D111:AB111"/>
    <mergeCell ref="AG111:AM111"/>
    <mergeCell ref="AN111:AP111"/>
    <mergeCell ref="D112:AB112"/>
    <mergeCell ref="AG112:AM112"/>
    <mergeCell ref="AN112:AP112"/>
    <mergeCell ref="D113:AB113"/>
    <mergeCell ref="AG113:AM113"/>
    <mergeCell ref="AN113:AP113"/>
    <mergeCell ref="AG115:AM115"/>
    <mergeCell ref="AN115:AP115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W36:AE36"/>
    <mergeCell ref="L36:P36"/>
    <mergeCell ref="AK38:AO38"/>
    <mergeCell ref="X38:AB38"/>
    <mergeCell ref="AR2:BE2"/>
    <mergeCell ref="AG92:AM92"/>
    <mergeCell ref="AG101:AM101"/>
    <mergeCell ref="AG97:AM97"/>
    <mergeCell ref="AG100:AM100"/>
    <mergeCell ref="AG95:AM95"/>
    <mergeCell ref="AG99:AM99"/>
    <mergeCell ref="AG96:AM96"/>
    <mergeCell ref="AG98:AM98"/>
    <mergeCell ref="AM87:AN87"/>
    <mergeCell ref="AM89:AP89"/>
    <mergeCell ref="AM90:AP90"/>
    <mergeCell ref="AN97:AP97"/>
    <mergeCell ref="AN101:AP101"/>
    <mergeCell ref="AN100:AP100"/>
    <mergeCell ref="AN95:AP95"/>
    <mergeCell ref="AN99:AP99"/>
    <mergeCell ref="AN96:AP96"/>
    <mergeCell ref="L85:AO85"/>
    <mergeCell ref="AG94:AM94"/>
    <mergeCell ref="AS89:AT91"/>
    <mergeCell ref="AN105:AP105"/>
    <mergeCell ref="AG105:AM105"/>
    <mergeCell ref="AN106:AP106"/>
    <mergeCell ref="AG106:AM106"/>
    <mergeCell ref="AN107:AP107"/>
    <mergeCell ref="AG107:AM107"/>
    <mergeCell ref="AK35:AO35"/>
    <mergeCell ref="AK36:AO36"/>
    <mergeCell ref="AN94:AP94"/>
    <mergeCell ref="AG102:AM102"/>
    <mergeCell ref="AG103:AM103"/>
    <mergeCell ref="AG104:AM104"/>
    <mergeCell ref="AN102:AP102"/>
    <mergeCell ref="AN103:AP103"/>
    <mergeCell ref="AN104:AP104"/>
    <mergeCell ref="AN92:AP92"/>
    <mergeCell ref="AN98:AP98"/>
  </mergeCells>
  <dataValidations count="2">
    <dataValidation type="list" allowBlank="1" showInputMessage="1" showErrorMessage="1" error="Povolené sú hodnoty základná, znížená, nulová." sqref="AU109:AU113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109:AT113" xr:uid="{00000000-0002-0000-0000-000001000000}">
      <formula1>"stavebná časť, technologická časť, investičná časť"</formula1>
    </dataValidation>
  </dataValidations>
  <hyperlinks>
    <hyperlink ref="A96" location="'01_usek - žlab pri stojan...'!C2" display="/" xr:uid="{00000000-0004-0000-0000-000000000000}"/>
    <hyperlink ref="A97" location="'02_usek - žlab pri stojan...'!C2" display="/" xr:uid="{00000000-0004-0000-0000-000001000000}"/>
    <hyperlink ref="A98" location="'03_usek - žlab pri stojan...'!C2" display="/" xr:uid="{00000000-0004-0000-0000-000002000000}"/>
    <hyperlink ref="A99" location="'02a - Strecha špeciálne d...'!C2" display="/" xr:uid="{00000000-0004-0000-0000-000003000000}"/>
    <hyperlink ref="A100" location="'02b - Strecha špeciálne d...'!C2" display="/" xr:uid="{00000000-0004-0000-0000-000004000000}"/>
    <hyperlink ref="A101" location="'04 - Strecha ľahká údržba...'!C2" display="/" xr:uid="{00000000-0004-0000-0000-000005000000}"/>
    <hyperlink ref="A102" location="'04a - Strecha ľahká údržb...'!C2" display="/" xr:uid="{00000000-0004-0000-0000-000006000000}"/>
    <hyperlink ref="A103" location="'05 - Strecha 7 hala - spo...'!C2" display="/" xr:uid="{00000000-0004-0000-0000-000007000000}"/>
    <hyperlink ref="A104" location="'06 - Strecha 7 hala - hla...'!C2" display="/" xr:uid="{00000000-0004-0000-0000-000008000000}"/>
    <hyperlink ref="A105" location="'07 - Strecha 7 hala -  st...'!C2" display="/" xr:uid="{00000000-0004-0000-0000-000009000000}"/>
    <hyperlink ref="A106" location="'08 - Strecha 7 hala -  fo...'!C2" display="/" xr:uid="{00000000-0004-0000-0000-00000A000000}"/>
    <hyperlink ref="A107" location="'09 - Strecha 7 hala - opr...'!C2" display="/" xr:uid="{00000000-0004-0000-0000-00000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8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4" t="s">
        <v>92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78</v>
      </c>
    </row>
    <row r="4" spans="2:46" ht="24.95" customHeight="1">
      <c r="B4" s="17"/>
      <c r="D4" s="18" t="s">
        <v>117</v>
      </c>
      <c r="L4" s="17"/>
      <c r="M4" s="107" t="s">
        <v>9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15</v>
      </c>
      <c r="L6" s="17"/>
    </row>
    <row r="7" spans="2:46" ht="16.5" customHeight="1">
      <c r="B7" s="17"/>
      <c r="E7" s="255" t="str">
        <f>'Rekapitulácia stavby'!K6</f>
        <v>Depo Jurajov Dvor</v>
      </c>
      <c r="F7" s="256"/>
      <c r="G7" s="256"/>
      <c r="H7" s="256"/>
      <c r="L7" s="17"/>
    </row>
    <row r="8" spans="2:46" ht="12" customHeight="1">
      <c r="B8" s="17"/>
      <c r="D8" s="24" t="s">
        <v>118</v>
      </c>
      <c r="L8" s="17"/>
    </row>
    <row r="9" spans="2:46" s="1" customFormat="1" ht="16.5" customHeight="1">
      <c r="B9" s="31"/>
      <c r="E9" s="255" t="s">
        <v>119</v>
      </c>
      <c r="F9" s="254"/>
      <c r="G9" s="254"/>
      <c r="H9" s="254"/>
      <c r="L9" s="31"/>
    </row>
    <row r="10" spans="2:46" s="1" customFormat="1" ht="12" customHeight="1">
      <c r="B10" s="31"/>
      <c r="D10" s="24" t="s">
        <v>120</v>
      </c>
      <c r="L10" s="31"/>
    </row>
    <row r="11" spans="2:46" s="1" customFormat="1" ht="16.5" customHeight="1">
      <c r="B11" s="31"/>
      <c r="E11" s="245" t="s">
        <v>121</v>
      </c>
      <c r="F11" s="254"/>
      <c r="G11" s="254"/>
      <c r="H11" s="254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4" t="s">
        <v>17</v>
      </c>
      <c r="F13" s="22" t="s">
        <v>1</v>
      </c>
      <c r="I13" s="24" t="s">
        <v>18</v>
      </c>
      <c r="J13" s="22" t="s">
        <v>1</v>
      </c>
      <c r="L13" s="31"/>
    </row>
    <row r="14" spans="2:46" s="1" customFormat="1" ht="12" customHeight="1">
      <c r="B14" s="31"/>
      <c r="D14" s="24" t="s">
        <v>19</v>
      </c>
      <c r="F14" s="22" t="s">
        <v>20</v>
      </c>
      <c r="I14" s="24" t="s">
        <v>21</v>
      </c>
      <c r="J14" s="54" t="str">
        <f>'Rekapitulácia stavby'!AN8</f>
        <v>8. 3. 2024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4" t="s">
        <v>23</v>
      </c>
      <c r="I16" s="24" t="s">
        <v>24</v>
      </c>
      <c r="J16" s="22" t="s">
        <v>25</v>
      </c>
      <c r="L16" s="31"/>
    </row>
    <row r="17" spans="2:12" s="1" customFormat="1" ht="18" customHeight="1">
      <c r="B17" s="31"/>
      <c r="E17" s="22" t="s">
        <v>26</v>
      </c>
      <c r="I17" s="24" t="s">
        <v>27</v>
      </c>
      <c r="J17" s="22" t="s">
        <v>28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4" t="s">
        <v>29</v>
      </c>
      <c r="I19" s="24" t="s">
        <v>24</v>
      </c>
      <c r="J19" s="25" t="str">
        <f>'Rekapitulácia stavby'!AN13</f>
        <v>Vyplň údaj</v>
      </c>
      <c r="L19" s="31"/>
    </row>
    <row r="20" spans="2:12" s="1" customFormat="1" ht="18" customHeight="1">
      <c r="B20" s="31"/>
      <c r="E20" s="257" t="str">
        <f>'Rekapitulácia stavby'!E14</f>
        <v>Vyplň údaj</v>
      </c>
      <c r="F20" s="232"/>
      <c r="G20" s="232"/>
      <c r="H20" s="232"/>
      <c r="I20" s="24" t="s">
        <v>27</v>
      </c>
      <c r="J20" s="25" t="str">
        <f>'Rekapitulácia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4" t="s">
        <v>31</v>
      </c>
      <c r="I22" s="24" t="s">
        <v>24</v>
      </c>
      <c r="J22" s="22" t="str">
        <f>IF('Rekapitulácia stavby'!AN16="","",'Rekapitulácia stavby'!AN16)</f>
        <v/>
      </c>
      <c r="L22" s="31"/>
    </row>
    <row r="23" spans="2:12" s="1" customFormat="1" ht="18" customHeight="1">
      <c r="B23" s="31"/>
      <c r="E23" s="22" t="str">
        <f>IF('Rekapitulácia stavby'!E17="","",'Rekapitulácia stavby'!E17)</f>
        <v xml:space="preserve"> </v>
      </c>
      <c r="I23" s="24" t="s">
        <v>27</v>
      </c>
      <c r="J23" s="22" t="str">
        <f>IF('Rekapitulácia stavby'!AN17="","",'Rekapitulácia stavby'!AN17)</f>
        <v/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4" t="s">
        <v>34</v>
      </c>
      <c r="I25" s="24" t="s">
        <v>24</v>
      </c>
      <c r="J25" s="22" t="str">
        <f>IF('Rekapitulácia stavby'!AN19="","",'Rekapitulácia stavby'!AN19)</f>
        <v/>
      </c>
      <c r="L25" s="31"/>
    </row>
    <row r="26" spans="2:12" s="1" customFormat="1" ht="18" customHeight="1">
      <c r="B26" s="31"/>
      <c r="E26" s="22" t="str">
        <f>IF('Rekapitulácia stavby'!E20="","",'Rekapitulácia stavby'!E20)</f>
        <v xml:space="preserve"> </v>
      </c>
      <c r="I26" s="24" t="s">
        <v>27</v>
      </c>
      <c r="J26" s="22" t="str">
        <f>IF('Rekapitulácia stavby'!AN20="","",'Rekapitulácia stavby'!AN20)</f>
        <v/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4" t="s">
        <v>35</v>
      </c>
      <c r="L28" s="31"/>
    </row>
    <row r="29" spans="2:12" s="7" customFormat="1" ht="16.5" customHeight="1">
      <c r="B29" s="108"/>
      <c r="E29" s="236" t="s">
        <v>1</v>
      </c>
      <c r="F29" s="236"/>
      <c r="G29" s="236"/>
      <c r="H29" s="236"/>
      <c r="L29" s="108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D32" s="22" t="s">
        <v>122</v>
      </c>
      <c r="J32" s="30">
        <f>J98</f>
        <v>0</v>
      </c>
      <c r="L32" s="31"/>
    </row>
    <row r="33" spans="2:12" s="1" customFormat="1" ht="14.45" customHeight="1">
      <c r="B33" s="31"/>
      <c r="D33" s="29" t="s">
        <v>111</v>
      </c>
      <c r="J33" s="30">
        <f>J109</f>
        <v>0</v>
      </c>
      <c r="L33" s="31"/>
    </row>
    <row r="34" spans="2:12" s="1" customFormat="1" ht="25.35" customHeight="1">
      <c r="B34" s="31"/>
      <c r="D34" s="109" t="s">
        <v>38</v>
      </c>
      <c r="J34" s="68">
        <f>ROUND(J32 + J33, 2)</f>
        <v>0</v>
      </c>
      <c r="L34" s="31"/>
    </row>
    <row r="35" spans="2:12" s="1" customFormat="1" ht="6.95" customHeight="1">
      <c r="B35" s="31"/>
      <c r="D35" s="55"/>
      <c r="E35" s="55"/>
      <c r="F35" s="55"/>
      <c r="G35" s="55"/>
      <c r="H35" s="55"/>
      <c r="I35" s="55"/>
      <c r="J35" s="55"/>
      <c r="K35" s="55"/>
      <c r="L35" s="31"/>
    </row>
    <row r="36" spans="2:12" s="1" customFormat="1" ht="14.45" customHeight="1">
      <c r="B36" s="31"/>
      <c r="F36" s="34" t="s">
        <v>40</v>
      </c>
      <c r="I36" s="34" t="s">
        <v>39</v>
      </c>
      <c r="J36" s="34" t="s">
        <v>41</v>
      </c>
      <c r="L36" s="31"/>
    </row>
    <row r="37" spans="2:12" s="1" customFormat="1" ht="14.45" customHeight="1">
      <c r="B37" s="31"/>
      <c r="D37" s="57" t="s">
        <v>42</v>
      </c>
      <c r="E37" s="36" t="s">
        <v>43</v>
      </c>
      <c r="F37" s="110">
        <f>ROUND((ROUND((SUM(BE109:BE116) + SUM(BE138:BE175)),  2) + SUM(BE177:BE181)), 2)</f>
        <v>0</v>
      </c>
      <c r="G37" s="111"/>
      <c r="H37" s="111"/>
      <c r="I37" s="112">
        <v>0.2</v>
      </c>
      <c r="J37" s="110">
        <f>ROUND((ROUND(((SUM(BE109:BE116) + SUM(BE138:BE175))*I37),  2) + (SUM(BE177:BE181)*I37)), 2)</f>
        <v>0</v>
      </c>
      <c r="L37" s="31"/>
    </row>
    <row r="38" spans="2:12" s="1" customFormat="1" ht="14.45" customHeight="1">
      <c r="B38" s="31"/>
      <c r="E38" s="36" t="s">
        <v>44</v>
      </c>
      <c r="F38" s="110">
        <f>ROUND((ROUND((SUM(BF109:BF116) + SUM(BF138:BF175)),  2) + SUM(BF177:BF181)), 2)</f>
        <v>0</v>
      </c>
      <c r="G38" s="111"/>
      <c r="H38" s="111"/>
      <c r="I38" s="112">
        <v>0.2</v>
      </c>
      <c r="J38" s="110">
        <f>ROUND((ROUND(((SUM(BF109:BF116) + SUM(BF138:BF175))*I38),  2) + (SUM(BF177:BF181)*I38)), 2)</f>
        <v>0</v>
      </c>
      <c r="L38" s="31"/>
    </row>
    <row r="39" spans="2:12" s="1" customFormat="1" ht="14.45" hidden="1" customHeight="1">
      <c r="B39" s="31"/>
      <c r="E39" s="24" t="s">
        <v>45</v>
      </c>
      <c r="F39" s="88">
        <f>ROUND((ROUND((SUM(BG109:BG116) + SUM(BG138:BG175)),  2) + SUM(BG177:BG181)), 2)</f>
        <v>0</v>
      </c>
      <c r="I39" s="113">
        <v>0.2</v>
      </c>
      <c r="J39" s="88">
        <f>0</f>
        <v>0</v>
      </c>
      <c r="L39" s="31"/>
    </row>
    <row r="40" spans="2:12" s="1" customFormat="1" ht="14.45" hidden="1" customHeight="1">
      <c r="B40" s="31"/>
      <c r="E40" s="24" t="s">
        <v>46</v>
      </c>
      <c r="F40" s="88">
        <f>ROUND((ROUND((SUM(BH109:BH116) + SUM(BH138:BH175)),  2) + SUM(BH177:BH181)), 2)</f>
        <v>0</v>
      </c>
      <c r="I40" s="113">
        <v>0.2</v>
      </c>
      <c r="J40" s="88">
        <f>0</f>
        <v>0</v>
      </c>
      <c r="L40" s="31"/>
    </row>
    <row r="41" spans="2:12" s="1" customFormat="1" ht="14.45" hidden="1" customHeight="1">
      <c r="B41" s="31"/>
      <c r="E41" s="36" t="s">
        <v>47</v>
      </c>
      <c r="F41" s="110">
        <f>ROUND((ROUND((SUM(BI109:BI116) + SUM(BI138:BI175)),  2) + SUM(BI177:BI181)), 2)</f>
        <v>0</v>
      </c>
      <c r="G41" s="111"/>
      <c r="H41" s="111"/>
      <c r="I41" s="112">
        <v>0</v>
      </c>
      <c r="J41" s="110">
        <f>0</f>
        <v>0</v>
      </c>
      <c r="L41" s="31"/>
    </row>
    <row r="42" spans="2:12" s="1" customFormat="1" ht="6.95" customHeight="1">
      <c r="B42" s="31"/>
      <c r="L42" s="31"/>
    </row>
    <row r="43" spans="2:12" s="1" customFormat="1" ht="25.35" customHeight="1">
      <c r="B43" s="31"/>
      <c r="C43" s="105"/>
      <c r="D43" s="114" t="s">
        <v>48</v>
      </c>
      <c r="E43" s="59"/>
      <c r="F43" s="59"/>
      <c r="G43" s="115" t="s">
        <v>49</v>
      </c>
      <c r="H43" s="116" t="s">
        <v>50</v>
      </c>
      <c r="I43" s="59"/>
      <c r="J43" s="117">
        <f>SUM(J34:J41)</f>
        <v>0</v>
      </c>
      <c r="K43" s="118"/>
      <c r="L43" s="31"/>
    </row>
    <row r="44" spans="2:12" s="1" customFormat="1" ht="14.45" customHeight="1">
      <c r="B44" s="31"/>
      <c r="L44" s="31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31"/>
      <c r="D50" s="43" t="s">
        <v>51</v>
      </c>
      <c r="E50" s="44"/>
      <c r="F50" s="44"/>
      <c r="G50" s="43" t="s">
        <v>52</v>
      </c>
      <c r="H50" s="44"/>
      <c r="I50" s="44"/>
      <c r="J50" s="44"/>
      <c r="K50" s="44"/>
      <c r="L50" s="31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2.75">
      <c r="B61" s="31"/>
      <c r="D61" s="45" t="s">
        <v>53</v>
      </c>
      <c r="E61" s="33"/>
      <c r="F61" s="119" t="s">
        <v>54</v>
      </c>
      <c r="G61" s="45" t="s">
        <v>53</v>
      </c>
      <c r="H61" s="33"/>
      <c r="I61" s="33"/>
      <c r="J61" s="120" t="s">
        <v>54</v>
      </c>
      <c r="K61" s="33"/>
      <c r="L61" s="31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2.75">
      <c r="B65" s="31"/>
      <c r="D65" s="43" t="s">
        <v>55</v>
      </c>
      <c r="E65" s="44"/>
      <c r="F65" s="44"/>
      <c r="G65" s="43" t="s">
        <v>56</v>
      </c>
      <c r="H65" s="44"/>
      <c r="I65" s="44"/>
      <c r="J65" s="44"/>
      <c r="K65" s="44"/>
      <c r="L65" s="31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2.75">
      <c r="B76" s="31"/>
      <c r="D76" s="45" t="s">
        <v>53</v>
      </c>
      <c r="E76" s="33"/>
      <c r="F76" s="119" t="s">
        <v>54</v>
      </c>
      <c r="G76" s="45" t="s">
        <v>53</v>
      </c>
      <c r="H76" s="33"/>
      <c r="I76" s="33"/>
      <c r="J76" s="120" t="s">
        <v>54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12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12" s="1" customFormat="1" ht="24.95" customHeight="1">
      <c r="B82" s="31"/>
      <c r="C82" s="18" t="s">
        <v>123</v>
      </c>
      <c r="L82" s="31"/>
    </row>
    <row r="83" spans="2:12" s="1" customFormat="1" ht="6.95" customHeight="1">
      <c r="B83" s="31"/>
      <c r="L83" s="31"/>
    </row>
    <row r="84" spans="2:12" s="1" customFormat="1" ht="12" customHeight="1">
      <c r="B84" s="31"/>
      <c r="C84" s="24" t="s">
        <v>15</v>
      </c>
      <c r="L84" s="31"/>
    </row>
    <row r="85" spans="2:12" s="1" customFormat="1" ht="16.5" customHeight="1">
      <c r="B85" s="31"/>
      <c r="E85" s="255" t="str">
        <f>E7</f>
        <v>Depo Jurajov Dvor</v>
      </c>
      <c r="F85" s="256"/>
      <c r="G85" s="256"/>
      <c r="H85" s="256"/>
      <c r="L85" s="31"/>
    </row>
    <row r="86" spans="2:12" ht="12" customHeight="1">
      <c r="B86" s="17"/>
      <c r="C86" s="24" t="s">
        <v>118</v>
      </c>
      <c r="L86" s="17"/>
    </row>
    <row r="87" spans="2:12" s="1" customFormat="1" ht="16.5" customHeight="1">
      <c r="B87" s="31"/>
      <c r="E87" s="255" t="s">
        <v>119</v>
      </c>
      <c r="F87" s="254"/>
      <c r="G87" s="254"/>
      <c r="H87" s="254"/>
      <c r="L87" s="31"/>
    </row>
    <row r="88" spans="2:12" s="1" customFormat="1" ht="12" customHeight="1">
      <c r="B88" s="31"/>
      <c r="C88" s="24" t="s">
        <v>120</v>
      </c>
      <c r="L88" s="31"/>
    </row>
    <row r="89" spans="2:12" s="1" customFormat="1" ht="16.5" customHeight="1">
      <c r="B89" s="31"/>
      <c r="E89" s="245" t="str">
        <f>E11</f>
        <v>01_usek - žlab pri stojane č. 3</v>
      </c>
      <c r="F89" s="254"/>
      <c r="G89" s="254"/>
      <c r="H89" s="254"/>
      <c r="L89" s="31"/>
    </row>
    <row r="90" spans="2:12" s="1" customFormat="1" ht="6.95" customHeight="1">
      <c r="B90" s="31"/>
      <c r="L90" s="31"/>
    </row>
    <row r="91" spans="2:12" s="1" customFormat="1" ht="12" customHeight="1">
      <c r="B91" s="31"/>
      <c r="C91" s="24" t="s">
        <v>19</v>
      </c>
      <c r="F91" s="22" t="str">
        <f>F14</f>
        <v>Bratislava</v>
      </c>
      <c r="I91" s="24" t="s">
        <v>21</v>
      </c>
      <c r="J91" s="54" t="str">
        <f>IF(J14="","",J14)</f>
        <v>8. 3. 2024</v>
      </c>
      <c r="L91" s="31"/>
    </row>
    <row r="92" spans="2:12" s="1" customFormat="1" ht="6.95" customHeight="1">
      <c r="B92" s="31"/>
      <c r="L92" s="31"/>
    </row>
    <row r="93" spans="2:12" s="1" customFormat="1" ht="15.2" customHeight="1">
      <c r="B93" s="31"/>
      <c r="C93" s="24" t="s">
        <v>23</v>
      </c>
      <c r="F93" s="22" t="str">
        <f>E17</f>
        <v>Dopravný podnik Bratislava, akciová spoločnosť</v>
      </c>
      <c r="I93" s="24" t="s">
        <v>31</v>
      </c>
      <c r="J93" s="27" t="str">
        <f>E23</f>
        <v xml:space="preserve"> </v>
      </c>
      <c r="L93" s="31"/>
    </row>
    <row r="94" spans="2:12" s="1" customFormat="1" ht="15.2" customHeight="1">
      <c r="B94" s="31"/>
      <c r="C94" s="24" t="s">
        <v>29</v>
      </c>
      <c r="F94" s="22" t="str">
        <f>IF(E20="","",E20)</f>
        <v>Vyplň údaj</v>
      </c>
      <c r="I94" s="24" t="s">
        <v>34</v>
      </c>
      <c r="J94" s="27" t="str">
        <f>E26</f>
        <v xml:space="preserve"> 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21" t="s">
        <v>124</v>
      </c>
      <c r="D96" s="105"/>
      <c r="E96" s="105"/>
      <c r="F96" s="105"/>
      <c r="G96" s="105"/>
      <c r="H96" s="105"/>
      <c r="I96" s="105"/>
      <c r="J96" s="122" t="s">
        <v>125</v>
      </c>
      <c r="K96" s="105"/>
      <c r="L96" s="31"/>
    </row>
    <row r="97" spans="2:65" s="1" customFormat="1" ht="10.35" customHeight="1">
      <c r="B97" s="31"/>
      <c r="L97" s="31"/>
    </row>
    <row r="98" spans="2:65" s="1" customFormat="1" ht="22.9" customHeight="1">
      <c r="B98" s="31"/>
      <c r="C98" s="123" t="s">
        <v>126</v>
      </c>
      <c r="J98" s="68">
        <f>J138</f>
        <v>0</v>
      </c>
      <c r="L98" s="31"/>
      <c r="AU98" s="14" t="s">
        <v>127</v>
      </c>
    </row>
    <row r="99" spans="2:65" s="8" customFormat="1" ht="24.95" customHeight="1">
      <c r="B99" s="124"/>
      <c r="D99" s="125" t="s">
        <v>128</v>
      </c>
      <c r="E99" s="126"/>
      <c r="F99" s="126"/>
      <c r="G99" s="126"/>
      <c r="H99" s="126"/>
      <c r="I99" s="126"/>
      <c r="J99" s="127">
        <f>J139</f>
        <v>0</v>
      </c>
      <c r="L99" s="124"/>
    </row>
    <row r="100" spans="2:65" s="9" customFormat="1" ht="19.899999999999999" customHeight="1">
      <c r="B100" s="128"/>
      <c r="D100" s="129" t="s">
        <v>129</v>
      </c>
      <c r="E100" s="130"/>
      <c r="F100" s="130"/>
      <c r="G100" s="130"/>
      <c r="H100" s="130"/>
      <c r="I100" s="130"/>
      <c r="J100" s="131">
        <f>J140</f>
        <v>0</v>
      </c>
      <c r="L100" s="128"/>
    </row>
    <row r="101" spans="2:65" s="9" customFormat="1" ht="19.899999999999999" customHeight="1">
      <c r="B101" s="128"/>
      <c r="D101" s="129" t="s">
        <v>130</v>
      </c>
      <c r="E101" s="130"/>
      <c r="F101" s="130"/>
      <c r="G101" s="130"/>
      <c r="H101" s="130"/>
      <c r="I101" s="130"/>
      <c r="J101" s="131">
        <f>J142</f>
        <v>0</v>
      </c>
      <c r="L101" s="128"/>
    </row>
    <row r="102" spans="2:65" s="9" customFormat="1" ht="19.899999999999999" customHeight="1">
      <c r="B102" s="128"/>
      <c r="D102" s="129" t="s">
        <v>131</v>
      </c>
      <c r="E102" s="130"/>
      <c r="F102" s="130"/>
      <c r="G102" s="130"/>
      <c r="H102" s="130"/>
      <c r="I102" s="130"/>
      <c r="J102" s="131">
        <f>J145</f>
        <v>0</v>
      </c>
      <c r="L102" s="128"/>
    </row>
    <row r="103" spans="2:65" s="9" customFormat="1" ht="19.899999999999999" customHeight="1">
      <c r="B103" s="128"/>
      <c r="D103" s="129" t="s">
        <v>132</v>
      </c>
      <c r="E103" s="130"/>
      <c r="F103" s="130"/>
      <c r="G103" s="130"/>
      <c r="H103" s="130"/>
      <c r="I103" s="130"/>
      <c r="J103" s="131">
        <f>J148</f>
        <v>0</v>
      </c>
      <c r="L103" s="128"/>
    </row>
    <row r="104" spans="2:65" s="9" customFormat="1" ht="19.899999999999999" customHeight="1">
      <c r="B104" s="128"/>
      <c r="D104" s="129" t="s">
        <v>133</v>
      </c>
      <c r="E104" s="130"/>
      <c r="F104" s="130"/>
      <c r="G104" s="130"/>
      <c r="H104" s="130"/>
      <c r="I104" s="130"/>
      <c r="J104" s="131">
        <f>J170</f>
        <v>0</v>
      </c>
      <c r="L104" s="128"/>
    </row>
    <row r="105" spans="2:65" s="8" customFormat="1" ht="24.95" customHeight="1">
      <c r="B105" s="124"/>
      <c r="D105" s="125" t="s">
        <v>134</v>
      </c>
      <c r="E105" s="126"/>
      <c r="F105" s="126"/>
      <c r="G105" s="126"/>
      <c r="H105" s="126"/>
      <c r="I105" s="126"/>
      <c r="J105" s="127">
        <f>J172</f>
        <v>0</v>
      </c>
      <c r="L105" s="124"/>
    </row>
    <row r="106" spans="2:65" s="8" customFormat="1" ht="21.75" customHeight="1">
      <c r="B106" s="124"/>
      <c r="D106" s="132" t="s">
        <v>135</v>
      </c>
      <c r="J106" s="133">
        <f>J176</f>
        <v>0</v>
      </c>
      <c r="L106" s="124"/>
    </row>
    <row r="107" spans="2:65" s="1" customFormat="1" ht="21.75" customHeight="1">
      <c r="B107" s="31"/>
      <c r="L107" s="31"/>
    </row>
    <row r="108" spans="2:65" s="1" customFormat="1" ht="6.95" customHeight="1">
      <c r="B108" s="31"/>
      <c r="L108" s="31"/>
    </row>
    <row r="109" spans="2:65" s="1" customFormat="1" ht="29.25" customHeight="1">
      <c r="B109" s="31"/>
      <c r="C109" s="123" t="s">
        <v>136</v>
      </c>
      <c r="J109" s="134">
        <f>ROUND(J110 + J111 + J112 + J113 + J114 + J115,2)</f>
        <v>0</v>
      </c>
      <c r="L109" s="31"/>
      <c r="N109" s="135" t="s">
        <v>42</v>
      </c>
    </row>
    <row r="110" spans="2:65" s="1" customFormat="1" ht="18" customHeight="1">
      <c r="B110" s="31"/>
      <c r="D110" s="242" t="s">
        <v>137</v>
      </c>
      <c r="E110" s="243"/>
      <c r="F110" s="243"/>
      <c r="J110" s="97">
        <v>0</v>
      </c>
      <c r="L110" s="136"/>
      <c r="M110" s="137"/>
      <c r="N110" s="138" t="s">
        <v>44</v>
      </c>
      <c r="O110" s="137"/>
      <c r="P110" s="137"/>
      <c r="Q110" s="137"/>
      <c r="R110" s="137"/>
      <c r="S110" s="137"/>
      <c r="T110" s="137"/>
      <c r="U110" s="137"/>
      <c r="V110" s="137"/>
      <c r="W110" s="137"/>
      <c r="X110" s="137"/>
      <c r="Y110" s="137"/>
      <c r="Z110" s="137"/>
      <c r="AA110" s="137"/>
      <c r="AB110" s="137"/>
      <c r="AC110" s="137"/>
      <c r="AD110" s="137"/>
      <c r="AE110" s="137"/>
      <c r="AF110" s="137"/>
      <c r="AG110" s="137"/>
      <c r="AH110" s="137"/>
      <c r="AI110" s="137"/>
      <c r="AJ110" s="137"/>
      <c r="AK110" s="137"/>
      <c r="AL110" s="137"/>
      <c r="AM110" s="137"/>
      <c r="AN110" s="137"/>
      <c r="AO110" s="137"/>
      <c r="AP110" s="137"/>
      <c r="AQ110" s="137"/>
      <c r="AR110" s="137"/>
      <c r="AS110" s="137"/>
      <c r="AT110" s="137"/>
      <c r="AU110" s="137"/>
      <c r="AV110" s="137"/>
      <c r="AW110" s="137"/>
      <c r="AX110" s="137"/>
      <c r="AY110" s="139" t="s">
        <v>138</v>
      </c>
      <c r="AZ110" s="137"/>
      <c r="BA110" s="137"/>
      <c r="BB110" s="137"/>
      <c r="BC110" s="137"/>
      <c r="BD110" s="137"/>
      <c r="BE110" s="140">
        <f t="shared" ref="BE110:BE115" si="0">IF(N110="základná",J110,0)</f>
        <v>0</v>
      </c>
      <c r="BF110" s="140">
        <f t="shared" ref="BF110:BF115" si="1">IF(N110="znížená",J110,0)</f>
        <v>0</v>
      </c>
      <c r="BG110" s="140">
        <f t="shared" ref="BG110:BG115" si="2">IF(N110="zákl. prenesená",J110,0)</f>
        <v>0</v>
      </c>
      <c r="BH110" s="140">
        <f t="shared" ref="BH110:BH115" si="3">IF(N110="zníž. prenesená",J110,0)</f>
        <v>0</v>
      </c>
      <c r="BI110" s="140">
        <f t="shared" ref="BI110:BI115" si="4">IF(N110="nulová",J110,0)</f>
        <v>0</v>
      </c>
      <c r="BJ110" s="139" t="s">
        <v>91</v>
      </c>
      <c r="BK110" s="137"/>
      <c r="BL110" s="137"/>
      <c r="BM110" s="137"/>
    </row>
    <row r="111" spans="2:65" s="1" customFormat="1" ht="18" customHeight="1">
      <c r="B111" s="31"/>
      <c r="D111" s="242" t="s">
        <v>139</v>
      </c>
      <c r="E111" s="243"/>
      <c r="F111" s="243"/>
      <c r="J111" s="97">
        <v>0</v>
      </c>
      <c r="L111" s="136"/>
      <c r="M111" s="137"/>
      <c r="N111" s="138" t="s">
        <v>44</v>
      </c>
      <c r="O111" s="137"/>
      <c r="P111" s="137"/>
      <c r="Q111" s="137"/>
      <c r="R111" s="137"/>
      <c r="S111" s="137"/>
      <c r="T111" s="137"/>
      <c r="U111" s="137"/>
      <c r="V111" s="137"/>
      <c r="W111" s="137"/>
      <c r="X111" s="137"/>
      <c r="Y111" s="137"/>
      <c r="Z111" s="137"/>
      <c r="AA111" s="137"/>
      <c r="AB111" s="137"/>
      <c r="AC111" s="137"/>
      <c r="AD111" s="137"/>
      <c r="AE111" s="137"/>
      <c r="AF111" s="137"/>
      <c r="AG111" s="137"/>
      <c r="AH111" s="137"/>
      <c r="AI111" s="137"/>
      <c r="AJ111" s="137"/>
      <c r="AK111" s="137"/>
      <c r="AL111" s="137"/>
      <c r="AM111" s="137"/>
      <c r="AN111" s="137"/>
      <c r="AO111" s="137"/>
      <c r="AP111" s="137"/>
      <c r="AQ111" s="137"/>
      <c r="AR111" s="137"/>
      <c r="AS111" s="137"/>
      <c r="AT111" s="137"/>
      <c r="AU111" s="137"/>
      <c r="AV111" s="137"/>
      <c r="AW111" s="137"/>
      <c r="AX111" s="137"/>
      <c r="AY111" s="139" t="s">
        <v>138</v>
      </c>
      <c r="AZ111" s="137"/>
      <c r="BA111" s="137"/>
      <c r="BB111" s="137"/>
      <c r="BC111" s="137"/>
      <c r="BD111" s="137"/>
      <c r="BE111" s="140">
        <f t="shared" si="0"/>
        <v>0</v>
      </c>
      <c r="BF111" s="140">
        <f t="shared" si="1"/>
        <v>0</v>
      </c>
      <c r="BG111" s="140">
        <f t="shared" si="2"/>
        <v>0</v>
      </c>
      <c r="BH111" s="140">
        <f t="shared" si="3"/>
        <v>0</v>
      </c>
      <c r="BI111" s="140">
        <f t="shared" si="4"/>
        <v>0</v>
      </c>
      <c r="BJ111" s="139" t="s">
        <v>91</v>
      </c>
      <c r="BK111" s="137"/>
      <c r="BL111" s="137"/>
      <c r="BM111" s="137"/>
    </row>
    <row r="112" spans="2:65" s="1" customFormat="1" ht="18" customHeight="1">
      <c r="B112" s="31"/>
      <c r="D112" s="242" t="s">
        <v>140</v>
      </c>
      <c r="E112" s="243"/>
      <c r="F112" s="243"/>
      <c r="J112" s="97">
        <v>0</v>
      </c>
      <c r="L112" s="136"/>
      <c r="M112" s="137"/>
      <c r="N112" s="138" t="s">
        <v>44</v>
      </c>
      <c r="O112" s="137"/>
      <c r="P112" s="137"/>
      <c r="Q112" s="137"/>
      <c r="R112" s="137"/>
      <c r="S112" s="137"/>
      <c r="T112" s="137"/>
      <c r="U112" s="137"/>
      <c r="V112" s="137"/>
      <c r="W112" s="137"/>
      <c r="X112" s="137"/>
      <c r="Y112" s="137"/>
      <c r="Z112" s="137"/>
      <c r="AA112" s="137"/>
      <c r="AB112" s="137"/>
      <c r="AC112" s="137"/>
      <c r="AD112" s="137"/>
      <c r="AE112" s="137"/>
      <c r="AF112" s="137"/>
      <c r="AG112" s="137"/>
      <c r="AH112" s="137"/>
      <c r="AI112" s="137"/>
      <c r="AJ112" s="137"/>
      <c r="AK112" s="137"/>
      <c r="AL112" s="137"/>
      <c r="AM112" s="137"/>
      <c r="AN112" s="137"/>
      <c r="AO112" s="137"/>
      <c r="AP112" s="137"/>
      <c r="AQ112" s="137"/>
      <c r="AR112" s="137"/>
      <c r="AS112" s="137"/>
      <c r="AT112" s="137"/>
      <c r="AU112" s="137"/>
      <c r="AV112" s="137"/>
      <c r="AW112" s="137"/>
      <c r="AX112" s="137"/>
      <c r="AY112" s="139" t="s">
        <v>138</v>
      </c>
      <c r="AZ112" s="137"/>
      <c r="BA112" s="137"/>
      <c r="BB112" s="137"/>
      <c r="BC112" s="137"/>
      <c r="BD112" s="137"/>
      <c r="BE112" s="140">
        <f t="shared" si="0"/>
        <v>0</v>
      </c>
      <c r="BF112" s="140">
        <f t="shared" si="1"/>
        <v>0</v>
      </c>
      <c r="BG112" s="140">
        <f t="shared" si="2"/>
        <v>0</v>
      </c>
      <c r="BH112" s="140">
        <f t="shared" si="3"/>
        <v>0</v>
      </c>
      <c r="BI112" s="140">
        <f t="shared" si="4"/>
        <v>0</v>
      </c>
      <c r="BJ112" s="139" t="s">
        <v>91</v>
      </c>
      <c r="BK112" s="137"/>
      <c r="BL112" s="137"/>
      <c r="BM112" s="137"/>
    </row>
    <row r="113" spans="2:65" s="1" customFormat="1" ht="18" customHeight="1">
      <c r="B113" s="31"/>
      <c r="D113" s="242" t="s">
        <v>141</v>
      </c>
      <c r="E113" s="243"/>
      <c r="F113" s="243"/>
      <c r="J113" s="97">
        <v>0</v>
      </c>
      <c r="L113" s="136"/>
      <c r="M113" s="137"/>
      <c r="N113" s="138" t="s">
        <v>44</v>
      </c>
      <c r="O113" s="137"/>
      <c r="P113" s="137"/>
      <c r="Q113" s="137"/>
      <c r="R113" s="137"/>
      <c r="S113" s="137"/>
      <c r="T113" s="137"/>
      <c r="U113" s="137"/>
      <c r="V113" s="137"/>
      <c r="W113" s="137"/>
      <c r="X113" s="137"/>
      <c r="Y113" s="137"/>
      <c r="Z113" s="137"/>
      <c r="AA113" s="137"/>
      <c r="AB113" s="137"/>
      <c r="AC113" s="137"/>
      <c r="AD113" s="137"/>
      <c r="AE113" s="137"/>
      <c r="AF113" s="137"/>
      <c r="AG113" s="137"/>
      <c r="AH113" s="137"/>
      <c r="AI113" s="137"/>
      <c r="AJ113" s="137"/>
      <c r="AK113" s="137"/>
      <c r="AL113" s="137"/>
      <c r="AM113" s="137"/>
      <c r="AN113" s="137"/>
      <c r="AO113" s="137"/>
      <c r="AP113" s="137"/>
      <c r="AQ113" s="137"/>
      <c r="AR113" s="137"/>
      <c r="AS113" s="137"/>
      <c r="AT113" s="137"/>
      <c r="AU113" s="137"/>
      <c r="AV113" s="137"/>
      <c r="AW113" s="137"/>
      <c r="AX113" s="137"/>
      <c r="AY113" s="139" t="s">
        <v>138</v>
      </c>
      <c r="AZ113" s="137"/>
      <c r="BA113" s="137"/>
      <c r="BB113" s="137"/>
      <c r="BC113" s="137"/>
      <c r="BD113" s="137"/>
      <c r="BE113" s="140">
        <f t="shared" si="0"/>
        <v>0</v>
      </c>
      <c r="BF113" s="140">
        <f t="shared" si="1"/>
        <v>0</v>
      </c>
      <c r="BG113" s="140">
        <f t="shared" si="2"/>
        <v>0</v>
      </c>
      <c r="BH113" s="140">
        <f t="shared" si="3"/>
        <v>0</v>
      </c>
      <c r="BI113" s="140">
        <f t="shared" si="4"/>
        <v>0</v>
      </c>
      <c r="BJ113" s="139" t="s">
        <v>91</v>
      </c>
      <c r="BK113" s="137"/>
      <c r="BL113" s="137"/>
      <c r="BM113" s="137"/>
    </row>
    <row r="114" spans="2:65" s="1" customFormat="1" ht="18" customHeight="1">
      <c r="B114" s="31"/>
      <c r="D114" s="242" t="s">
        <v>142</v>
      </c>
      <c r="E114" s="243"/>
      <c r="F114" s="243"/>
      <c r="J114" s="97">
        <v>0</v>
      </c>
      <c r="L114" s="136"/>
      <c r="M114" s="137"/>
      <c r="N114" s="138" t="s">
        <v>44</v>
      </c>
      <c r="O114" s="137"/>
      <c r="P114" s="137"/>
      <c r="Q114" s="137"/>
      <c r="R114" s="137"/>
      <c r="S114" s="137"/>
      <c r="T114" s="137"/>
      <c r="U114" s="137"/>
      <c r="V114" s="137"/>
      <c r="W114" s="137"/>
      <c r="X114" s="137"/>
      <c r="Y114" s="137"/>
      <c r="Z114" s="137"/>
      <c r="AA114" s="137"/>
      <c r="AB114" s="137"/>
      <c r="AC114" s="137"/>
      <c r="AD114" s="137"/>
      <c r="AE114" s="137"/>
      <c r="AF114" s="137"/>
      <c r="AG114" s="137"/>
      <c r="AH114" s="137"/>
      <c r="AI114" s="137"/>
      <c r="AJ114" s="137"/>
      <c r="AK114" s="137"/>
      <c r="AL114" s="137"/>
      <c r="AM114" s="137"/>
      <c r="AN114" s="137"/>
      <c r="AO114" s="137"/>
      <c r="AP114" s="137"/>
      <c r="AQ114" s="137"/>
      <c r="AR114" s="137"/>
      <c r="AS114" s="137"/>
      <c r="AT114" s="137"/>
      <c r="AU114" s="137"/>
      <c r="AV114" s="137"/>
      <c r="AW114" s="137"/>
      <c r="AX114" s="137"/>
      <c r="AY114" s="139" t="s">
        <v>138</v>
      </c>
      <c r="AZ114" s="137"/>
      <c r="BA114" s="137"/>
      <c r="BB114" s="137"/>
      <c r="BC114" s="137"/>
      <c r="BD114" s="137"/>
      <c r="BE114" s="140">
        <f t="shared" si="0"/>
        <v>0</v>
      </c>
      <c r="BF114" s="140">
        <f t="shared" si="1"/>
        <v>0</v>
      </c>
      <c r="BG114" s="140">
        <f t="shared" si="2"/>
        <v>0</v>
      </c>
      <c r="BH114" s="140">
        <f t="shared" si="3"/>
        <v>0</v>
      </c>
      <c r="BI114" s="140">
        <f t="shared" si="4"/>
        <v>0</v>
      </c>
      <c r="BJ114" s="139" t="s">
        <v>91</v>
      </c>
      <c r="BK114" s="137"/>
      <c r="BL114" s="137"/>
      <c r="BM114" s="137"/>
    </row>
    <row r="115" spans="2:65" s="1" customFormat="1" ht="18" customHeight="1">
      <c r="B115" s="31"/>
      <c r="D115" s="96" t="s">
        <v>143</v>
      </c>
      <c r="J115" s="97">
        <f>ROUND(J32*T115,2)</f>
        <v>0</v>
      </c>
      <c r="L115" s="136"/>
      <c r="M115" s="137"/>
      <c r="N115" s="138" t="s">
        <v>44</v>
      </c>
      <c r="O115" s="137"/>
      <c r="P115" s="137"/>
      <c r="Q115" s="137"/>
      <c r="R115" s="137"/>
      <c r="S115" s="137"/>
      <c r="T115" s="137"/>
      <c r="U115" s="137"/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137"/>
      <c r="AF115" s="137"/>
      <c r="AG115" s="137"/>
      <c r="AH115" s="137"/>
      <c r="AI115" s="137"/>
      <c r="AJ115" s="137"/>
      <c r="AK115" s="137"/>
      <c r="AL115" s="137"/>
      <c r="AM115" s="137"/>
      <c r="AN115" s="137"/>
      <c r="AO115" s="137"/>
      <c r="AP115" s="137"/>
      <c r="AQ115" s="137"/>
      <c r="AR115" s="137"/>
      <c r="AS115" s="137"/>
      <c r="AT115" s="137"/>
      <c r="AU115" s="137"/>
      <c r="AV115" s="137"/>
      <c r="AW115" s="137"/>
      <c r="AX115" s="137"/>
      <c r="AY115" s="139" t="s">
        <v>144</v>
      </c>
      <c r="AZ115" s="137"/>
      <c r="BA115" s="137"/>
      <c r="BB115" s="137"/>
      <c r="BC115" s="137"/>
      <c r="BD115" s="137"/>
      <c r="BE115" s="140">
        <f t="shared" si="0"/>
        <v>0</v>
      </c>
      <c r="BF115" s="140">
        <f t="shared" si="1"/>
        <v>0</v>
      </c>
      <c r="BG115" s="140">
        <f t="shared" si="2"/>
        <v>0</v>
      </c>
      <c r="BH115" s="140">
        <f t="shared" si="3"/>
        <v>0</v>
      </c>
      <c r="BI115" s="140">
        <f t="shared" si="4"/>
        <v>0</v>
      </c>
      <c r="BJ115" s="139" t="s">
        <v>91</v>
      </c>
      <c r="BK115" s="137"/>
      <c r="BL115" s="137"/>
      <c r="BM115" s="137"/>
    </row>
    <row r="116" spans="2:65" s="1" customFormat="1">
      <c r="B116" s="31"/>
      <c r="L116" s="31"/>
    </row>
    <row r="117" spans="2:65" s="1" customFormat="1" ht="29.25" customHeight="1">
      <c r="B117" s="31"/>
      <c r="C117" s="104" t="s">
        <v>116</v>
      </c>
      <c r="D117" s="105"/>
      <c r="E117" s="105"/>
      <c r="F117" s="105"/>
      <c r="G117" s="105"/>
      <c r="H117" s="105"/>
      <c r="I117" s="105"/>
      <c r="J117" s="106">
        <f>ROUND(J98+J109,2)</f>
        <v>0</v>
      </c>
      <c r="K117" s="105"/>
      <c r="L117" s="31"/>
    </row>
    <row r="118" spans="2:65" s="1" customFormat="1" ht="6.95" customHeight="1"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31"/>
    </row>
    <row r="122" spans="2:65" s="1" customFormat="1" ht="6.95" customHeight="1"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31"/>
    </row>
    <row r="123" spans="2:65" s="1" customFormat="1" ht="24.95" customHeight="1">
      <c r="B123" s="31"/>
      <c r="C123" s="18" t="s">
        <v>145</v>
      </c>
      <c r="L123" s="31"/>
    </row>
    <row r="124" spans="2:65" s="1" customFormat="1" ht="6.95" customHeight="1">
      <c r="B124" s="31"/>
      <c r="L124" s="31"/>
    </row>
    <row r="125" spans="2:65" s="1" customFormat="1" ht="12" customHeight="1">
      <c r="B125" s="31"/>
      <c r="C125" s="24" t="s">
        <v>15</v>
      </c>
      <c r="L125" s="31"/>
    </row>
    <row r="126" spans="2:65" s="1" customFormat="1" ht="16.5" customHeight="1">
      <c r="B126" s="31"/>
      <c r="E126" s="255" t="str">
        <f>E7</f>
        <v>Depo Jurajov Dvor</v>
      </c>
      <c r="F126" s="256"/>
      <c r="G126" s="256"/>
      <c r="H126" s="256"/>
      <c r="L126" s="31"/>
    </row>
    <row r="127" spans="2:65" ht="12" customHeight="1">
      <c r="B127" s="17"/>
      <c r="C127" s="24" t="s">
        <v>118</v>
      </c>
      <c r="L127" s="17"/>
    </row>
    <row r="128" spans="2:65" s="1" customFormat="1" ht="16.5" customHeight="1">
      <c r="B128" s="31"/>
      <c r="E128" s="255" t="s">
        <v>119</v>
      </c>
      <c r="F128" s="254"/>
      <c r="G128" s="254"/>
      <c r="H128" s="254"/>
      <c r="L128" s="31"/>
    </row>
    <row r="129" spans="2:65" s="1" customFormat="1" ht="12" customHeight="1">
      <c r="B129" s="31"/>
      <c r="C129" s="24" t="s">
        <v>120</v>
      </c>
      <c r="L129" s="31"/>
    </row>
    <row r="130" spans="2:65" s="1" customFormat="1" ht="16.5" customHeight="1">
      <c r="B130" s="31"/>
      <c r="E130" s="245" t="str">
        <f>E11</f>
        <v>01_usek - žlab pri stojane č. 3</v>
      </c>
      <c r="F130" s="254"/>
      <c r="G130" s="254"/>
      <c r="H130" s="254"/>
      <c r="L130" s="31"/>
    </row>
    <row r="131" spans="2:65" s="1" customFormat="1" ht="6.95" customHeight="1">
      <c r="B131" s="31"/>
      <c r="L131" s="31"/>
    </row>
    <row r="132" spans="2:65" s="1" customFormat="1" ht="12" customHeight="1">
      <c r="B132" s="31"/>
      <c r="C132" s="24" t="s">
        <v>19</v>
      </c>
      <c r="F132" s="22" t="str">
        <f>F14</f>
        <v>Bratislava</v>
      </c>
      <c r="I132" s="24" t="s">
        <v>21</v>
      </c>
      <c r="J132" s="54" t="str">
        <f>IF(J14="","",J14)</f>
        <v>8. 3. 2024</v>
      </c>
      <c r="L132" s="31"/>
    </row>
    <row r="133" spans="2:65" s="1" customFormat="1" ht="6.95" customHeight="1">
      <c r="B133" s="31"/>
      <c r="L133" s="31"/>
    </row>
    <row r="134" spans="2:65" s="1" customFormat="1" ht="15.2" customHeight="1">
      <c r="B134" s="31"/>
      <c r="C134" s="24" t="s">
        <v>23</v>
      </c>
      <c r="F134" s="22" t="str">
        <f>E17</f>
        <v>Dopravný podnik Bratislava, akciová spoločnosť</v>
      </c>
      <c r="I134" s="24" t="s">
        <v>31</v>
      </c>
      <c r="J134" s="27" t="str">
        <f>E23</f>
        <v xml:space="preserve"> </v>
      </c>
      <c r="L134" s="31"/>
    </row>
    <row r="135" spans="2:65" s="1" customFormat="1" ht="15.2" customHeight="1">
      <c r="B135" s="31"/>
      <c r="C135" s="24" t="s">
        <v>29</v>
      </c>
      <c r="F135" s="22" t="str">
        <f>IF(E20="","",E20)</f>
        <v>Vyplň údaj</v>
      </c>
      <c r="I135" s="24" t="s">
        <v>34</v>
      </c>
      <c r="J135" s="27" t="str">
        <f>E26</f>
        <v xml:space="preserve"> </v>
      </c>
      <c r="L135" s="31"/>
    </row>
    <row r="136" spans="2:65" s="1" customFormat="1" ht="10.35" customHeight="1">
      <c r="B136" s="31"/>
      <c r="L136" s="31"/>
    </row>
    <row r="137" spans="2:65" s="10" customFormat="1" ht="29.25" customHeight="1">
      <c r="B137" s="141"/>
      <c r="C137" s="142" t="s">
        <v>146</v>
      </c>
      <c r="D137" s="143" t="s">
        <v>63</v>
      </c>
      <c r="E137" s="143" t="s">
        <v>59</v>
      </c>
      <c r="F137" s="143" t="s">
        <v>60</v>
      </c>
      <c r="G137" s="143" t="s">
        <v>147</v>
      </c>
      <c r="H137" s="143" t="s">
        <v>148</v>
      </c>
      <c r="I137" s="143" t="s">
        <v>149</v>
      </c>
      <c r="J137" s="144" t="s">
        <v>125</v>
      </c>
      <c r="K137" s="145" t="s">
        <v>150</v>
      </c>
      <c r="L137" s="141"/>
      <c r="M137" s="61" t="s">
        <v>1</v>
      </c>
      <c r="N137" s="62" t="s">
        <v>42</v>
      </c>
      <c r="O137" s="62" t="s">
        <v>151</v>
      </c>
      <c r="P137" s="62" t="s">
        <v>152</v>
      </c>
      <c r="Q137" s="62" t="s">
        <v>153</v>
      </c>
      <c r="R137" s="62" t="s">
        <v>154</v>
      </c>
      <c r="S137" s="62" t="s">
        <v>155</v>
      </c>
      <c r="T137" s="63" t="s">
        <v>156</v>
      </c>
    </row>
    <row r="138" spans="2:65" s="1" customFormat="1" ht="22.9" customHeight="1">
      <c r="B138" s="31"/>
      <c r="C138" s="66" t="s">
        <v>122</v>
      </c>
      <c r="J138" s="146">
        <f>BK138</f>
        <v>0</v>
      </c>
      <c r="L138" s="31"/>
      <c r="M138" s="64"/>
      <c r="N138" s="55"/>
      <c r="O138" s="55"/>
      <c r="P138" s="147">
        <f>P139+P172+P176</f>
        <v>0</v>
      </c>
      <c r="Q138" s="55"/>
      <c r="R138" s="147">
        <f>R139+R172+R176</f>
        <v>27.86531076728</v>
      </c>
      <c r="S138" s="55"/>
      <c r="T138" s="148">
        <f>T139+T172+T176</f>
        <v>11.199549999999999</v>
      </c>
      <c r="AT138" s="14" t="s">
        <v>77</v>
      </c>
      <c r="AU138" s="14" t="s">
        <v>127</v>
      </c>
      <c r="BK138" s="149">
        <f>BK139+BK172+BK176</f>
        <v>0</v>
      </c>
    </row>
    <row r="139" spans="2:65" s="11" customFormat="1" ht="25.9" customHeight="1">
      <c r="B139" s="150"/>
      <c r="D139" s="151" t="s">
        <v>77</v>
      </c>
      <c r="E139" s="152" t="s">
        <v>157</v>
      </c>
      <c r="F139" s="152" t="s">
        <v>158</v>
      </c>
      <c r="I139" s="153"/>
      <c r="J139" s="133">
        <f>BK139</f>
        <v>0</v>
      </c>
      <c r="L139" s="150"/>
      <c r="M139" s="154"/>
      <c r="P139" s="155">
        <f>P140+P142+P145+P148+P170</f>
        <v>0</v>
      </c>
      <c r="R139" s="155">
        <f>R140+R142+R145+R148+R170</f>
        <v>27.86531076728</v>
      </c>
      <c r="T139" s="156">
        <f>T140+T142+T145+T148+T170</f>
        <v>11.199549999999999</v>
      </c>
      <c r="AR139" s="151" t="s">
        <v>85</v>
      </c>
      <c r="AT139" s="157" t="s">
        <v>77</v>
      </c>
      <c r="AU139" s="157" t="s">
        <v>78</v>
      </c>
      <c r="AY139" s="151" t="s">
        <v>159</v>
      </c>
      <c r="BK139" s="158">
        <f>BK140+BK142+BK145+BK148+BK170</f>
        <v>0</v>
      </c>
    </row>
    <row r="140" spans="2:65" s="11" customFormat="1" ht="22.9" customHeight="1">
      <c r="B140" s="150"/>
      <c r="D140" s="151" t="s">
        <v>77</v>
      </c>
      <c r="E140" s="159" t="s">
        <v>85</v>
      </c>
      <c r="F140" s="159" t="s">
        <v>160</v>
      </c>
      <c r="I140" s="153"/>
      <c r="J140" s="160">
        <f>BK140</f>
        <v>0</v>
      </c>
      <c r="L140" s="150"/>
      <c r="M140" s="154"/>
      <c r="P140" s="155">
        <f>P141</f>
        <v>0</v>
      </c>
      <c r="R140" s="155">
        <f>R141</f>
        <v>0</v>
      </c>
      <c r="T140" s="156">
        <f>T141</f>
        <v>8.4809999999999999</v>
      </c>
      <c r="AR140" s="151" t="s">
        <v>85</v>
      </c>
      <c r="AT140" s="157" t="s">
        <v>77</v>
      </c>
      <c r="AU140" s="157" t="s">
        <v>85</v>
      </c>
      <c r="AY140" s="151" t="s">
        <v>159</v>
      </c>
      <c r="BK140" s="158">
        <f>BK141</f>
        <v>0</v>
      </c>
    </row>
    <row r="141" spans="2:65" s="1" customFormat="1" ht="33" customHeight="1">
      <c r="B141" s="31"/>
      <c r="C141" s="161" t="s">
        <v>85</v>
      </c>
      <c r="D141" s="161" t="s">
        <v>161</v>
      </c>
      <c r="E141" s="162" t="s">
        <v>162</v>
      </c>
      <c r="F141" s="163" t="s">
        <v>163</v>
      </c>
      <c r="G141" s="164" t="s">
        <v>164</v>
      </c>
      <c r="H141" s="165">
        <v>16.962</v>
      </c>
      <c r="I141" s="166"/>
      <c r="J141" s="167">
        <f>ROUND(I141*H141,2)</f>
        <v>0</v>
      </c>
      <c r="K141" s="168"/>
      <c r="L141" s="31"/>
      <c r="M141" s="169" t="s">
        <v>1</v>
      </c>
      <c r="N141" s="135" t="s">
        <v>44</v>
      </c>
      <c r="P141" s="170">
        <f>O141*H141</f>
        <v>0</v>
      </c>
      <c r="Q141" s="170">
        <v>0</v>
      </c>
      <c r="R141" s="170">
        <f>Q141*H141</f>
        <v>0</v>
      </c>
      <c r="S141" s="170">
        <v>0.5</v>
      </c>
      <c r="T141" s="171">
        <f>S141*H141</f>
        <v>8.4809999999999999</v>
      </c>
      <c r="AR141" s="172" t="s">
        <v>165</v>
      </c>
      <c r="AT141" s="172" t="s">
        <v>161</v>
      </c>
      <c r="AU141" s="172" t="s">
        <v>91</v>
      </c>
      <c r="AY141" s="14" t="s">
        <v>159</v>
      </c>
      <c r="BE141" s="100">
        <f>IF(N141="základná",J141,0)</f>
        <v>0</v>
      </c>
      <c r="BF141" s="100">
        <f>IF(N141="znížená",J141,0)</f>
        <v>0</v>
      </c>
      <c r="BG141" s="100">
        <f>IF(N141="zákl. prenesená",J141,0)</f>
        <v>0</v>
      </c>
      <c r="BH141" s="100">
        <f>IF(N141="zníž. prenesená",J141,0)</f>
        <v>0</v>
      </c>
      <c r="BI141" s="100">
        <f>IF(N141="nulová",J141,0)</f>
        <v>0</v>
      </c>
      <c r="BJ141" s="14" t="s">
        <v>91</v>
      </c>
      <c r="BK141" s="100">
        <f>ROUND(I141*H141,2)</f>
        <v>0</v>
      </c>
      <c r="BL141" s="14" t="s">
        <v>165</v>
      </c>
      <c r="BM141" s="172" t="s">
        <v>166</v>
      </c>
    </row>
    <row r="142" spans="2:65" s="11" customFormat="1" ht="22.9" customHeight="1">
      <c r="B142" s="150"/>
      <c r="D142" s="151" t="s">
        <v>77</v>
      </c>
      <c r="E142" s="159" t="s">
        <v>167</v>
      </c>
      <c r="F142" s="159" t="s">
        <v>168</v>
      </c>
      <c r="I142" s="153"/>
      <c r="J142" s="160">
        <f>BK142</f>
        <v>0</v>
      </c>
      <c r="L142" s="150"/>
      <c r="M142" s="154"/>
      <c r="P142" s="155">
        <f>SUM(P143:P144)</f>
        <v>0</v>
      </c>
      <c r="R142" s="155">
        <f>SUM(R143:R144)</f>
        <v>20.246182439999998</v>
      </c>
      <c r="T142" s="156">
        <f>SUM(T143:T144)</f>
        <v>0</v>
      </c>
      <c r="AR142" s="151" t="s">
        <v>85</v>
      </c>
      <c r="AT142" s="157" t="s">
        <v>77</v>
      </c>
      <c r="AU142" s="157" t="s">
        <v>85</v>
      </c>
      <c r="AY142" s="151" t="s">
        <v>159</v>
      </c>
      <c r="BK142" s="158">
        <f>SUM(BK143:BK144)</f>
        <v>0</v>
      </c>
    </row>
    <row r="143" spans="2:65" s="1" customFormat="1" ht="24.2" customHeight="1">
      <c r="B143" s="31"/>
      <c r="C143" s="161" t="s">
        <v>91</v>
      </c>
      <c r="D143" s="161" t="s">
        <v>161</v>
      </c>
      <c r="E143" s="162" t="s">
        <v>169</v>
      </c>
      <c r="F143" s="163" t="s">
        <v>170</v>
      </c>
      <c r="G143" s="164" t="s">
        <v>164</v>
      </c>
      <c r="H143" s="165">
        <v>16.962</v>
      </c>
      <c r="I143" s="166"/>
      <c r="J143" s="167">
        <f>ROUND(I143*H143,2)</f>
        <v>0</v>
      </c>
      <c r="K143" s="168"/>
      <c r="L143" s="31"/>
      <c r="M143" s="169" t="s">
        <v>1</v>
      </c>
      <c r="N143" s="135" t="s">
        <v>44</v>
      </c>
      <c r="P143" s="170">
        <f>O143*H143</f>
        <v>0</v>
      </c>
      <c r="Q143" s="170">
        <v>0.69808999999999999</v>
      </c>
      <c r="R143" s="170">
        <f>Q143*H143</f>
        <v>11.84100258</v>
      </c>
      <c r="S143" s="170">
        <v>0</v>
      </c>
      <c r="T143" s="171">
        <f>S143*H143</f>
        <v>0</v>
      </c>
      <c r="AR143" s="172" t="s">
        <v>165</v>
      </c>
      <c r="AT143" s="172" t="s">
        <v>161</v>
      </c>
      <c r="AU143" s="172" t="s">
        <v>91</v>
      </c>
      <c r="AY143" s="14" t="s">
        <v>159</v>
      </c>
      <c r="BE143" s="100">
        <f>IF(N143="základná",J143,0)</f>
        <v>0</v>
      </c>
      <c r="BF143" s="100">
        <f>IF(N143="znížená",J143,0)</f>
        <v>0</v>
      </c>
      <c r="BG143" s="100">
        <f>IF(N143="zákl. prenesená",J143,0)</f>
        <v>0</v>
      </c>
      <c r="BH143" s="100">
        <f>IF(N143="zníž. prenesená",J143,0)</f>
        <v>0</v>
      </c>
      <c r="BI143" s="100">
        <f>IF(N143="nulová",J143,0)</f>
        <v>0</v>
      </c>
      <c r="BJ143" s="14" t="s">
        <v>91</v>
      </c>
      <c r="BK143" s="100">
        <f>ROUND(I143*H143,2)</f>
        <v>0</v>
      </c>
      <c r="BL143" s="14" t="s">
        <v>165</v>
      </c>
      <c r="BM143" s="172" t="s">
        <v>171</v>
      </c>
    </row>
    <row r="144" spans="2:65" s="1" customFormat="1" ht="24.2" customHeight="1">
      <c r="B144" s="31"/>
      <c r="C144" s="161" t="s">
        <v>172</v>
      </c>
      <c r="D144" s="161" t="s">
        <v>161</v>
      </c>
      <c r="E144" s="162" t="s">
        <v>173</v>
      </c>
      <c r="F144" s="163" t="s">
        <v>174</v>
      </c>
      <c r="G144" s="164" t="s">
        <v>164</v>
      </c>
      <c r="H144" s="165">
        <v>16.962</v>
      </c>
      <c r="I144" s="166"/>
      <c r="J144" s="167">
        <f>ROUND(I144*H144,2)</f>
        <v>0</v>
      </c>
      <c r="K144" s="168"/>
      <c r="L144" s="31"/>
      <c r="M144" s="169" t="s">
        <v>1</v>
      </c>
      <c r="N144" s="135" t="s">
        <v>44</v>
      </c>
      <c r="P144" s="170">
        <f>O144*H144</f>
        <v>0</v>
      </c>
      <c r="Q144" s="170">
        <v>0.49553000000000003</v>
      </c>
      <c r="R144" s="170">
        <f>Q144*H144</f>
        <v>8.4051798600000005</v>
      </c>
      <c r="S144" s="170">
        <v>0</v>
      </c>
      <c r="T144" s="171">
        <f>S144*H144</f>
        <v>0</v>
      </c>
      <c r="AR144" s="172" t="s">
        <v>165</v>
      </c>
      <c r="AT144" s="172" t="s">
        <v>161</v>
      </c>
      <c r="AU144" s="172" t="s">
        <v>91</v>
      </c>
      <c r="AY144" s="14" t="s">
        <v>159</v>
      </c>
      <c r="BE144" s="100">
        <f>IF(N144="základná",J144,0)</f>
        <v>0</v>
      </c>
      <c r="BF144" s="100">
        <f>IF(N144="znížená",J144,0)</f>
        <v>0</v>
      </c>
      <c r="BG144" s="100">
        <f>IF(N144="zákl. prenesená",J144,0)</f>
        <v>0</v>
      </c>
      <c r="BH144" s="100">
        <f>IF(N144="zníž. prenesená",J144,0)</f>
        <v>0</v>
      </c>
      <c r="BI144" s="100">
        <f>IF(N144="nulová",J144,0)</f>
        <v>0</v>
      </c>
      <c r="BJ144" s="14" t="s">
        <v>91</v>
      </c>
      <c r="BK144" s="100">
        <f>ROUND(I144*H144,2)</f>
        <v>0</v>
      </c>
      <c r="BL144" s="14" t="s">
        <v>165</v>
      </c>
      <c r="BM144" s="172" t="s">
        <v>175</v>
      </c>
    </row>
    <row r="145" spans="2:65" s="11" customFormat="1" ht="22.9" customHeight="1">
      <c r="B145" s="150"/>
      <c r="D145" s="151" t="s">
        <v>77</v>
      </c>
      <c r="E145" s="159" t="s">
        <v>176</v>
      </c>
      <c r="F145" s="159" t="s">
        <v>177</v>
      </c>
      <c r="I145" s="153"/>
      <c r="J145" s="160">
        <f>BK145</f>
        <v>0</v>
      </c>
      <c r="L145" s="150"/>
      <c r="M145" s="154"/>
      <c r="P145" s="155">
        <f>SUM(P146:P147)</f>
        <v>0</v>
      </c>
      <c r="R145" s="155">
        <f>SUM(R146:R147)</f>
        <v>6.3E-3</v>
      </c>
      <c r="T145" s="156">
        <f>SUM(T146:T147)</f>
        <v>0.1</v>
      </c>
      <c r="AR145" s="151" t="s">
        <v>85</v>
      </c>
      <c r="AT145" s="157" t="s">
        <v>77</v>
      </c>
      <c r="AU145" s="157" t="s">
        <v>85</v>
      </c>
      <c r="AY145" s="151" t="s">
        <v>159</v>
      </c>
      <c r="BK145" s="158">
        <f>SUM(BK146:BK147)</f>
        <v>0</v>
      </c>
    </row>
    <row r="146" spans="2:65" s="1" customFormat="1" ht="33" customHeight="1">
      <c r="B146" s="31"/>
      <c r="C146" s="161" t="s">
        <v>165</v>
      </c>
      <c r="D146" s="161" t="s">
        <v>161</v>
      </c>
      <c r="E146" s="162" t="s">
        <v>178</v>
      </c>
      <c r="F146" s="163" t="s">
        <v>179</v>
      </c>
      <c r="G146" s="164" t="s">
        <v>180</v>
      </c>
      <c r="H146" s="165">
        <v>1</v>
      </c>
      <c r="I146" s="166"/>
      <c r="J146" s="167">
        <f>ROUND(I146*H146,2)</f>
        <v>0</v>
      </c>
      <c r="K146" s="168"/>
      <c r="L146" s="31"/>
      <c r="M146" s="169" t="s">
        <v>1</v>
      </c>
      <c r="N146" s="135" t="s">
        <v>44</v>
      </c>
      <c r="P146" s="170">
        <f>O146*H146</f>
        <v>0</v>
      </c>
      <c r="Q146" s="170">
        <v>0</v>
      </c>
      <c r="R146" s="170">
        <f>Q146*H146</f>
        <v>0</v>
      </c>
      <c r="S146" s="170">
        <v>0.1</v>
      </c>
      <c r="T146" s="171">
        <f>S146*H146</f>
        <v>0.1</v>
      </c>
      <c r="AR146" s="172" t="s">
        <v>165</v>
      </c>
      <c r="AT146" s="172" t="s">
        <v>161</v>
      </c>
      <c r="AU146" s="172" t="s">
        <v>91</v>
      </c>
      <c r="AY146" s="14" t="s">
        <v>159</v>
      </c>
      <c r="BE146" s="100">
        <f>IF(N146="základná",J146,0)</f>
        <v>0</v>
      </c>
      <c r="BF146" s="100">
        <f>IF(N146="znížená",J146,0)</f>
        <v>0</v>
      </c>
      <c r="BG146" s="100">
        <f>IF(N146="zákl. prenesená",J146,0)</f>
        <v>0</v>
      </c>
      <c r="BH146" s="100">
        <f>IF(N146="zníž. prenesená",J146,0)</f>
        <v>0</v>
      </c>
      <c r="BI146" s="100">
        <f>IF(N146="nulová",J146,0)</f>
        <v>0</v>
      </c>
      <c r="BJ146" s="14" t="s">
        <v>91</v>
      </c>
      <c r="BK146" s="100">
        <f>ROUND(I146*H146,2)</f>
        <v>0</v>
      </c>
      <c r="BL146" s="14" t="s">
        <v>165</v>
      </c>
      <c r="BM146" s="172" t="s">
        <v>181</v>
      </c>
    </row>
    <row r="147" spans="2:65" s="1" customFormat="1" ht="33" customHeight="1">
      <c r="B147" s="31"/>
      <c r="C147" s="161" t="s">
        <v>167</v>
      </c>
      <c r="D147" s="161" t="s">
        <v>161</v>
      </c>
      <c r="E147" s="162" t="s">
        <v>182</v>
      </c>
      <c r="F147" s="163" t="s">
        <v>183</v>
      </c>
      <c r="G147" s="164" t="s">
        <v>180</v>
      </c>
      <c r="H147" s="165">
        <v>1</v>
      </c>
      <c r="I147" s="166"/>
      <c r="J147" s="167">
        <f>ROUND(I147*H147,2)</f>
        <v>0</v>
      </c>
      <c r="K147" s="168"/>
      <c r="L147" s="31"/>
      <c r="M147" s="169" t="s">
        <v>1</v>
      </c>
      <c r="N147" s="135" t="s">
        <v>44</v>
      </c>
      <c r="P147" s="170">
        <f>O147*H147</f>
        <v>0</v>
      </c>
      <c r="Q147" s="170">
        <v>6.3E-3</v>
      </c>
      <c r="R147" s="170">
        <f>Q147*H147</f>
        <v>6.3E-3</v>
      </c>
      <c r="S147" s="170">
        <v>0</v>
      </c>
      <c r="T147" s="171">
        <f>S147*H147</f>
        <v>0</v>
      </c>
      <c r="AR147" s="172" t="s">
        <v>165</v>
      </c>
      <c r="AT147" s="172" t="s">
        <v>161</v>
      </c>
      <c r="AU147" s="172" t="s">
        <v>91</v>
      </c>
      <c r="AY147" s="14" t="s">
        <v>159</v>
      </c>
      <c r="BE147" s="100">
        <f>IF(N147="základná",J147,0)</f>
        <v>0</v>
      </c>
      <c r="BF147" s="100">
        <f>IF(N147="znížená",J147,0)</f>
        <v>0</v>
      </c>
      <c r="BG147" s="100">
        <f>IF(N147="zákl. prenesená",J147,0)</f>
        <v>0</v>
      </c>
      <c r="BH147" s="100">
        <f>IF(N147="zníž. prenesená",J147,0)</f>
        <v>0</v>
      </c>
      <c r="BI147" s="100">
        <f>IF(N147="nulová",J147,0)</f>
        <v>0</v>
      </c>
      <c r="BJ147" s="14" t="s">
        <v>91</v>
      </c>
      <c r="BK147" s="100">
        <f>ROUND(I147*H147,2)</f>
        <v>0</v>
      </c>
      <c r="BL147" s="14" t="s">
        <v>165</v>
      </c>
      <c r="BM147" s="172" t="s">
        <v>184</v>
      </c>
    </row>
    <row r="148" spans="2:65" s="11" customFormat="1" ht="22.9" customHeight="1">
      <c r="B148" s="150"/>
      <c r="D148" s="151" t="s">
        <v>77</v>
      </c>
      <c r="E148" s="159" t="s">
        <v>185</v>
      </c>
      <c r="F148" s="159" t="s">
        <v>186</v>
      </c>
      <c r="I148" s="153"/>
      <c r="J148" s="160">
        <f>BK148</f>
        <v>0</v>
      </c>
      <c r="L148" s="150"/>
      <c r="M148" s="154"/>
      <c r="P148" s="155">
        <f>SUM(P149:P169)</f>
        <v>0</v>
      </c>
      <c r="R148" s="155">
        <f>SUM(R149:R169)</f>
        <v>7.6128283272800008</v>
      </c>
      <c r="T148" s="156">
        <f>SUM(T149:T169)</f>
        <v>2.6185499999999999</v>
      </c>
      <c r="AR148" s="151" t="s">
        <v>85</v>
      </c>
      <c r="AT148" s="157" t="s">
        <v>77</v>
      </c>
      <c r="AU148" s="157" t="s">
        <v>85</v>
      </c>
      <c r="AY148" s="151" t="s">
        <v>159</v>
      </c>
      <c r="BK148" s="158">
        <f>SUM(BK149:BK169)</f>
        <v>0</v>
      </c>
    </row>
    <row r="149" spans="2:65" s="1" customFormat="1" ht="24.2" customHeight="1">
      <c r="B149" s="31"/>
      <c r="C149" s="161" t="s">
        <v>187</v>
      </c>
      <c r="D149" s="161" t="s">
        <v>161</v>
      </c>
      <c r="E149" s="162" t="s">
        <v>188</v>
      </c>
      <c r="F149" s="163" t="s">
        <v>189</v>
      </c>
      <c r="G149" s="164" t="s">
        <v>190</v>
      </c>
      <c r="H149" s="165">
        <v>0.376</v>
      </c>
      <c r="I149" s="166"/>
      <c r="J149" s="167">
        <f t="shared" ref="J149:J164" si="5">ROUND(I149*H149,2)</f>
        <v>0</v>
      </c>
      <c r="K149" s="168"/>
      <c r="L149" s="31"/>
      <c r="M149" s="169" t="s">
        <v>1</v>
      </c>
      <c r="N149" s="135" t="s">
        <v>44</v>
      </c>
      <c r="P149" s="170">
        <f t="shared" ref="P149:P164" si="6">O149*H149</f>
        <v>0</v>
      </c>
      <c r="Q149" s="170">
        <v>1.0264547799999999</v>
      </c>
      <c r="R149" s="170">
        <f t="shared" ref="R149:R164" si="7">Q149*H149</f>
        <v>0.38594699727999998</v>
      </c>
      <c r="S149" s="170">
        <v>0</v>
      </c>
      <c r="T149" s="171">
        <f t="shared" ref="T149:T164" si="8">S149*H149</f>
        <v>0</v>
      </c>
      <c r="AR149" s="172" t="s">
        <v>165</v>
      </c>
      <c r="AT149" s="172" t="s">
        <v>161</v>
      </c>
      <c r="AU149" s="172" t="s">
        <v>91</v>
      </c>
      <c r="AY149" s="14" t="s">
        <v>159</v>
      </c>
      <c r="BE149" s="100">
        <f t="shared" ref="BE149:BE164" si="9">IF(N149="základná",J149,0)</f>
        <v>0</v>
      </c>
      <c r="BF149" s="100">
        <f t="shared" ref="BF149:BF164" si="10">IF(N149="znížená",J149,0)</f>
        <v>0</v>
      </c>
      <c r="BG149" s="100">
        <f t="shared" ref="BG149:BG164" si="11">IF(N149="zákl. prenesená",J149,0)</f>
        <v>0</v>
      </c>
      <c r="BH149" s="100">
        <f t="shared" ref="BH149:BH164" si="12">IF(N149="zníž. prenesená",J149,0)</f>
        <v>0</v>
      </c>
      <c r="BI149" s="100">
        <f t="shared" ref="BI149:BI164" si="13">IF(N149="nulová",J149,0)</f>
        <v>0</v>
      </c>
      <c r="BJ149" s="14" t="s">
        <v>91</v>
      </c>
      <c r="BK149" s="100">
        <f t="shared" ref="BK149:BK164" si="14">ROUND(I149*H149,2)</f>
        <v>0</v>
      </c>
      <c r="BL149" s="14" t="s">
        <v>165</v>
      </c>
      <c r="BM149" s="172" t="s">
        <v>191</v>
      </c>
    </row>
    <row r="150" spans="2:65" s="1" customFormat="1" ht="24.2" customHeight="1">
      <c r="B150" s="31"/>
      <c r="C150" s="161" t="s">
        <v>192</v>
      </c>
      <c r="D150" s="161" t="s">
        <v>161</v>
      </c>
      <c r="E150" s="162" t="s">
        <v>193</v>
      </c>
      <c r="F150" s="163" t="s">
        <v>194</v>
      </c>
      <c r="G150" s="164" t="s">
        <v>180</v>
      </c>
      <c r="H150" s="165">
        <v>9.9</v>
      </c>
      <c r="I150" s="166"/>
      <c r="J150" s="167">
        <f t="shared" si="5"/>
        <v>0</v>
      </c>
      <c r="K150" s="168"/>
      <c r="L150" s="31"/>
      <c r="M150" s="169" t="s">
        <v>1</v>
      </c>
      <c r="N150" s="135" t="s">
        <v>44</v>
      </c>
      <c r="P150" s="170">
        <f t="shared" si="6"/>
        <v>0</v>
      </c>
      <c r="Q150" s="170">
        <v>2.0200000000000001E-3</v>
      </c>
      <c r="R150" s="170">
        <f t="shared" si="7"/>
        <v>1.9998000000000002E-2</v>
      </c>
      <c r="S150" s="170">
        <v>0</v>
      </c>
      <c r="T150" s="171">
        <f t="shared" si="8"/>
        <v>0</v>
      </c>
      <c r="AR150" s="172" t="s">
        <v>165</v>
      </c>
      <c r="AT150" s="172" t="s">
        <v>161</v>
      </c>
      <c r="AU150" s="172" t="s">
        <v>91</v>
      </c>
      <c r="AY150" s="14" t="s">
        <v>159</v>
      </c>
      <c r="BE150" s="100">
        <f t="shared" si="9"/>
        <v>0</v>
      </c>
      <c r="BF150" s="100">
        <f t="shared" si="10"/>
        <v>0</v>
      </c>
      <c r="BG150" s="100">
        <f t="shared" si="11"/>
        <v>0</v>
      </c>
      <c r="BH150" s="100">
        <f t="shared" si="12"/>
        <v>0</v>
      </c>
      <c r="BI150" s="100">
        <f t="shared" si="13"/>
        <v>0</v>
      </c>
      <c r="BJ150" s="14" t="s">
        <v>91</v>
      </c>
      <c r="BK150" s="100">
        <f t="shared" si="14"/>
        <v>0</v>
      </c>
      <c r="BL150" s="14" t="s">
        <v>165</v>
      </c>
      <c r="BM150" s="172" t="s">
        <v>195</v>
      </c>
    </row>
    <row r="151" spans="2:65" s="1" customFormat="1" ht="37.9" customHeight="1">
      <c r="B151" s="31"/>
      <c r="C151" s="161" t="s">
        <v>176</v>
      </c>
      <c r="D151" s="161" t="s">
        <v>161</v>
      </c>
      <c r="E151" s="162" t="s">
        <v>196</v>
      </c>
      <c r="F151" s="163" t="s">
        <v>197</v>
      </c>
      <c r="G151" s="164" t="s">
        <v>198</v>
      </c>
      <c r="H151" s="165">
        <v>17.489999999999998</v>
      </c>
      <c r="I151" s="166"/>
      <c r="J151" s="167">
        <f t="shared" si="5"/>
        <v>0</v>
      </c>
      <c r="K151" s="168"/>
      <c r="L151" s="31"/>
      <c r="M151" s="169" t="s">
        <v>1</v>
      </c>
      <c r="N151" s="135" t="s">
        <v>44</v>
      </c>
      <c r="P151" s="170">
        <f t="shared" si="6"/>
        <v>0</v>
      </c>
      <c r="Q151" s="170">
        <v>4.3E-3</v>
      </c>
      <c r="R151" s="170">
        <f t="shared" si="7"/>
        <v>7.5206999999999996E-2</v>
      </c>
      <c r="S151" s="170">
        <v>0</v>
      </c>
      <c r="T151" s="171">
        <f t="shared" si="8"/>
        <v>0</v>
      </c>
      <c r="AR151" s="172" t="s">
        <v>165</v>
      </c>
      <c r="AT151" s="172" t="s">
        <v>161</v>
      </c>
      <c r="AU151" s="172" t="s">
        <v>91</v>
      </c>
      <c r="AY151" s="14" t="s">
        <v>159</v>
      </c>
      <c r="BE151" s="100">
        <f t="shared" si="9"/>
        <v>0</v>
      </c>
      <c r="BF151" s="100">
        <f t="shared" si="10"/>
        <v>0</v>
      </c>
      <c r="BG151" s="100">
        <f t="shared" si="11"/>
        <v>0</v>
      </c>
      <c r="BH151" s="100">
        <f t="shared" si="12"/>
        <v>0</v>
      </c>
      <c r="BI151" s="100">
        <f t="shared" si="13"/>
        <v>0</v>
      </c>
      <c r="BJ151" s="14" t="s">
        <v>91</v>
      </c>
      <c r="BK151" s="100">
        <f t="shared" si="14"/>
        <v>0</v>
      </c>
      <c r="BL151" s="14" t="s">
        <v>165</v>
      </c>
      <c r="BM151" s="172" t="s">
        <v>199</v>
      </c>
    </row>
    <row r="152" spans="2:65" s="1" customFormat="1" ht="24.2" customHeight="1">
      <c r="B152" s="31"/>
      <c r="C152" s="161" t="s">
        <v>185</v>
      </c>
      <c r="D152" s="161" t="s">
        <v>161</v>
      </c>
      <c r="E152" s="162" t="s">
        <v>200</v>
      </c>
      <c r="F152" s="163" t="s">
        <v>201</v>
      </c>
      <c r="G152" s="164" t="s">
        <v>198</v>
      </c>
      <c r="H152" s="165">
        <v>17.489999999999998</v>
      </c>
      <c r="I152" s="166"/>
      <c r="J152" s="167">
        <f t="shared" si="5"/>
        <v>0</v>
      </c>
      <c r="K152" s="168"/>
      <c r="L152" s="31"/>
      <c r="M152" s="169" t="s">
        <v>1</v>
      </c>
      <c r="N152" s="135" t="s">
        <v>44</v>
      </c>
      <c r="P152" s="170">
        <f t="shared" si="6"/>
        <v>0</v>
      </c>
      <c r="Q152" s="170">
        <v>2.0000000000000002E-5</v>
      </c>
      <c r="R152" s="170">
        <f t="shared" si="7"/>
        <v>3.4979999999999999E-4</v>
      </c>
      <c r="S152" s="170">
        <v>0</v>
      </c>
      <c r="T152" s="171">
        <f t="shared" si="8"/>
        <v>0</v>
      </c>
      <c r="AR152" s="172" t="s">
        <v>165</v>
      </c>
      <c r="AT152" s="172" t="s">
        <v>161</v>
      </c>
      <c r="AU152" s="172" t="s">
        <v>91</v>
      </c>
      <c r="AY152" s="14" t="s">
        <v>159</v>
      </c>
      <c r="BE152" s="100">
        <f t="shared" si="9"/>
        <v>0</v>
      </c>
      <c r="BF152" s="100">
        <f t="shared" si="10"/>
        <v>0</v>
      </c>
      <c r="BG152" s="100">
        <f t="shared" si="11"/>
        <v>0</v>
      </c>
      <c r="BH152" s="100">
        <f t="shared" si="12"/>
        <v>0</v>
      </c>
      <c r="BI152" s="100">
        <f t="shared" si="13"/>
        <v>0</v>
      </c>
      <c r="BJ152" s="14" t="s">
        <v>91</v>
      </c>
      <c r="BK152" s="100">
        <f t="shared" si="14"/>
        <v>0</v>
      </c>
      <c r="BL152" s="14" t="s">
        <v>165</v>
      </c>
      <c r="BM152" s="172" t="s">
        <v>202</v>
      </c>
    </row>
    <row r="153" spans="2:65" s="1" customFormat="1" ht="37.9" customHeight="1">
      <c r="B153" s="31"/>
      <c r="C153" s="161" t="s">
        <v>203</v>
      </c>
      <c r="D153" s="161" t="s">
        <v>161</v>
      </c>
      <c r="E153" s="162" t="s">
        <v>204</v>
      </c>
      <c r="F153" s="163" t="s">
        <v>205</v>
      </c>
      <c r="G153" s="164" t="s">
        <v>198</v>
      </c>
      <c r="H153" s="165">
        <v>8.2170000000000005</v>
      </c>
      <c r="I153" s="166"/>
      <c r="J153" s="167">
        <f t="shared" si="5"/>
        <v>0</v>
      </c>
      <c r="K153" s="168"/>
      <c r="L153" s="31"/>
      <c r="M153" s="169" t="s">
        <v>1</v>
      </c>
      <c r="N153" s="135" t="s">
        <v>44</v>
      </c>
      <c r="P153" s="170">
        <f t="shared" si="6"/>
        <v>0</v>
      </c>
      <c r="Q153" s="170">
        <v>0.74978999999999996</v>
      </c>
      <c r="R153" s="170">
        <f t="shared" si="7"/>
        <v>6.1610244300000003</v>
      </c>
      <c r="S153" s="170">
        <v>0</v>
      </c>
      <c r="T153" s="171">
        <f t="shared" si="8"/>
        <v>0</v>
      </c>
      <c r="AR153" s="172" t="s">
        <v>165</v>
      </c>
      <c r="AT153" s="172" t="s">
        <v>161</v>
      </c>
      <c r="AU153" s="172" t="s">
        <v>91</v>
      </c>
      <c r="AY153" s="14" t="s">
        <v>159</v>
      </c>
      <c r="BE153" s="100">
        <f t="shared" si="9"/>
        <v>0</v>
      </c>
      <c r="BF153" s="100">
        <f t="shared" si="10"/>
        <v>0</v>
      </c>
      <c r="BG153" s="100">
        <f t="shared" si="11"/>
        <v>0</v>
      </c>
      <c r="BH153" s="100">
        <f t="shared" si="12"/>
        <v>0</v>
      </c>
      <c r="BI153" s="100">
        <f t="shared" si="13"/>
        <v>0</v>
      </c>
      <c r="BJ153" s="14" t="s">
        <v>91</v>
      </c>
      <c r="BK153" s="100">
        <f t="shared" si="14"/>
        <v>0</v>
      </c>
      <c r="BL153" s="14" t="s">
        <v>165</v>
      </c>
      <c r="BM153" s="172" t="s">
        <v>206</v>
      </c>
    </row>
    <row r="154" spans="2:65" s="1" customFormat="1" ht="33" customHeight="1">
      <c r="B154" s="31"/>
      <c r="C154" s="173" t="s">
        <v>207</v>
      </c>
      <c r="D154" s="173" t="s">
        <v>208</v>
      </c>
      <c r="E154" s="174" t="s">
        <v>209</v>
      </c>
      <c r="F154" s="175" t="s">
        <v>210</v>
      </c>
      <c r="G154" s="176" t="s">
        <v>180</v>
      </c>
      <c r="H154" s="177">
        <v>8.2170000000000005</v>
      </c>
      <c r="I154" s="178"/>
      <c r="J154" s="179">
        <f t="shared" si="5"/>
        <v>0</v>
      </c>
      <c r="K154" s="180"/>
      <c r="L154" s="181"/>
      <c r="M154" s="182" t="s">
        <v>1</v>
      </c>
      <c r="N154" s="183" t="s">
        <v>44</v>
      </c>
      <c r="P154" s="170">
        <f t="shared" si="6"/>
        <v>0</v>
      </c>
      <c r="Q154" s="170">
        <v>8.9999999999999998E-4</v>
      </c>
      <c r="R154" s="170">
        <f t="shared" si="7"/>
        <v>7.3953000000000005E-3</v>
      </c>
      <c r="S154" s="170">
        <v>0</v>
      </c>
      <c r="T154" s="171">
        <f t="shared" si="8"/>
        <v>0</v>
      </c>
      <c r="AR154" s="172" t="s">
        <v>176</v>
      </c>
      <c r="AT154" s="172" t="s">
        <v>208</v>
      </c>
      <c r="AU154" s="172" t="s">
        <v>91</v>
      </c>
      <c r="AY154" s="14" t="s">
        <v>159</v>
      </c>
      <c r="BE154" s="100">
        <f t="shared" si="9"/>
        <v>0</v>
      </c>
      <c r="BF154" s="100">
        <f t="shared" si="10"/>
        <v>0</v>
      </c>
      <c r="BG154" s="100">
        <f t="shared" si="11"/>
        <v>0</v>
      </c>
      <c r="BH154" s="100">
        <f t="shared" si="12"/>
        <v>0</v>
      </c>
      <c r="BI154" s="100">
        <f t="shared" si="13"/>
        <v>0</v>
      </c>
      <c r="BJ154" s="14" t="s">
        <v>91</v>
      </c>
      <c r="BK154" s="100">
        <f t="shared" si="14"/>
        <v>0</v>
      </c>
      <c r="BL154" s="14" t="s">
        <v>165</v>
      </c>
      <c r="BM154" s="172" t="s">
        <v>211</v>
      </c>
    </row>
    <row r="155" spans="2:65" s="1" customFormat="1" ht="37.9" customHeight="1">
      <c r="B155" s="31"/>
      <c r="C155" s="173" t="s">
        <v>212</v>
      </c>
      <c r="D155" s="173" t="s">
        <v>208</v>
      </c>
      <c r="E155" s="174" t="s">
        <v>213</v>
      </c>
      <c r="F155" s="175" t="s">
        <v>214</v>
      </c>
      <c r="G155" s="176" t="s">
        <v>180</v>
      </c>
      <c r="H155" s="177">
        <v>16.434000000000001</v>
      </c>
      <c r="I155" s="178"/>
      <c r="J155" s="179">
        <f t="shared" si="5"/>
        <v>0</v>
      </c>
      <c r="K155" s="180"/>
      <c r="L155" s="181"/>
      <c r="M155" s="182" t="s">
        <v>1</v>
      </c>
      <c r="N155" s="183" t="s">
        <v>44</v>
      </c>
      <c r="P155" s="170">
        <f t="shared" si="6"/>
        <v>0</v>
      </c>
      <c r="Q155" s="170">
        <v>1.5900000000000001E-2</v>
      </c>
      <c r="R155" s="170">
        <f t="shared" si="7"/>
        <v>0.26130060000000005</v>
      </c>
      <c r="S155" s="170">
        <v>0</v>
      </c>
      <c r="T155" s="171">
        <f t="shared" si="8"/>
        <v>0</v>
      </c>
      <c r="AR155" s="172" t="s">
        <v>176</v>
      </c>
      <c r="AT155" s="172" t="s">
        <v>208</v>
      </c>
      <c r="AU155" s="172" t="s">
        <v>91</v>
      </c>
      <c r="AY155" s="14" t="s">
        <v>159</v>
      </c>
      <c r="BE155" s="100">
        <f t="shared" si="9"/>
        <v>0</v>
      </c>
      <c r="BF155" s="100">
        <f t="shared" si="10"/>
        <v>0</v>
      </c>
      <c r="BG155" s="100">
        <f t="shared" si="11"/>
        <v>0</v>
      </c>
      <c r="BH155" s="100">
        <f t="shared" si="12"/>
        <v>0</v>
      </c>
      <c r="BI155" s="100">
        <f t="shared" si="13"/>
        <v>0</v>
      </c>
      <c r="BJ155" s="14" t="s">
        <v>91</v>
      </c>
      <c r="BK155" s="100">
        <f t="shared" si="14"/>
        <v>0</v>
      </c>
      <c r="BL155" s="14" t="s">
        <v>165</v>
      </c>
      <c r="BM155" s="172" t="s">
        <v>215</v>
      </c>
    </row>
    <row r="156" spans="2:65" s="1" customFormat="1" ht="37.9" customHeight="1">
      <c r="B156" s="31"/>
      <c r="C156" s="173" t="s">
        <v>216</v>
      </c>
      <c r="D156" s="173" t="s">
        <v>208</v>
      </c>
      <c r="E156" s="174" t="s">
        <v>217</v>
      </c>
      <c r="F156" s="175" t="s">
        <v>218</v>
      </c>
      <c r="G156" s="176" t="s">
        <v>180</v>
      </c>
      <c r="H156" s="177">
        <v>1.429</v>
      </c>
      <c r="I156" s="178"/>
      <c r="J156" s="179">
        <f t="shared" si="5"/>
        <v>0</v>
      </c>
      <c r="K156" s="180"/>
      <c r="L156" s="181"/>
      <c r="M156" s="182" t="s">
        <v>1</v>
      </c>
      <c r="N156" s="183" t="s">
        <v>44</v>
      </c>
      <c r="P156" s="170">
        <f t="shared" si="6"/>
        <v>0</v>
      </c>
      <c r="Q156" s="170">
        <v>0.13150000000000001</v>
      </c>
      <c r="R156" s="170">
        <f t="shared" si="7"/>
        <v>0.18791350000000001</v>
      </c>
      <c r="S156" s="170">
        <v>0</v>
      </c>
      <c r="T156" s="171">
        <f t="shared" si="8"/>
        <v>0</v>
      </c>
      <c r="AR156" s="172" t="s">
        <v>176</v>
      </c>
      <c r="AT156" s="172" t="s">
        <v>208</v>
      </c>
      <c r="AU156" s="172" t="s">
        <v>91</v>
      </c>
      <c r="AY156" s="14" t="s">
        <v>159</v>
      </c>
      <c r="BE156" s="100">
        <f t="shared" si="9"/>
        <v>0</v>
      </c>
      <c r="BF156" s="100">
        <f t="shared" si="10"/>
        <v>0</v>
      </c>
      <c r="BG156" s="100">
        <f t="shared" si="11"/>
        <v>0</v>
      </c>
      <c r="BH156" s="100">
        <f t="shared" si="12"/>
        <v>0</v>
      </c>
      <c r="BI156" s="100">
        <f t="shared" si="13"/>
        <v>0</v>
      </c>
      <c r="BJ156" s="14" t="s">
        <v>91</v>
      </c>
      <c r="BK156" s="100">
        <f t="shared" si="14"/>
        <v>0</v>
      </c>
      <c r="BL156" s="14" t="s">
        <v>165</v>
      </c>
      <c r="BM156" s="172" t="s">
        <v>219</v>
      </c>
    </row>
    <row r="157" spans="2:65" s="1" customFormat="1" ht="37.9" customHeight="1">
      <c r="B157" s="31"/>
      <c r="C157" s="161" t="s">
        <v>220</v>
      </c>
      <c r="D157" s="161" t="s">
        <v>161</v>
      </c>
      <c r="E157" s="162" t="s">
        <v>221</v>
      </c>
      <c r="F157" s="163" t="s">
        <v>222</v>
      </c>
      <c r="G157" s="164" t="s">
        <v>180</v>
      </c>
      <c r="H157" s="165">
        <v>1</v>
      </c>
      <c r="I157" s="166"/>
      <c r="J157" s="167">
        <f t="shared" si="5"/>
        <v>0</v>
      </c>
      <c r="K157" s="168"/>
      <c r="L157" s="31"/>
      <c r="M157" s="169" t="s">
        <v>1</v>
      </c>
      <c r="N157" s="135" t="s">
        <v>44</v>
      </c>
      <c r="P157" s="170">
        <f t="shared" si="6"/>
        <v>0</v>
      </c>
      <c r="Q157" s="170">
        <v>0.3743167</v>
      </c>
      <c r="R157" s="170">
        <f t="shared" si="7"/>
        <v>0.3743167</v>
      </c>
      <c r="S157" s="170">
        <v>0</v>
      </c>
      <c r="T157" s="171">
        <f t="shared" si="8"/>
        <v>0</v>
      </c>
      <c r="AR157" s="172" t="s">
        <v>165</v>
      </c>
      <c r="AT157" s="172" t="s">
        <v>161</v>
      </c>
      <c r="AU157" s="172" t="s">
        <v>91</v>
      </c>
      <c r="AY157" s="14" t="s">
        <v>159</v>
      </c>
      <c r="BE157" s="100">
        <f t="shared" si="9"/>
        <v>0</v>
      </c>
      <c r="BF157" s="100">
        <f t="shared" si="10"/>
        <v>0</v>
      </c>
      <c r="BG157" s="100">
        <f t="shared" si="11"/>
        <v>0</v>
      </c>
      <c r="BH157" s="100">
        <f t="shared" si="12"/>
        <v>0</v>
      </c>
      <c r="BI157" s="100">
        <f t="shared" si="13"/>
        <v>0</v>
      </c>
      <c r="BJ157" s="14" t="s">
        <v>91</v>
      </c>
      <c r="BK157" s="100">
        <f t="shared" si="14"/>
        <v>0</v>
      </c>
      <c r="BL157" s="14" t="s">
        <v>165</v>
      </c>
      <c r="BM157" s="172" t="s">
        <v>223</v>
      </c>
    </row>
    <row r="158" spans="2:65" s="1" customFormat="1" ht="24.2" customHeight="1">
      <c r="B158" s="31"/>
      <c r="C158" s="173" t="s">
        <v>224</v>
      </c>
      <c r="D158" s="173" t="s">
        <v>208</v>
      </c>
      <c r="E158" s="174" t="s">
        <v>225</v>
      </c>
      <c r="F158" s="175" t="s">
        <v>226</v>
      </c>
      <c r="G158" s="176" t="s">
        <v>180</v>
      </c>
      <c r="H158" s="177">
        <v>1</v>
      </c>
      <c r="I158" s="178"/>
      <c r="J158" s="179">
        <f t="shared" si="5"/>
        <v>0</v>
      </c>
      <c r="K158" s="180"/>
      <c r="L158" s="181"/>
      <c r="M158" s="182" t="s">
        <v>1</v>
      </c>
      <c r="N158" s="183" t="s">
        <v>44</v>
      </c>
      <c r="P158" s="170">
        <f t="shared" si="6"/>
        <v>0</v>
      </c>
      <c r="Q158" s="170">
        <v>3.6999999999999999E-4</v>
      </c>
      <c r="R158" s="170">
        <f t="shared" si="7"/>
        <v>3.6999999999999999E-4</v>
      </c>
      <c r="S158" s="170">
        <v>0</v>
      </c>
      <c r="T158" s="171">
        <f t="shared" si="8"/>
        <v>0</v>
      </c>
      <c r="AR158" s="172" t="s">
        <v>176</v>
      </c>
      <c r="AT158" s="172" t="s">
        <v>208</v>
      </c>
      <c r="AU158" s="172" t="s">
        <v>91</v>
      </c>
      <c r="AY158" s="14" t="s">
        <v>159</v>
      </c>
      <c r="BE158" s="100">
        <f t="shared" si="9"/>
        <v>0</v>
      </c>
      <c r="BF158" s="100">
        <f t="shared" si="10"/>
        <v>0</v>
      </c>
      <c r="BG158" s="100">
        <f t="shared" si="11"/>
        <v>0</v>
      </c>
      <c r="BH158" s="100">
        <f t="shared" si="12"/>
        <v>0</v>
      </c>
      <c r="BI158" s="100">
        <f t="shared" si="13"/>
        <v>0</v>
      </c>
      <c r="BJ158" s="14" t="s">
        <v>91</v>
      </c>
      <c r="BK158" s="100">
        <f t="shared" si="14"/>
        <v>0</v>
      </c>
      <c r="BL158" s="14" t="s">
        <v>165</v>
      </c>
      <c r="BM158" s="172" t="s">
        <v>227</v>
      </c>
    </row>
    <row r="159" spans="2:65" s="1" customFormat="1" ht="37.9" customHeight="1">
      <c r="B159" s="31"/>
      <c r="C159" s="173" t="s">
        <v>228</v>
      </c>
      <c r="D159" s="173" t="s">
        <v>208</v>
      </c>
      <c r="E159" s="174" t="s">
        <v>229</v>
      </c>
      <c r="F159" s="175" t="s">
        <v>230</v>
      </c>
      <c r="G159" s="176" t="s">
        <v>180</v>
      </c>
      <c r="H159" s="177">
        <v>1</v>
      </c>
      <c r="I159" s="178"/>
      <c r="J159" s="179">
        <f t="shared" si="5"/>
        <v>0</v>
      </c>
      <c r="K159" s="180"/>
      <c r="L159" s="181"/>
      <c r="M159" s="182" t="s">
        <v>1</v>
      </c>
      <c r="N159" s="183" t="s">
        <v>44</v>
      </c>
      <c r="P159" s="170">
        <f t="shared" si="6"/>
        <v>0</v>
      </c>
      <c r="Q159" s="170">
        <v>8.2000000000000007E-3</v>
      </c>
      <c r="R159" s="170">
        <f t="shared" si="7"/>
        <v>8.2000000000000007E-3</v>
      </c>
      <c r="S159" s="170">
        <v>0</v>
      </c>
      <c r="T159" s="171">
        <f t="shared" si="8"/>
        <v>0</v>
      </c>
      <c r="AR159" s="172" t="s">
        <v>176</v>
      </c>
      <c r="AT159" s="172" t="s">
        <v>208</v>
      </c>
      <c r="AU159" s="172" t="s">
        <v>91</v>
      </c>
      <c r="AY159" s="14" t="s">
        <v>159</v>
      </c>
      <c r="BE159" s="100">
        <f t="shared" si="9"/>
        <v>0</v>
      </c>
      <c r="BF159" s="100">
        <f t="shared" si="10"/>
        <v>0</v>
      </c>
      <c r="BG159" s="100">
        <f t="shared" si="11"/>
        <v>0</v>
      </c>
      <c r="BH159" s="100">
        <f t="shared" si="12"/>
        <v>0</v>
      </c>
      <c r="BI159" s="100">
        <f t="shared" si="13"/>
        <v>0</v>
      </c>
      <c r="BJ159" s="14" t="s">
        <v>91</v>
      </c>
      <c r="BK159" s="100">
        <f t="shared" si="14"/>
        <v>0</v>
      </c>
      <c r="BL159" s="14" t="s">
        <v>165</v>
      </c>
      <c r="BM159" s="172" t="s">
        <v>231</v>
      </c>
    </row>
    <row r="160" spans="2:65" s="1" customFormat="1" ht="44.25" customHeight="1">
      <c r="B160" s="31"/>
      <c r="C160" s="173" t="s">
        <v>232</v>
      </c>
      <c r="D160" s="173" t="s">
        <v>208</v>
      </c>
      <c r="E160" s="174" t="s">
        <v>233</v>
      </c>
      <c r="F160" s="175" t="s">
        <v>234</v>
      </c>
      <c r="G160" s="176" t="s">
        <v>180</v>
      </c>
      <c r="H160" s="177">
        <v>1</v>
      </c>
      <c r="I160" s="178"/>
      <c r="J160" s="179">
        <f t="shared" si="5"/>
        <v>0</v>
      </c>
      <c r="K160" s="180"/>
      <c r="L160" s="181"/>
      <c r="M160" s="182" t="s">
        <v>1</v>
      </c>
      <c r="N160" s="183" t="s">
        <v>44</v>
      </c>
      <c r="P160" s="170">
        <f t="shared" si="6"/>
        <v>0</v>
      </c>
      <c r="Q160" s="170">
        <v>0.105</v>
      </c>
      <c r="R160" s="170">
        <f t="shared" si="7"/>
        <v>0.105</v>
      </c>
      <c r="S160" s="170">
        <v>0</v>
      </c>
      <c r="T160" s="171">
        <f t="shared" si="8"/>
        <v>0</v>
      </c>
      <c r="AR160" s="172" t="s">
        <v>176</v>
      </c>
      <c r="AT160" s="172" t="s">
        <v>208</v>
      </c>
      <c r="AU160" s="172" t="s">
        <v>91</v>
      </c>
      <c r="AY160" s="14" t="s">
        <v>159</v>
      </c>
      <c r="BE160" s="100">
        <f t="shared" si="9"/>
        <v>0</v>
      </c>
      <c r="BF160" s="100">
        <f t="shared" si="10"/>
        <v>0</v>
      </c>
      <c r="BG160" s="100">
        <f t="shared" si="11"/>
        <v>0</v>
      </c>
      <c r="BH160" s="100">
        <f t="shared" si="12"/>
        <v>0</v>
      </c>
      <c r="BI160" s="100">
        <f t="shared" si="13"/>
        <v>0</v>
      </c>
      <c r="BJ160" s="14" t="s">
        <v>91</v>
      </c>
      <c r="BK160" s="100">
        <f t="shared" si="14"/>
        <v>0</v>
      </c>
      <c r="BL160" s="14" t="s">
        <v>165</v>
      </c>
      <c r="BM160" s="172" t="s">
        <v>235</v>
      </c>
    </row>
    <row r="161" spans="2:65" s="1" customFormat="1" ht="44.25" customHeight="1">
      <c r="B161" s="31"/>
      <c r="C161" s="161" t="s">
        <v>236</v>
      </c>
      <c r="D161" s="161" t="s">
        <v>161</v>
      </c>
      <c r="E161" s="162" t="s">
        <v>237</v>
      </c>
      <c r="F161" s="163" t="s">
        <v>238</v>
      </c>
      <c r="G161" s="164" t="s">
        <v>180</v>
      </c>
      <c r="H161" s="165">
        <v>30.36</v>
      </c>
      <c r="I161" s="166"/>
      <c r="J161" s="167">
        <f t="shared" si="5"/>
        <v>0</v>
      </c>
      <c r="K161" s="168"/>
      <c r="L161" s="31"/>
      <c r="M161" s="169" t="s">
        <v>1</v>
      </c>
      <c r="N161" s="135" t="s">
        <v>44</v>
      </c>
      <c r="P161" s="170">
        <f t="shared" si="6"/>
        <v>0</v>
      </c>
      <c r="Q161" s="170">
        <v>8.4999999999999995E-4</v>
      </c>
      <c r="R161" s="170">
        <f t="shared" si="7"/>
        <v>2.5805999999999999E-2</v>
      </c>
      <c r="S161" s="170">
        <v>0</v>
      </c>
      <c r="T161" s="171">
        <f t="shared" si="8"/>
        <v>0</v>
      </c>
      <c r="AR161" s="172" t="s">
        <v>165</v>
      </c>
      <c r="AT161" s="172" t="s">
        <v>161</v>
      </c>
      <c r="AU161" s="172" t="s">
        <v>91</v>
      </c>
      <c r="AY161" s="14" t="s">
        <v>159</v>
      </c>
      <c r="BE161" s="100">
        <f t="shared" si="9"/>
        <v>0</v>
      </c>
      <c r="BF161" s="100">
        <f t="shared" si="10"/>
        <v>0</v>
      </c>
      <c r="BG161" s="100">
        <f t="shared" si="11"/>
        <v>0</v>
      </c>
      <c r="BH161" s="100">
        <f t="shared" si="12"/>
        <v>0</v>
      </c>
      <c r="BI161" s="100">
        <f t="shared" si="13"/>
        <v>0</v>
      </c>
      <c r="BJ161" s="14" t="s">
        <v>91</v>
      </c>
      <c r="BK161" s="100">
        <f t="shared" si="14"/>
        <v>0</v>
      </c>
      <c r="BL161" s="14" t="s">
        <v>165</v>
      </c>
      <c r="BM161" s="172" t="s">
        <v>239</v>
      </c>
    </row>
    <row r="162" spans="2:65" s="1" customFormat="1" ht="24.2" customHeight="1">
      <c r="B162" s="31"/>
      <c r="C162" s="161" t="s">
        <v>240</v>
      </c>
      <c r="D162" s="161" t="s">
        <v>161</v>
      </c>
      <c r="E162" s="162" t="s">
        <v>241</v>
      </c>
      <c r="F162" s="163" t="s">
        <v>242</v>
      </c>
      <c r="G162" s="164" t="s">
        <v>198</v>
      </c>
      <c r="H162" s="165">
        <v>7.59</v>
      </c>
      <c r="I162" s="166"/>
      <c r="J162" s="167">
        <f t="shared" si="5"/>
        <v>0</v>
      </c>
      <c r="K162" s="168"/>
      <c r="L162" s="31"/>
      <c r="M162" s="169" t="s">
        <v>1</v>
      </c>
      <c r="N162" s="135" t="s">
        <v>44</v>
      </c>
      <c r="P162" s="170">
        <f t="shared" si="6"/>
        <v>0</v>
      </c>
      <c r="Q162" s="170">
        <v>0</v>
      </c>
      <c r="R162" s="170">
        <f t="shared" si="7"/>
        <v>0</v>
      </c>
      <c r="S162" s="170">
        <v>0.34499999999999997</v>
      </c>
      <c r="T162" s="171">
        <f t="shared" si="8"/>
        <v>2.6185499999999999</v>
      </c>
      <c r="AR162" s="172" t="s">
        <v>165</v>
      </c>
      <c r="AT162" s="172" t="s">
        <v>161</v>
      </c>
      <c r="AU162" s="172" t="s">
        <v>91</v>
      </c>
      <c r="AY162" s="14" t="s">
        <v>159</v>
      </c>
      <c r="BE162" s="100">
        <f t="shared" si="9"/>
        <v>0</v>
      </c>
      <c r="BF162" s="100">
        <f t="shared" si="10"/>
        <v>0</v>
      </c>
      <c r="BG162" s="100">
        <f t="shared" si="11"/>
        <v>0</v>
      </c>
      <c r="BH162" s="100">
        <f t="shared" si="12"/>
        <v>0</v>
      </c>
      <c r="BI162" s="100">
        <f t="shared" si="13"/>
        <v>0</v>
      </c>
      <c r="BJ162" s="14" t="s">
        <v>91</v>
      </c>
      <c r="BK162" s="100">
        <f t="shared" si="14"/>
        <v>0</v>
      </c>
      <c r="BL162" s="14" t="s">
        <v>165</v>
      </c>
      <c r="BM162" s="172" t="s">
        <v>243</v>
      </c>
    </row>
    <row r="163" spans="2:65" s="1" customFormat="1" ht="21.75" customHeight="1">
      <c r="B163" s="31"/>
      <c r="C163" s="161" t="s">
        <v>7</v>
      </c>
      <c r="D163" s="161" t="s">
        <v>161</v>
      </c>
      <c r="E163" s="162" t="s">
        <v>244</v>
      </c>
      <c r="F163" s="163" t="s">
        <v>245</v>
      </c>
      <c r="G163" s="164" t="s">
        <v>190</v>
      </c>
      <c r="H163" s="165">
        <v>11.2</v>
      </c>
      <c r="I163" s="166"/>
      <c r="J163" s="167">
        <f t="shared" si="5"/>
        <v>0</v>
      </c>
      <c r="K163" s="168"/>
      <c r="L163" s="31"/>
      <c r="M163" s="169" t="s">
        <v>1</v>
      </c>
      <c r="N163" s="135" t="s">
        <v>44</v>
      </c>
      <c r="P163" s="170">
        <f t="shared" si="6"/>
        <v>0</v>
      </c>
      <c r="Q163" s="170">
        <v>0</v>
      </c>
      <c r="R163" s="170">
        <f t="shared" si="7"/>
        <v>0</v>
      </c>
      <c r="S163" s="170">
        <v>0</v>
      </c>
      <c r="T163" s="171">
        <f t="shared" si="8"/>
        <v>0</v>
      </c>
      <c r="AR163" s="172" t="s">
        <v>165</v>
      </c>
      <c r="AT163" s="172" t="s">
        <v>161</v>
      </c>
      <c r="AU163" s="172" t="s">
        <v>91</v>
      </c>
      <c r="AY163" s="14" t="s">
        <v>159</v>
      </c>
      <c r="BE163" s="100">
        <f t="shared" si="9"/>
        <v>0</v>
      </c>
      <c r="BF163" s="100">
        <f t="shared" si="10"/>
        <v>0</v>
      </c>
      <c r="BG163" s="100">
        <f t="shared" si="11"/>
        <v>0</v>
      </c>
      <c r="BH163" s="100">
        <f t="shared" si="12"/>
        <v>0</v>
      </c>
      <c r="BI163" s="100">
        <f t="shared" si="13"/>
        <v>0</v>
      </c>
      <c r="BJ163" s="14" t="s">
        <v>91</v>
      </c>
      <c r="BK163" s="100">
        <f t="shared" si="14"/>
        <v>0</v>
      </c>
      <c r="BL163" s="14" t="s">
        <v>165</v>
      </c>
      <c r="BM163" s="172" t="s">
        <v>246</v>
      </c>
    </row>
    <row r="164" spans="2:65" s="1" customFormat="1" ht="24.2" customHeight="1">
      <c r="B164" s="31"/>
      <c r="C164" s="161" t="s">
        <v>247</v>
      </c>
      <c r="D164" s="161" t="s">
        <v>161</v>
      </c>
      <c r="E164" s="162" t="s">
        <v>248</v>
      </c>
      <c r="F164" s="163" t="s">
        <v>249</v>
      </c>
      <c r="G164" s="164" t="s">
        <v>190</v>
      </c>
      <c r="H164" s="165">
        <v>280</v>
      </c>
      <c r="I164" s="166"/>
      <c r="J164" s="167">
        <f t="shared" si="5"/>
        <v>0</v>
      </c>
      <c r="K164" s="168"/>
      <c r="L164" s="31"/>
      <c r="M164" s="169" t="s">
        <v>1</v>
      </c>
      <c r="N164" s="135" t="s">
        <v>44</v>
      </c>
      <c r="P164" s="170">
        <f t="shared" si="6"/>
        <v>0</v>
      </c>
      <c r="Q164" s="170">
        <v>0</v>
      </c>
      <c r="R164" s="170">
        <f t="shared" si="7"/>
        <v>0</v>
      </c>
      <c r="S164" s="170">
        <v>0</v>
      </c>
      <c r="T164" s="171">
        <f t="shared" si="8"/>
        <v>0</v>
      </c>
      <c r="AR164" s="172" t="s">
        <v>165</v>
      </c>
      <c r="AT164" s="172" t="s">
        <v>161</v>
      </c>
      <c r="AU164" s="172" t="s">
        <v>91</v>
      </c>
      <c r="AY164" s="14" t="s">
        <v>159</v>
      </c>
      <c r="BE164" s="100">
        <f t="shared" si="9"/>
        <v>0</v>
      </c>
      <c r="BF164" s="100">
        <f t="shared" si="10"/>
        <v>0</v>
      </c>
      <c r="BG164" s="100">
        <f t="shared" si="11"/>
        <v>0</v>
      </c>
      <c r="BH164" s="100">
        <f t="shared" si="12"/>
        <v>0</v>
      </c>
      <c r="BI164" s="100">
        <f t="shared" si="13"/>
        <v>0</v>
      </c>
      <c r="BJ164" s="14" t="s">
        <v>91</v>
      </c>
      <c r="BK164" s="100">
        <f t="shared" si="14"/>
        <v>0</v>
      </c>
      <c r="BL164" s="14" t="s">
        <v>165</v>
      </c>
      <c r="BM164" s="172" t="s">
        <v>250</v>
      </c>
    </row>
    <row r="165" spans="2:65" s="12" customFormat="1">
      <c r="B165" s="184"/>
      <c r="D165" s="185" t="s">
        <v>251</v>
      </c>
      <c r="F165" s="186" t="s">
        <v>252</v>
      </c>
      <c r="H165" s="187">
        <v>280</v>
      </c>
      <c r="I165" s="188"/>
      <c r="L165" s="184"/>
      <c r="M165" s="189"/>
      <c r="T165" s="190"/>
      <c r="AT165" s="191" t="s">
        <v>251</v>
      </c>
      <c r="AU165" s="191" t="s">
        <v>91</v>
      </c>
      <c r="AV165" s="12" t="s">
        <v>91</v>
      </c>
      <c r="AW165" s="12" t="s">
        <v>4</v>
      </c>
      <c r="AX165" s="12" t="s">
        <v>85</v>
      </c>
      <c r="AY165" s="191" t="s">
        <v>159</v>
      </c>
    </row>
    <row r="166" spans="2:65" s="1" customFormat="1" ht="24.2" customHeight="1">
      <c r="B166" s="31"/>
      <c r="C166" s="161" t="s">
        <v>253</v>
      </c>
      <c r="D166" s="161" t="s">
        <v>161</v>
      </c>
      <c r="E166" s="162" t="s">
        <v>254</v>
      </c>
      <c r="F166" s="163" t="s">
        <v>255</v>
      </c>
      <c r="G166" s="164" t="s">
        <v>190</v>
      </c>
      <c r="H166" s="165">
        <v>11.2</v>
      </c>
      <c r="I166" s="166"/>
      <c r="J166" s="167">
        <f>ROUND(I166*H166,2)</f>
        <v>0</v>
      </c>
      <c r="K166" s="168"/>
      <c r="L166" s="31"/>
      <c r="M166" s="169" t="s">
        <v>1</v>
      </c>
      <c r="N166" s="135" t="s">
        <v>44</v>
      </c>
      <c r="P166" s="170">
        <f>O166*H166</f>
        <v>0</v>
      </c>
      <c r="Q166" s="170">
        <v>0</v>
      </c>
      <c r="R166" s="170">
        <f>Q166*H166</f>
        <v>0</v>
      </c>
      <c r="S166" s="170">
        <v>0</v>
      </c>
      <c r="T166" s="171">
        <f>S166*H166</f>
        <v>0</v>
      </c>
      <c r="AR166" s="172" t="s">
        <v>165</v>
      </c>
      <c r="AT166" s="172" t="s">
        <v>161</v>
      </c>
      <c r="AU166" s="172" t="s">
        <v>91</v>
      </c>
      <c r="AY166" s="14" t="s">
        <v>159</v>
      </c>
      <c r="BE166" s="100">
        <f>IF(N166="základná",J166,0)</f>
        <v>0</v>
      </c>
      <c r="BF166" s="100">
        <f>IF(N166="znížená",J166,0)</f>
        <v>0</v>
      </c>
      <c r="BG166" s="100">
        <f>IF(N166="zákl. prenesená",J166,0)</f>
        <v>0</v>
      </c>
      <c r="BH166" s="100">
        <f>IF(N166="zníž. prenesená",J166,0)</f>
        <v>0</v>
      </c>
      <c r="BI166" s="100">
        <f>IF(N166="nulová",J166,0)</f>
        <v>0</v>
      </c>
      <c r="BJ166" s="14" t="s">
        <v>91</v>
      </c>
      <c r="BK166" s="100">
        <f>ROUND(I166*H166,2)</f>
        <v>0</v>
      </c>
      <c r="BL166" s="14" t="s">
        <v>165</v>
      </c>
      <c r="BM166" s="172" t="s">
        <v>256</v>
      </c>
    </row>
    <row r="167" spans="2:65" s="1" customFormat="1" ht="24.2" customHeight="1">
      <c r="B167" s="31"/>
      <c r="C167" s="161" t="s">
        <v>257</v>
      </c>
      <c r="D167" s="161" t="s">
        <v>161</v>
      </c>
      <c r="E167" s="162" t="s">
        <v>258</v>
      </c>
      <c r="F167" s="163" t="s">
        <v>259</v>
      </c>
      <c r="G167" s="164" t="s">
        <v>190</v>
      </c>
      <c r="H167" s="165">
        <v>11.2</v>
      </c>
      <c r="I167" s="166"/>
      <c r="J167" s="167">
        <f>ROUND(I167*H167,2)</f>
        <v>0</v>
      </c>
      <c r="K167" s="168"/>
      <c r="L167" s="31"/>
      <c r="M167" s="169" t="s">
        <v>1</v>
      </c>
      <c r="N167" s="135" t="s">
        <v>44</v>
      </c>
      <c r="P167" s="170">
        <f>O167*H167</f>
        <v>0</v>
      </c>
      <c r="Q167" s="170">
        <v>0</v>
      </c>
      <c r="R167" s="170">
        <f>Q167*H167</f>
        <v>0</v>
      </c>
      <c r="S167" s="170">
        <v>0</v>
      </c>
      <c r="T167" s="171">
        <f>S167*H167</f>
        <v>0</v>
      </c>
      <c r="AR167" s="172" t="s">
        <v>165</v>
      </c>
      <c r="AT167" s="172" t="s">
        <v>161</v>
      </c>
      <c r="AU167" s="172" t="s">
        <v>91</v>
      </c>
      <c r="AY167" s="14" t="s">
        <v>159</v>
      </c>
      <c r="BE167" s="100">
        <f>IF(N167="základná",J167,0)</f>
        <v>0</v>
      </c>
      <c r="BF167" s="100">
        <f>IF(N167="znížená",J167,0)</f>
        <v>0</v>
      </c>
      <c r="BG167" s="100">
        <f>IF(N167="zákl. prenesená",J167,0)</f>
        <v>0</v>
      </c>
      <c r="BH167" s="100">
        <f>IF(N167="zníž. prenesená",J167,0)</f>
        <v>0</v>
      </c>
      <c r="BI167" s="100">
        <f>IF(N167="nulová",J167,0)</f>
        <v>0</v>
      </c>
      <c r="BJ167" s="14" t="s">
        <v>91</v>
      </c>
      <c r="BK167" s="100">
        <f>ROUND(I167*H167,2)</f>
        <v>0</v>
      </c>
      <c r="BL167" s="14" t="s">
        <v>165</v>
      </c>
      <c r="BM167" s="172" t="s">
        <v>260</v>
      </c>
    </row>
    <row r="168" spans="2:65" s="1" customFormat="1" ht="24.2" customHeight="1">
      <c r="B168" s="31"/>
      <c r="C168" s="161" t="s">
        <v>261</v>
      </c>
      <c r="D168" s="161" t="s">
        <v>161</v>
      </c>
      <c r="E168" s="162" t="s">
        <v>262</v>
      </c>
      <c r="F168" s="163" t="s">
        <v>263</v>
      </c>
      <c r="G168" s="164" t="s">
        <v>190</v>
      </c>
      <c r="H168" s="165">
        <v>11.2</v>
      </c>
      <c r="I168" s="166"/>
      <c r="J168" s="167">
        <f>ROUND(I168*H168,2)</f>
        <v>0</v>
      </c>
      <c r="K168" s="168"/>
      <c r="L168" s="31"/>
      <c r="M168" s="169" t="s">
        <v>1</v>
      </c>
      <c r="N168" s="135" t="s">
        <v>44</v>
      </c>
      <c r="P168" s="170">
        <f>O168*H168</f>
        <v>0</v>
      </c>
      <c r="Q168" s="170">
        <v>0</v>
      </c>
      <c r="R168" s="170">
        <f>Q168*H168</f>
        <v>0</v>
      </c>
      <c r="S168" s="170">
        <v>0</v>
      </c>
      <c r="T168" s="171">
        <f>S168*H168</f>
        <v>0</v>
      </c>
      <c r="AR168" s="172" t="s">
        <v>165</v>
      </c>
      <c r="AT168" s="172" t="s">
        <v>161</v>
      </c>
      <c r="AU168" s="172" t="s">
        <v>91</v>
      </c>
      <c r="AY168" s="14" t="s">
        <v>159</v>
      </c>
      <c r="BE168" s="100">
        <f>IF(N168="základná",J168,0)</f>
        <v>0</v>
      </c>
      <c r="BF168" s="100">
        <f>IF(N168="znížená",J168,0)</f>
        <v>0</v>
      </c>
      <c r="BG168" s="100">
        <f>IF(N168="zákl. prenesená",J168,0)</f>
        <v>0</v>
      </c>
      <c r="BH168" s="100">
        <f>IF(N168="zníž. prenesená",J168,0)</f>
        <v>0</v>
      </c>
      <c r="BI168" s="100">
        <f>IF(N168="nulová",J168,0)</f>
        <v>0</v>
      </c>
      <c r="BJ168" s="14" t="s">
        <v>91</v>
      </c>
      <c r="BK168" s="100">
        <f>ROUND(I168*H168,2)</f>
        <v>0</v>
      </c>
      <c r="BL168" s="14" t="s">
        <v>165</v>
      </c>
      <c r="BM168" s="172" t="s">
        <v>264</v>
      </c>
    </row>
    <row r="169" spans="2:65" s="1" customFormat="1" ht="24.2" customHeight="1">
      <c r="B169" s="31"/>
      <c r="C169" s="161" t="s">
        <v>265</v>
      </c>
      <c r="D169" s="161" t="s">
        <v>161</v>
      </c>
      <c r="E169" s="162" t="s">
        <v>266</v>
      </c>
      <c r="F169" s="163" t="s">
        <v>267</v>
      </c>
      <c r="G169" s="164" t="s">
        <v>190</v>
      </c>
      <c r="H169" s="165">
        <v>11.2</v>
      </c>
      <c r="I169" s="166"/>
      <c r="J169" s="167">
        <f>ROUND(I169*H169,2)</f>
        <v>0</v>
      </c>
      <c r="K169" s="168"/>
      <c r="L169" s="31"/>
      <c r="M169" s="169" t="s">
        <v>1</v>
      </c>
      <c r="N169" s="135" t="s">
        <v>44</v>
      </c>
      <c r="P169" s="170">
        <f>O169*H169</f>
        <v>0</v>
      </c>
      <c r="Q169" s="170">
        <v>0</v>
      </c>
      <c r="R169" s="170">
        <f>Q169*H169</f>
        <v>0</v>
      </c>
      <c r="S169" s="170">
        <v>0</v>
      </c>
      <c r="T169" s="171">
        <f>S169*H169</f>
        <v>0</v>
      </c>
      <c r="AR169" s="172" t="s">
        <v>165</v>
      </c>
      <c r="AT169" s="172" t="s">
        <v>161</v>
      </c>
      <c r="AU169" s="172" t="s">
        <v>91</v>
      </c>
      <c r="AY169" s="14" t="s">
        <v>159</v>
      </c>
      <c r="BE169" s="100">
        <f>IF(N169="základná",J169,0)</f>
        <v>0</v>
      </c>
      <c r="BF169" s="100">
        <f>IF(N169="znížená",J169,0)</f>
        <v>0</v>
      </c>
      <c r="BG169" s="100">
        <f>IF(N169="zákl. prenesená",J169,0)</f>
        <v>0</v>
      </c>
      <c r="BH169" s="100">
        <f>IF(N169="zníž. prenesená",J169,0)</f>
        <v>0</v>
      </c>
      <c r="BI169" s="100">
        <f>IF(N169="nulová",J169,0)</f>
        <v>0</v>
      </c>
      <c r="BJ169" s="14" t="s">
        <v>91</v>
      </c>
      <c r="BK169" s="100">
        <f>ROUND(I169*H169,2)</f>
        <v>0</v>
      </c>
      <c r="BL169" s="14" t="s">
        <v>165</v>
      </c>
      <c r="BM169" s="172" t="s">
        <v>268</v>
      </c>
    </row>
    <row r="170" spans="2:65" s="11" customFormat="1" ht="22.9" customHeight="1">
      <c r="B170" s="150"/>
      <c r="D170" s="151" t="s">
        <v>77</v>
      </c>
      <c r="E170" s="159" t="s">
        <v>269</v>
      </c>
      <c r="F170" s="159" t="s">
        <v>270</v>
      </c>
      <c r="I170" s="153"/>
      <c r="J170" s="160">
        <f>BK170</f>
        <v>0</v>
      </c>
      <c r="L170" s="150"/>
      <c r="M170" s="154"/>
      <c r="P170" s="155">
        <f>P171</f>
        <v>0</v>
      </c>
      <c r="R170" s="155">
        <f>R171</f>
        <v>0</v>
      </c>
      <c r="T170" s="156">
        <f>T171</f>
        <v>0</v>
      </c>
      <c r="AR170" s="151" t="s">
        <v>85</v>
      </c>
      <c r="AT170" s="157" t="s">
        <v>77</v>
      </c>
      <c r="AU170" s="157" t="s">
        <v>85</v>
      </c>
      <c r="AY170" s="151" t="s">
        <v>159</v>
      </c>
      <c r="BK170" s="158">
        <f>BK171</f>
        <v>0</v>
      </c>
    </row>
    <row r="171" spans="2:65" s="1" customFormat="1" ht="33" customHeight="1">
      <c r="B171" s="31"/>
      <c r="C171" s="161" t="s">
        <v>271</v>
      </c>
      <c r="D171" s="161" t="s">
        <v>161</v>
      </c>
      <c r="E171" s="162" t="s">
        <v>272</v>
      </c>
      <c r="F171" s="163" t="s">
        <v>273</v>
      </c>
      <c r="G171" s="164" t="s">
        <v>190</v>
      </c>
      <c r="H171" s="165">
        <v>27.864999999999998</v>
      </c>
      <c r="I171" s="166"/>
      <c r="J171" s="167">
        <f>ROUND(I171*H171,2)</f>
        <v>0</v>
      </c>
      <c r="K171" s="168"/>
      <c r="L171" s="31"/>
      <c r="M171" s="169" t="s">
        <v>1</v>
      </c>
      <c r="N171" s="135" t="s">
        <v>44</v>
      </c>
      <c r="P171" s="170">
        <f>O171*H171</f>
        <v>0</v>
      </c>
      <c r="Q171" s="170">
        <v>0</v>
      </c>
      <c r="R171" s="170">
        <f>Q171*H171</f>
        <v>0</v>
      </c>
      <c r="S171" s="170">
        <v>0</v>
      </c>
      <c r="T171" s="171">
        <f>S171*H171</f>
        <v>0</v>
      </c>
      <c r="AR171" s="172" t="s">
        <v>165</v>
      </c>
      <c r="AT171" s="172" t="s">
        <v>161</v>
      </c>
      <c r="AU171" s="172" t="s">
        <v>91</v>
      </c>
      <c r="AY171" s="14" t="s">
        <v>159</v>
      </c>
      <c r="BE171" s="100">
        <f>IF(N171="základná",J171,0)</f>
        <v>0</v>
      </c>
      <c r="BF171" s="100">
        <f>IF(N171="znížená",J171,0)</f>
        <v>0</v>
      </c>
      <c r="BG171" s="100">
        <f>IF(N171="zákl. prenesená",J171,0)</f>
        <v>0</v>
      </c>
      <c r="BH171" s="100">
        <f>IF(N171="zníž. prenesená",J171,0)</f>
        <v>0</v>
      </c>
      <c r="BI171" s="100">
        <f>IF(N171="nulová",J171,0)</f>
        <v>0</v>
      </c>
      <c r="BJ171" s="14" t="s">
        <v>91</v>
      </c>
      <c r="BK171" s="100">
        <f>ROUND(I171*H171,2)</f>
        <v>0</v>
      </c>
      <c r="BL171" s="14" t="s">
        <v>165</v>
      </c>
      <c r="BM171" s="172" t="s">
        <v>274</v>
      </c>
    </row>
    <row r="172" spans="2:65" s="11" customFormat="1" ht="25.9" customHeight="1">
      <c r="B172" s="150"/>
      <c r="D172" s="151" t="s">
        <v>77</v>
      </c>
      <c r="E172" s="152" t="s">
        <v>275</v>
      </c>
      <c r="F172" s="152" t="s">
        <v>276</v>
      </c>
      <c r="I172" s="153"/>
      <c r="J172" s="133">
        <f>BK172</f>
        <v>0</v>
      </c>
      <c r="L172" s="150"/>
      <c r="M172" s="154"/>
      <c r="P172" s="155">
        <f>SUM(P173:P175)</f>
        <v>0</v>
      </c>
      <c r="R172" s="155">
        <f>SUM(R173:R175)</f>
        <v>0</v>
      </c>
      <c r="T172" s="156">
        <f>SUM(T173:T175)</f>
        <v>0</v>
      </c>
      <c r="AR172" s="151" t="s">
        <v>85</v>
      </c>
      <c r="AT172" s="157" t="s">
        <v>77</v>
      </c>
      <c r="AU172" s="157" t="s">
        <v>78</v>
      </c>
      <c r="AY172" s="151" t="s">
        <v>159</v>
      </c>
      <c r="BK172" s="158">
        <f>SUM(BK173:BK175)</f>
        <v>0</v>
      </c>
    </row>
    <row r="173" spans="2:65" s="1" customFormat="1" ht="62.65" customHeight="1">
      <c r="B173" s="31"/>
      <c r="C173" s="161" t="s">
        <v>277</v>
      </c>
      <c r="D173" s="161" t="s">
        <v>161</v>
      </c>
      <c r="E173" s="162" t="s">
        <v>278</v>
      </c>
      <c r="F173" s="163" t="s">
        <v>279</v>
      </c>
      <c r="G173" s="164" t="s">
        <v>1</v>
      </c>
      <c r="H173" s="165">
        <v>0</v>
      </c>
      <c r="I173" s="166"/>
      <c r="J173" s="167">
        <f>ROUND(I173*H173,2)</f>
        <v>0</v>
      </c>
      <c r="K173" s="168"/>
      <c r="L173" s="31"/>
      <c r="M173" s="169" t="s">
        <v>1</v>
      </c>
      <c r="N173" s="135" t="s">
        <v>44</v>
      </c>
      <c r="P173" s="170">
        <f>O173*H173</f>
        <v>0</v>
      </c>
      <c r="Q173" s="170">
        <v>0</v>
      </c>
      <c r="R173" s="170">
        <f>Q173*H173</f>
        <v>0</v>
      </c>
      <c r="S173" s="170">
        <v>0</v>
      </c>
      <c r="T173" s="171">
        <f>S173*H173</f>
        <v>0</v>
      </c>
      <c r="AR173" s="172" t="s">
        <v>165</v>
      </c>
      <c r="AT173" s="172" t="s">
        <v>161</v>
      </c>
      <c r="AU173" s="172" t="s">
        <v>85</v>
      </c>
      <c r="AY173" s="14" t="s">
        <v>159</v>
      </c>
      <c r="BE173" s="100">
        <f>IF(N173="základná",J173,0)</f>
        <v>0</v>
      </c>
      <c r="BF173" s="100">
        <f>IF(N173="znížená",J173,0)</f>
        <v>0</v>
      </c>
      <c r="BG173" s="100">
        <f>IF(N173="zákl. prenesená",J173,0)</f>
        <v>0</v>
      </c>
      <c r="BH173" s="100">
        <f>IF(N173="zníž. prenesená",J173,0)</f>
        <v>0</v>
      </c>
      <c r="BI173" s="100">
        <f>IF(N173="nulová",J173,0)</f>
        <v>0</v>
      </c>
      <c r="BJ173" s="14" t="s">
        <v>91</v>
      </c>
      <c r="BK173" s="100">
        <f>ROUND(I173*H173,2)</f>
        <v>0</v>
      </c>
      <c r="BL173" s="14" t="s">
        <v>165</v>
      </c>
      <c r="BM173" s="172" t="s">
        <v>280</v>
      </c>
    </row>
    <row r="174" spans="2:65" s="1" customFormat="1" ht="55.5" customHeight="1">
      <c r="B174" s="31"/>
      <c r="C174" s="161" t="s">
        <v>281</v>
      </c>
      <c r="D174" s="161" t="s">
        <v>161</v>
      </c>
      <c r="E174" s="162" t="s">
        <v>282</v>
      </c>
      <c r="F174" s="163" t="s">
        <v>283</v>
      </c>
      <c r="G174" s="164" t="s">
        <v>1</v>
      </c>
      <c r="H174" s="165">
        <v>0</v>
      </c>
      <c r="I174" s="166"/>
      <c r="J174" s="167">
        <f>ROUND(I174*H174,2)</f>
        <v>0</v>
      </c>
      <c r="K174" s="168"/>
      <c r="L174" s="31"/>
      <c r="M174" s="169" t="s">
        <v>1</v>
      </c>
      <c r="N174" s="135" t="s">
        <v>44</v>
      </c>
      <c r="P174" s="170">
        <f>O174*H174</f>
        <v>0</v>
      </c>
      <c r="Q174" s="170">
        <v>0</v>
      </c>
      <c r="R174" s="170">
        <f>Q174*H174</f>
        <v>0</v>
      </c>
      <c r="S174" s="170">
        <v>0</v>
      </c>
      <c r="T174" s="171">
        <f>S174*H174</f>
        <v>0</v>
      </c>
      <c r="AR174" s="172" t="s">
        <v>284</v>
      </c>
      <c r="AT174" s="172" t="s">
        <v>161</v>
      </c>
      <c r="AU174" s="172" t="s">
        <v>85</v>
      </c>
      <c r="AY174" s="14" t="s">
        <v>159</v>
      </c>
      <c r="BE174" s="100">
        <f>IF(N174="základná",J174,0)</f>
        <v>0</v>
      </c>
      <c r="BF174" s="100">
        <f>IF(N174="znížená",J174,0)</f>
        <v>0</v>
      </c>
      <c r="BG174" s="100">
        <f>IF(N174="zákl. prenesená",J174,0)</f>
        <v>0</v>
      </c>
      <c r="BH174" s="100">
        <f>IF(N174="zníž. prenesená",J174,0)</f>
        <v>0</v>
      </c>
      <c r="BI174" s="100">
        <f>IF(N174="nulová",J174,0)</f>
        <v>0</v>
      </c>
      <c r="BJ174" s="14" t="s">
        <v>91</v>
      </c>
      <c r="BK174" s="100">
        <f>ROUND(I174*H174,2)</f>
        <v>0</v>
      </c>
      <c r="BL174" s="14" t="s">
        <v>284</v>
      </c>
      <c r="BM174" s="172" t="s">
        <v>285</v>
      </c>
    </row>
    <row r="175" spans="2:65" s="1" customFormat="1" ht="49.15" customHeight="1">
      <c r="B175" s="31"/>
      <c r="C175" s="161" t="s">
        <v>286</v>
      </c>
      <c r="D175" s="161" t="s">
        <v>161</v>
      </c>
      <c r="E175" s="162" t="s">
        <v>287</v>
      </c>
      <c r="F175" s="163" t="s">
        <v>288</v>
      </c>
      <c r="G175" s="164" t="s">
        <v>1</v>
      </c>
      <c r="H175" s="165">
        <v>0</v>
      </c>
      <c r="I175" s="166"/>
      <c r="J175" s="167">
        <f>ROUND(I175*H175,2)</f>
        <v>0</v>
      </c>
      <c r="K175" s="168"/>
      <c r="L175" s="31"/>
      <c r="M175" s="169" t="s">
        <v>1</v>
      </c>
      <c r="N175" s="135" t="s">
        <v>44</v>
      </c>
      <c r="P175" s="170">
        <f>O175*H175</f>
        <v>0</v>
      </c>
      <c r="Q175" s="170">
        <v>0</v>
      </c>
      <c r="R175" s="170">
        <f>Q175*H175</f>
        <v>0</v>
      </c>
      <c r="S175" s="170">
        <v>0</v>
      </c>
      <c r="T175" s="171">
        <f>S175*H175</f>
        <v>0</v>
      </c>
      <c r="AR175" s="172" t="s">
        <v>284</v>
      </c>
      <c r="AT175" s="172" t="s">
        <v>161</v>
      </c>
      <c r="AU175" s="172" t="s">
        <v>85</v>
      </c>
      <c r="AY175" s="14" t="s">
        <v>159</v>
      </c>
      <c r="BE175" s="100">
        <f>IF(N175="základná",J175,0)</f>
        <v>0</v>
      </c>
      <c r="BF175" s="100">
        <f>IF(N175="znížená",J175,0)</f>
        <v>0</v>
      </c>
      <c r="BG175" s="100">
        <f>IF(N175="zákl. prenesená",J175,0)</f>
        <v>0</v>
      </c>
      <c r="BH175" s="100">
        <f>IF(N175="zníž. prenesená",J175,0)</f>
        <v>0</v>
      </c>
      <c r="BI175" s="100">
        <f>IF(N175="nulová",J175,0)</f>
        <v>0</v>
      </c>
      <c r="BJ175" s="14" t="s">
        <v>91</v>
      </c>
      <c r="BK175" s="100">
        <f>ROUND(I175*H175,2)</f>
        <v>0</v>
      </c>
      <c r="BL175" s="14" t="s">
        <v>284</v>
      </c>
      <c r="BM175" s="172" t="s">
        <v>289</v>
      </c>
    </row>
    <row r="176" spans="2:65" s="1" customFormat="1" ht="49.9" customHeight="1">
      <c r="B176" s="31"/>
      <c r="E176" s="152" t="s">
        <v>290</v>
      </c>
      <c r="F176" s="152" t="s">
        <v>291</v>
      </c>
      <c r="J176" s="133">
        <f t="shared" ref="J176:J181" si="15">BK176</f>
        <v>0</v>
      </c>
      <c r="L176" s="31"/>
      <c r="M176" s="192"/>
      <c r="T176" s="58"/>
      <c r="AT176" s="14" t="s">
        <v>77</v>
      </c>
      <c r="AU176" s="14" t="s">
        <v>78</v>
      </c>
      <c r="AY176" s="14" t="s">
        <v>292</v>
      </c>
      <c r="BK176" s="100">
        <f>SUM(BK177:BK181)</f>
        <v>0</v>
      </c>
    </row>
    <row r="177" spans="2:63" s="1" customFormat="1" ht="16.350000000000001" customHeight="1">
      <c r="B177" s="31"/>
      <c r="C177" s="193" t="s">
        <v>1</v>
      </c>
      <c r="D177" s="193" t="s">
        <v>161</v>
      </c>
      <c r="E177" s="194" t="s">
        <v>1</v>
      </c>
      <c r="F177" s="195" t="s">
        <v>1</v>
      </c>
      <c r="G177" s="196" t="s">
        <v>1</v>
      </c>
      <c r="H177" s="197"/>
      <c r="I177" s="198"/>
      <c r="J177" s="199">
        <f t="shared" si="15"/>
        <v>0</v>
      </c>
      <c r="K177" s="168"/>
      <c r="L177" s="31"/>
      <c r="M177" s="200" t="s">
        <v>1</v>
      </c>
      <c r="N177" s="201" t="s">
        <v>44</v>
      </c>
      <c r="T177" s="58"/>
      <c r="AT177" s="14" t="s">
        <v>292</v>
      </c>
      <c r="AU177" s="14" t="s">
        <v>85</v>
      </c>
      <c r="AY177" s="14" t="s">
        <v>292</v>
      </c>
      <c r="BE177" s="100">
        <f>IF(N177="základná",J177,0)</f>
        <v>0</v>
      </c>
      <c r="BF177" s="100">
        <f>IF(N177="znížená",J177,0)</f>
        <v>0</v>
      </c>
      <c r="BG177" s="100">
        <f>IF(N177="zákl. prenesená",J177,0)</f>
        <v>0</v>
      </c>
      <c r="BH177" s="100">
        <f>IF(N177="zníž. prenesená",J177,0)</f>
        <v>0</v>
      </c>
      <c r="BI177" s="100">
        <f>IF(N177="nulová",J177,0)</f>
        <v>0</v>
      </c>
      <c r="BJ177" s="14" t="s">
        <v>91</v>
      </c>
      <c r="BK177" s="100">
        <f>I177*H177</f>
        <v>0</v>
      </c>
    </row>
    <row r="178" spans="2:63" s="1" customFormat="1" ht="16.350000000000001" customHeight="1">
      <c r="B178" s="31"/>
      <c r="C178" s="193" t="s">
        <v>1</v>
      </c>
      <c r="D178" s="193" t="s">
        <v>161</v>
      </c>
      <c r="E178" s="194" t="s">
        <v>1</v>
      </c>
      <c r="F178" s="195" t="s">
        <v>1</v>
      </c>
      <c r="G178" s="196" t="s">
        <v>1</v>
      </c>
      <c r="H178" s="197"/>
      <c r="I178" s="198"/>
      <c r="J178" s="199">
        <f t="shared" si="15"/>
        <v>0</v>
      </c>
      <c r="K178" s="168"/>
      <c r="L178" s="31"/>
      <c r="M178" s="200" t="s">
        <v>1</v>
      </c>
      <c r="N178" s="201" t="s">
        <v>44</v>
      </c>
      <c r="T178" s="58"/>
      <c r="AT178" s="14" t="s">
        <v>292</v>
      </c>
      <c r="AU178" s="14" t="s">
        <v>85</v>
      </c>
      <c r="AY178" s="14" t="s">
        <v>292</v>
      </c>
      <c r="BE178" s="100">
        <f>IF(N178="základná",J178,0)</f>
        <v>0</v>
      </c>
      <c r="BF178" s="100">
        <f>IF(N178="znížená",J178,0)</f>
        <v>0</v>
      </c>
      <c r="BG178" s="100">
        <f>IF(N178="zákl. prenesená",J178,0)</f>
        <v>0</v>
      </c>
      <c r="BH178" s="100">
        <f>IF(N178="zníž. prenesená",J178,0)</f>
        <v>0</v>
      </c>
      <c r="BI178" s="100">
        <f>IF(N178="nulová",J178,0)</f>
        <v>0</v>
      </c>
      <c r="BJ178" s="14" t="s">
        <v>91</v>
      </c>
      <c r="BK178" s="100">
        <f>I178*H178</f>
        <v>0</v>
      </c>
    </row>
    <row r="179" spans="2:63" s="1" customFormat="1" ht="16.350000000000001" customHeight="1">
      <c r="B179" s="31"/>
      <c r="C179" s="193" t="s">
        <v>1</v>
      </c>
      <c r="D179" s="193" t="s">
        <v>161</v>
      </c>
      <c r="E179" s="194" t="s">
        <v>1</v>
      </c>
      <c r="F179" s="195" t="s">
        <v>1</v>
      </c>
      <c r="G179" s="196" t="s">
        <v>1</v>
      </c>
      <c r="H179" s="197"/>
      <c r="I179" s="198"/>
      <c r="J179" s="199">
        <f t="shared" si="15"/>
        <v>0</v>
      </c>
      <c r="K179" s="168"/>
      <c r="L179" s="31"/>
      <c r="M179" s="200" t="s">
        <v>1</v>
      </c>
      <c r="N179" s="201" t="s">
        <v>44</v>
      </c>
      <c r="T179" s="58"/>
      <c r="AT179" s="14" t="s">
        <v>292</v>
      </c>
      <c r="AU179" s="14" t="s">
        <v>85</v>
      </c>
      <c r="AY179" s="14" t="s">
        <v>292</v>
      </c>
      <c r="BE179" s="100">
        <f>IF(N179="základná",J179,0)</f>
        <v>0</v>
      </c>
      <c r="BF179" s="100">
        <f>IF(N179="znížená",J179,0)</f>
        <v>0</v>
      </c>
      <c r="BG179" s="100">
        <f>IF(N179="zákl. prenesená",J179,0)</f>
        <v>0</v>
      </c>
      <c r="BH179" s="100">
        <f>IF(N179="zníž. prenesená",J179,0)</f>
        <v>0</v>
      </c>
      <c r="BI179" s="100">
        <f>IF(N179="nulová",J179,0)</f>
        <v>0</v>
      </c>
      <c r="BJ179" s="14" t="s">
        <v>91</v>
      </c>
      <c r="BK179" s="100">
        <f>I179*H179</f>
        <v>0</v>
      </c>
    </row>
    <row r="180" spans="2:63" s="1" customFormat="1" ht="16.350000000000001" customHeight="1">
      <c r="B180" s="31"/>
      <c r="C180" s="193" t="s">
        <v>1</v>
      </c>
      <c r="D180" s="193" t="s">
        <v>161</v>
      </c>
      <c r="E180" s="194" t="s">
        <v>1</v>
      </c>
      <c r="F180" s="195" t="s">
        <v>1</v>
      </c>
      <c r="G180" s="196" t="s">
        <v>1</v>
      </c>
      <c r="H180" s="197"/>
      <c r="I180" s="198"/>
      <c r="J180" s="199">
        <f t="shared" si="15"/>
        <v>0</v>
      </c>
      <c r="K180" s="168"/>
      <c r="L180" s="31"/>
      <c r="M180" s="200" t="s">
        <v>1</v>
      </c>
      <c r="N180" s="201" t="s">
        <v>44</v>
      </c>
      <c r="T180" s="58"/>
      <c r="AT180" s="14" t="s">
        <v>292</v>
      </c>
      <c r="AU180" s="14" t="s">
        <v>85</v>
      </c>
      <c r="AY180" s="14" t="s">
        <v>292</v>
      </c>
      <c r="BE180" s="100">
        <f>IF(N180="základná",J180,0)</f>
        <v>0</v>
      </c>
      <c r="BF180" s="100">
        <f>IF(N180="znížená",J180,0)</f>
        <v>0</v>
      </c>
      <c r="BG180" s="100">
        <f>IF(N180="zákl. prenesená",J180,0)</f>
        <v>0</v>
      </c>
      <c r="BH180" s="100">
        <f>IF(N180="zníž. prenesená",J180,0)</f>
        <v>0</v>
      </c>
      <c r="BI180" s="100">
        <f>IF(N180="nulová",J180,0)</f>
        <v>0</v>
      </c>
      <c r="BJ180" s="14" t="s">
        <v>91</v>
      </c>
      <c r="BK180" s="100">
        <f>I180*H180</f>
        <v>0</v>
      </c>
    </row>
    <row r="181" spans="2:63" s="1" customFormat="1" ht="16.350000000000001" customHeight="1">
      <c r="B181" s="31"/>
      <c r="C181" s="193" t="s">
        <v>1</v>
      </c>
      <c r="D181" s="193" t="s">
        <v>161</v>
      </c>
      <c r="E181" s="194" t="s">
        <v>1</v>
      </c>
      <c r="F181" s="195" t="s">
        <v>1</v>
      </c>
      <c r="G181" s="196" t="s">
        <v>1</v>
      </c>
      <c r="H181" s="197"/>
      <c r="I181" s="198"/>
      <c r="J181" s="199">
        <f t="shared" si="15"/>
        <v>0</v>
      </c>
      <c r="K181" s="168"/>
      <c r="L181" s="31"/>
      <c r="M181" s="200" t="s">
        <v>1</v>
      </c>
      <c r="N181" s="201" t="s">
        <v>44</v>
      </c>
      <c r="O181" s="202"/>
      <c r="P181" s="202"/>
      <c r="Q181" s="202"/>
      <c r="R181" s="202"/>
      <c r="S181" s="202"/>
      <c r="T181" s="203"/>
      <c r="AT181" s="14" t="s">
        <v>292</v>
      </c>
      <c r="AU181" s="14" t="s">
        <v>85</v>
      </c>
      <c r="AY181" s="14" t="s">
        <v>292</v>
      </c>
      <c r="BE181" s="100">
        <f>IF(N181="základná",J181,0)</f>
        <v>0</v>
      </c>
      <c r="BF181" s="100">
        <f>IF(N181="znížená",J181,0)</f>
        <v>0</v>
      </c>
      <c r="BG181" s="100">
        <f>IF(N181="zákl. prenesená",J181,0)</f>
        <v>0</v>
      </c>
      <c r="BH181" s="100">
        <f>IF(N181="zníž. prenesená",J181,0)</f>
        <v>0</v>
      </c>
      <c r="BI181" s="100">
        <f>IF(N181="nulová",J181,0)</f>
        <v>0</v>
      </c>
      <c r="BJ181" s="14" t="s">
        <v>91</v>
      </c>
      <c r="BK181" s="100">
        <f>I181*H181</f>
        <v>0</v>
      </c>
    </row>
    <row r="182" spans="2:63" s="1" customFormat="1" ht="6.95" customHeight="1">
      <c r="B182" s="46"/>
      <c r="C182" s="47"/>
      <c r="D182" s="47"/>
      <c r="E182" s="47"/>
      <c r="F182" s="47"/>
      <c r="G182" s="47"/>
      <c r="H182" s="47"/>
      <c r="I182" s="47"/>
      <c r="J182" s="47"/>
      <c r="K182" s="47"/>
      <c r="L182" s="31"/>
    </row>
  </sheetData>
  <sheetProtection algorithmName="SHA-512" hashValue="Qdi/sWl+HXaXcRC6ucbjFJo0WpU4xJImrevvy2tpQ2HZosooaZiMZBASdNC/tllE5GAsV8ZlCK/YGGrCce/4yA==" saltValue="sYRwBfm/DsZlHCjYDWRFu1EkuQ/BHwiBnHUWfZzNZEZQ7fYwWmrdI4UkpsqFWKVlF+cXDzrulheU+5g80BcvAg==" spinCount="100000" sheet="1" objects="1" scenarios="1" formatColumns="0" formatRows="0" autoFilter="0"/>
  <autoFilter ref="C137:K181" xr:uid="{00000000-0009-0000-0000-000001000000}"/>
  <mergeCells count="17">
    <mergeCell ref="E29:H29"/>
    <mergeCell ref="E130:H130"/>
    <mergeCell ref="L2:V2"/>
    <mergeCell ref="D112:F112"/>
    <mergeCell ref="D113:F113"/>
    <mergeCell ref="D114:F114"/>
    <mergeCell ref="E126:H126"/>
    <mergeCell ref="E128:H128"/>
    <mergeCell ref="E85:H85"/>
    <mergeCell ref="E87:H87"/>
    <mergeCell ref="E89:H89"/>
    <mergeCell ref="D110:F110"/>
    <mergeCell ref="D111:F111"/>
    <mergeCell ref="E7:H7"/>
    <mergeCell ref="E9:H9"/>
    <mergeCell ref="E11:H11"/>
    <mergeCell ref="E20:H20"/>
  </mergeCells>
  <dataValidations count="2">
    <dataValidation type="list" allowBlank="1" showInputMessage="1" showErrorMessage="1" error="Povolené sú hodnoty K, M." sqref="D177:D182" xr:uid="{00000000-0002-0000-0100-000000000000}">
      <formula1>"K, M"</formula1>
    </dataValidation>
    <dataValidation type="list" allowBlank="1" showInputMessage="1" showErrorMessage="1" error="Povolené sú hodnoty základná, znížená, nulová." sqref="N177:N182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78"/>
  <sheetViews>
    <sheetView showGridLines="0" tabSelected="1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4" t="s">
        <v>95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78</v>
      </c>
    </row>
    <row r="4" spans="2:46" ht="24.95" customHeight="1">
      <c r="B4" s="17"/>
      <c r="D4" s="18" t="s">
        <v>117</v>
      </c>
      <c r="L4" s="17"/>
      <c r="M4" s="107" t="s">
        <v>9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15</v>
      </c>
      <c r="L6" s="17"/>
    </row>
    <row r="7" spans="2:46" ht="16.5" customHeight="1">
      <c r="B7" s="17"/>
      <c r="E7" s="255" t="str">
        <f>'Rekapitulácia stavby'!K6</f>
        <v>Depo Jurajov Dvor</v>
      </c>
      <c r="F7" s="256"/>
      <c r="G7" s="256"/>
      <c r="H7" s="256"/>
      <c r="L7" s="17"/>
    </row>
    <row r="8" spans="2:46" ht="12" customHeight="1">
      <c r="B8" s="17"/>
      <c r="D8" s="24" t="s">
        <v>118</v>
      </c>
      <c r="L8" s="17"/>
    </row>
    <row r="9" spans="2:46" s="1" customFormat="1" ht="16.5" customHeight="1">
      <c r="B9" s="31"/>
      <c r="E9" s="255" t="s">
        <v>119</v>
      </c>
      <c r="F9" s="254"/>
      <c r="G9" s="254"/>
      <c r="H9" s="254"/>
      <c r="L9" s="31"/>
    </row>
    <row r="10" spans="2:46" s="1" customFormat="1" ht="12" customHeight="1">
      <c r="B10" s="31"/>
      <c r="D10" s="24" t="s">
        <v>120</v>
      </c>
      <c r="L10" s="31"/>
    </row>
    <row r="11" spans="2:46" s="1" customFormat="1" ht="16.5" customHeight="1">
      <c r="B11" s="31"/>
      <c r="E11" s="245" t="s">
        <v>293</v>
      </c>
      <c r="F11" s="254"/>
      <c r="G11" s="254"/>
      <c r="H11" s="254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4" t="s">
        <v>17</v>
      </c>
      <c r="F13" s="22" t="s">
        <v>1</v>
      </c>
      <c r="I13" s="24" t="s">
        <v>18</v>
      </c>
      <c r="J13" s="22" t="s">
        <v>1</v>
      </c>
      <c r="L13" s="31"/>
    </row>
    <row r="14" spans="2:46" s="1" customFormat="1" ht="12" customHeight="1">
      <c r="B14" s="31"/>
      <c r="D14" s="24" t="s">
        <v>19</v>
      </c>
      <c r="F14" s="22" t="s">
        <v>20</v>
      </c>
      <c r="I14" s="24" t="s">
        <v>21</v>
      </c>
      <c r="J14" s="54" t="str">
        <f>'Rekapitulácia stavby'!AN8</f>
        <v>8. 3. 2024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4" t="s">
        <v>23</v>
      </c>
      <c r="I16" s="24" t="s">
        <v>24</v>
      </c>
      <c r="J16" s="22" t="s">
        <v>25</v>
      </c>
      <c r="L16" s="31"/>
    </row>
    <row r="17" spans="2:12" s="1" customFormat="1" ht="18" customHeight="1">
      <c r="B17" s="31"/>
      <c r="E17" s="22" t="s">
        <v>26</v>
      </c>
      <c r="I17" s="24" t="s">
        <v>27</v>
      </c>
      <c r="J17" s="22" t="s">
        <v>28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4" t="s">
        <v>29</v>
      </c>
      <c r="I19" s="24" t="s">
        <v>24</v>
      </c>
      <c r="J19" s="25" t="str">
        <f>'Rekapitulácia stavby'!AN13</f>
        <v>Vyplň údaj</v>
      </c>
      <c r="L19" s="31"/>
    </row>
    <row r="20" spans="2:12" s="1" customFormat="1" ht="18" customHeight="1">
      <c r="B20" s="31"/>
      <c r="E20" s="257" t="str">
        <f>'Rekapitulácia stavby'!E14</f>
        <v>Vyplň údaj</v>
      </c>
      <c r="F20" s="232"/>
      <c r="G20" s="232"/>
      <c r="H20" s="232"/>
      <c r="I20" s="24" t="s">
        <v>27</v>
      </c>
      <c r="J20" s="25" t="str">
        <f>'Rekapitulácia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4" t="s">
        <v>31</v>
      </c>
      <c r="I22" s="24" t="s">
        <v>24</v>
      </c>
      <c r="J22" s="22" t="str">
        <f>IF('Rekapitulácia stavby'!AN16="","",'Rekapitulácia stavby'!AN16)</f>
        <v/>
      </c>
      <c r="L22" s="31"/>
    </row>
    <row r="23" spans="2:12" s="1" customFormat="1" ht="18" customHeight="1">
      <c r="B23" s="31"/>
      <c r="E23" s="22" t="str">
        <f>IF('Rekapitulácia stavby'!E17="","",'Rekapitulácia stavby'!E17)</f>
        <v xml:space="preserve"> </v>
      </c>
      <c r="I23" s="24" t="s">
        <v>27</v>
      </c>
      <c r="J23" s="22" t="str">
        <f>IF('Rekapitulácia stavby'!AN17="","",'Rekapitulácia stavby'!AN17)</f>
        <v/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4" t="s">
        <v>34</v>
      </c>
      <c r="I25" s="24" t="s">
        <v>24</v>
      </c>
      <c r="J25" s="22" t="str">
        <f>IF('Rekapitulácia stavby'!AN19="","",'Rekapitulácia stavby'!AN19)</f>
        <v/>
      </c>
      <c r="L25" s="31"/>
    </row>
    <row r="26" spans="2:12" s="1" customFormat="1" ht="18" customHeight="1">
      <c r="B26" s="31"/>
      <c r="E26" s="22" t="str">
        <f>IF('Rekapitulácia stavby'!E20="","",'Rekapitulácia stavby'!E20)</f>
        <v xml:space="preserve"> </v>
      </c>
      <c r="I26" s="24" t="s">
        <v>27</v>
      </c>
      <c r="J26" s="22" t="str">
        <f>IF('Rekapitulácia stavby'!AN20="","",'Rekapitulácia stavby'!AN20)</f>
        <v/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4" t="s">
        <v>35</v>
      </c>
      <c r="L28" s="31"/>
    </row>
    <row r="29" spans="2:12" s="7" customFormat="1" ht="16.5" customHeight="1">
      <c r="B29" s="108"/>
      <c r="E29" s="236" t="s">
        <v>1</v>
      </c>
      <c r="F29" s="236"/>
      <c r="G29" s="236"/>
      <c r="H29" s="236"/>
      <c r="L29" s="108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D32" s="22" t="s">
        <v>122</v>
      </c>
      <c r="J32" s="30">
        <f>J98</f>
        <v>0</v>
      </c>
      <c r="L32" s="31"/>
    </row>
    <row r="33" spans="2:12" s="1" customFormat="1" ht="14.45" customHeight="1">
      <c r="B33" s="31"/>
      <c r="D33" s="29" t="s">
        <v>111</v>
      </c>
      <c r="J33" s="30">
        <f>J108</f>
        <v>0</v>
      </c>
      <c r="L33" s="31"/>
    </row>
    <row r="34" spans="2:12" s="1" customFormat="1" ht="25.35" customHeight="1">
      <c r="B34" s="31"/>
      <c r="D34" s="109" t="s">
        <v>38</v>
      </c>
      <c r="J34" s="68">
        <f>ROUND(J32 + J33, 2)</f>
        <v>0</v>
      </c>
      <c r="L34" s="31"/>
    </row>
    <row r="35" spans="2:12" s="1" customFormat="1" ht="6.95" customHeight="1">
      <c r="B35" s="31"/>
      <c r="D35" s="55"/>
      <c r="E35" s="55"/>
      <c r="F35" s="55"/>
      <c r="G35" s="55"/>
      <c r="H35" s="55"/>
      <c r="I35" s="55"/>
      <c r="J35" s="55"/>
      <c r="K35" s="55"/>
      <c r="L35" s="31"/>
    </row>
    <row r="36" spans="2:12" s="1" customFormat="1" ht="14.45" customHeight="1">
      <c r="B36" s="31"/>
      <c r="F36" s="34" t="s">
        <v>40</v>
      </c>
      <c r="I36" s="34" t="s">
        <v>39</v>
      </c>
      <c r="J36" s="34" t="s">
        <v>41</v>
      </c>
      <c r="L36" s="31"/>
    </row>
    <row r="37" spans="2:12" s="1" customFormat="1" ht="14.45" customHeight="1">
      <c r="B37" s="31"/>
      <c r="D37" s="57" t="s">
        <v>42</v>
      </c>
      <c r="E37" s="36" t="s">
        <v>43</v>
      </c>
      <c r="F37" s="110">
        <f>ROUND((ROUND((SUM(BE108:BE115) + SUM(BE137:BE171)),  2) + SUM(BE173:BE177)), 2)</f>
        <v>0</v>
      </c>
      <c r="G37" s="111"/>
      <c r="H37" s="111"/>
      <c r="I37" s="112">
        <v>0.2</v>
      </c>
      <c r="J37" s="110">
        <f>ROUND((ROUND(((SUM(BE108:BE115) + SUM(BE137:BE171))*I37),  2) + (SUM(BE173:BE177)*I37)), 2)</f>
        <v>0</v>
      </c>
      <c r="L37" s="31"/>
    </row>
    <row r="38" spans="2:12" s="1" customFormat="1" ht="14.45" customHeight="1">
      <c r="B38" s="31"/>
      <c r="E38" s="36" t="s">
        <v>44</v>
      </c>
      <c r="F38" s="110">
        <f>ROUND((ROUND((SUM(BF108:BF115) + SUM(BF137:BF171)),  2) + SUM(BF173:BF177)), 2)</f>
        <v>0</v>
      </c>
      <c r="G38" s="111"/>
      <c r="H38" s="111"/>
      <c r="I38" s="112">
        <v>0.2</v>
      </c>
      <c r="J38" s="110">
        <f>ROUND((ROUND(((SUM(BF108:BF115) + SUM(BF137:BF171))*I38),  2) + (SUM(BF173:BF177)*I38)), 2)</f>
        <v>0</v>
      </c>
      <c r="L38" s="31"/>
    </row>
    <row r="39" spans="2:12" s="1" customFormat="1" ht="14.45" hidden="1" customHeight="1">
      <c r="B39" s="31"/>
      <c r="E39" s="24" t="s">
        <v>45</v>
      </c>
      <c r="F39" s="88">
        <f>ROUND((ROUND((SUM(BG108:BG115) + SUM(BG137:BG171)),  2) + SUM(BG173:BG177)), 2)</f>
        <v>0</v>
      </c>
      <c r="I39" s="113">
        <v>0.2</v>
      </c>
      <c r="J39" s="88">
        <f>0</f>
        <v>0</v>
      </c>
      <c r="L39" s="31"/>
    </row>
    <row r="40" spans="2:12" s="1" customFormat="1" ht="14.45" hidden="1" customHeight="1">
      <c r="B40" s="31"/>
      <c r="E40" s="24" t="s">
        <v>46</v>
      </c>
      <c r="F40" s="88">
        <f>ROUND((ROUND((SUM(BH108:BH115) + SUM(BH137:BH171)),  2) + SUM(BH173:BH177)), 2)</f>
        <v>0</v>
      </c>
      <c r="I40" s="113">
        <v>0.2</v>
      </c>
      <c r="J40" s="88">
        <f>0</f>
        <v>0</v>
      </c>
      <c r="L40" s="31"/>
    </row>
    <row r="41" spans="2:12" s="1" customFormat="1" ht="14.45" hidden="1" customHeight="1">
      <c r="B41" s="31"/>
      <c r="E41" s="36" t="s">
        <v>47</v>
      </c>
      <c r="F41" s="110">
        <f>ROUND((ROUND((SUM(BI108:BI115) + SUM(BI137:BI171)),  2) + SUM(BI173:BI177)), 2)</f>
        <v>0</v>
      </c>
      <c r="G41" s="111"/>
      <c r="H41" s="111"/>
      <c r="I41" s="112">
        <v>0</v>
      </c>
      <c r="J41" s="110">
        <f>0</f>
        <v>0</v>
      </c>
      <c r="L41" s="31"/>
    </row>
    <row r="42" spans="2:12" s="1" customFormat="1" ht="6.95" customHeight="1">
      <c r="B42" s="31"/>
      <c r="L42" s="31"/>
    </row>
    <row r="43" spans="2:12" s="1" customFormat="1" ht="25.35" customHeight="1">
      <c r="B43" s="31"/>
      <c r="C43" s="105"/>
      <c r="D43" s="114" t="s">
        <v>48</v>
      </c>
      <c r="E43" s="59"/>
      <c r="F43" s="59"/>
      <c r="G43" s="115" t="s">
        <v>49</v>
      </c>
      <c r="H43" s="116" t="s">
        <v>50</v>
      </c>
      <c r="I43" s="59"/>
      <c r="J43" s="117">
        <f>SUM(J34:J41)</f>
        <v>0</v>
      </c>
      <c r="K43" s="118"/>
      <c r="L43" s="31"/>
    </row>
    <row r="44" spans="2:12" s="1" customFormat="1" ht="14.45" customHeight="1">
      <c r="B44" s="31"/>
      <c r="L44" s="31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31"/>
      <c r="D50" s="43" t="s">
        <v>51</v>
      </c>
      <c r="E50" s="44"/>
      <c r="F50" s="44"/>
      <c r="G50" s="43" t="s">
        <v>52</v>
      </c>
      <c r="H50" s="44"/>
      <c r="I50" s="44"/>
      <c r="J50" s="44"/>
      <c r="K50" s="44"/>
      <c r="L50" s="31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2.75">
      <c r="B61" s="31"/>
      <c r="D61" s="45" t="s">
        <v>53</v>
      </c>
      <c r="E61" s="33"/>
      <c r="F61" s="119" t="s">
        <v>54</v>
      </c>
      <c r="G61" s="45" t="s">
        <v>53</v>
      </c>
      <c r="H61" s="33"/>
      <c r="I61" s="33"/>
      <c r="J61" s="120" t="s">
        <v>54</v>
      </c>
      <c r="K61" s="33"/>
      <c r="L61" s="31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2.75">
      <c r="B65" s="31"/>
      <c r="D65" s="43" t="s">
        <v>55</v>
      </c>
      <c r="E65" s="44"/>
      <c r="F65" s="44"/>
      <c r="G65" s="43" t="s">
        <v>56</v>
      </c>
      <c r="H65" s="44"/>
      <c r="I65" s="44"/>
      <c r="J65" s="44"/>
      <c r="K65" s="44"/>
      <c r="L65" s="31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2.75">
      <c r="B76" s="31"/>
      <c r="D76" s="45" t="s">
        <v>53</v>
      </c>
      <c r="E76" s="33"/>
      <c r="F76" s="119" t="s">
        <v>54</v>
      </c>
      <c r="G76" s="45" t="s">
        <v>53</v>
      </c>
      <c r="H76" s="33"/>
      <c r="I76" s="33"/>
      <c r="J76" s="120" t="s">
        <v>54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12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12" s="1" customFormat="1" ht="24.95" customHeight="1">
      <c r="B82" s="31"/>
      <c r="C82" s="18" t="s">
        <v>123</v>
      </c>
      <c r="L82" s="31"/>
    </row>
    <row r="83" spans="2:12" s="1" customFormat="1" ht="6.95" customHeight="1">
      <c r="B83" s="31"/>
      <c r="L83" s="31"/>
    </row>
    <row r="84" spans="2:12" s="1" customFormat="1" ht="12" customHeight="1">
      <c r="B84" s="31"/>
      <c r="C84" s="24" t="s">
        <v>15</v>
      </c>
      <c r="L84" s="31"/>
    </row>
    <row r="85" spans="2:12" s="1" customFormat="1" ht="16.5" customHeight="1">
      <c r="B85" s="31"/>
      <c r="E85" s="255" t="str">
        <f>E7</f>
        <v>Depo Jurajov Dvor</v>
      </c>
      <c r="F85" s="256"/>
      <c r="G85" s="256"/>
      <c r="H85" s="256"/>
      <c r="L85" s="31"/>
    </row>
    <row r="86" spans="2:12" ht="12" customHeight="1">
      <c r="B86" s="17"/>
      <c r="C86" s="24" t="s">
        <v>118</v>
      </c>
      <c r="L86" s="17"/>
    </row>
    <row r="87" spans="2:12" s="1" customFormat="1" ht="16.5" customHeight="1">
      <c r="B87" s="31"/>
      <c r="E87" s="255" t="s">
        <v>119</v>
      </c>
      <c r="F87" s="254"/>
      <c r="G87" s="254"/>
      <c r="H87" s="254"/>
      <c r="L87" s="31"/>
    </row>
    <row r="88" spans="2:12" s="1" customFormat="1" ht="12" customHeight="1">
      <c r="B88" s="31"/>
      <c r="C88" s="24" t="s">
        <v>120</v>
      </c>
      <c r="L88" s="31"/>
    </row>
    <row r="89" spans="2:12" s="1" customFormat="1" ht="16.5" customHeight="1">
      <c r="B89" s="31"/>
      <c r="E89" s="245" t="str">
        <f>E11</f>
        <v>02_usek - žlab pri stojane č. 2</v>
      </c>
      <c r="F89" s="254"/>
      <c r="G89" s="254"/>
      <c r="H89" s="254"/>
      <c r="L89" s="31"/>
    </row>
    <row r="90" spans="2:12" s="1" customFormat="1" ht="6.95" customHeight="1">
      <c r="B90" s="31"/>
      <c r="L90" s="31"/>
    </row>
    <row r="91" spans="2:12" s="1" customFormat="1" ht="12" customHeight="1">
      <c r="B91" s="31"/>
      <c r="C91" s="24" t="s">
        <v>19</v>
      </c>
      <c r="F91" s="22" t="str">
        <f>F14</f>
        <v>Bratislava</v>
      </c>
      <c r="I91" s="24" t="s">
        <v>21</v>
      </c>
      <c r="J91" s="54" t="str">
        <f>IF(J14="","",J14)</f>
        <v>8. 3. 2024</v>
      </c>
      <c r="L91" s="31"/>
    </row>
    <row r="92" spans="2:12" s="1" customFormat="1" ht="6.95" customHeight="1">
      <c r="B92" s="31"/>
      <c r="L92" s="31"/>
    </row>
    <row r="93" spans="2:12" s="1" customFormat="1" ht="15.2" customHeight="1">
      <c r="B93" s="31"/>
      <c r="C93" s="24" t="s">
        <v>23</v>
      </c>
      <c r="F93" s="22" t="str">
        <f>E17</f>
        <v>Dopravný podnik Bratislava, akciová spoločnosť</v>
      </c>
      <c r="I93" s="24" t="s">
        <v>31</v>
      </c>
      <c r="J93" s="27" t="str">
        <f>E23</f>
        <v xml:space="preserve"> </v>
      </c>
      <c r="L93" s="31"/>
    </row>
    <row r="94" spans="2:12" s="1" customFormat="1" ht="15.2" customHeight="1">
      <c r="B94" s="31"/>
      <c r="C94" s="24" t="s">
        <v>29</v>
      </c>
      <c r="F94" s="22" t="str">
        <f>IF(E20="","",E20)</f>
        <v>Vyplň údaj</v>
      </c>
      <c r="I94" s="24" t="s">
        <v>34</v>
      </c>
      <c r="J94" s="27" t="str">
        <f>E26</f>
        <v xml:space="preserve"> 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21" t="s">
        <v>124</v>
      </c>
      <c r="D96" s="105"/>
      <c r="E96" s="105"/>
      <c r="F96" s="105"/>
      <c r="G96" s="105"/>
      <c r="H96" s="105"/>
      <c r="I96" s="105"/>
      <c r="J96" s="122" t="s">
        <v>125</v>
      </c>
      <c r="K96" s="105"/>
      <c r="L96" s="31"/>
    </row>
    <row r="97" spans="2:65" s="1" customFormat="1" ht="10.35" customHeight="1">
      <c r="B97" s="31"/>
      <c r="L97" s="31"/>
    </row>
    <row r="98" spans="2:65" s="1" customFormat="1" ht="22.9" customHeight="1">
      <c r="B98" s="31"/>
      <c r="C98" s="123" t="s">
        <v>126</v>
      </c>
      <c r="J98" s="68">
        <f>J137</f>
        <v>0</v>
      </c>
      <c r="L98" s="31"/>
      <c r="AU98" s="14" t="s">
        <v>127</v>
      </c>
    </row>
    <row r="99" spans="2:65" s="8" customFormat="1" ht="24.95" customHeight="1">
      <c r="B99" s="124"/>
      <c r="D99" s="125" t="s">
        <v>128</v>
      </c>
      <c r="E99" s="126"/>
      <c r="F99" s="126"/>
      <c r="G99" s="126"/>
      <c r="H99" s="126"/>
      <c r="I99" s="126"/>
      <c r="J99" s="127">
        <f>J138</f>
        <v>0</v>
      </c>
      <c r="L99" s="124"/>
    </row>
    <row r="100" spans="2:65" s="9" customFormat="1" ht="19.899999999999999" customHeight="1">
      <c r="B100" s="128"/>
      <c r="D100" s="129" t="s">
        <v>129</v>
      </c>
      <c r="E100" s="130"/>
      <c r="F100" s="130"/>
      <c r="G100" s="130"/>
      <c r="H100" s="130"/>
      <c r="I100" s="130"/>
      <c r="J100" s="131">
        <f>J139</f>
        <v>0</v>
      </c>
      <c r="L100" s="128"/>
    </row>
    <row r="101" spans="2:65" s="9" customFormat="1" ht="19.899999999999999" customHeight="1">
      <c r="B101" s="128"/>
      <c r="D101" s="129" t="s">
        <v>130</v>
      </c>
      <c r="E101" s="130"/>
      <c r="F101" s="130"/>
      <c r="G101" s="130"/>
      <c r="H101" s="130"/>
      <c r="I101" s="130"/>
      <c r="J101" s="131">
        <f>J141</f>
        <v>0</v>
      </c>
      <c r="L101" s="128"/>
    </row>
    <row r="102" spans="2:65" s="9" customFormat="1" ht="19.899999999999999" customHeight="1">
      <c r="B102" s="128"/>
      <c r="D102" s="129" t="s">
        <v>132</v>
      </c>
      <c r="E102" s="130"/>
      <c r="F102" s="130"/>
      <c r="G102" s="130"/>
      <c r="H102" s="130"/>
      <c r="I102" s="130"/>
      <c r="J102" s="131">
        <f>J144</f>
        <v>0</v>
      </c>
      <c r="L102" s="128"/>
    </row>
    <row r="103" spans="2:65" s="9" customFormat="1" ht="19.899999999999999" customHeight="1">
      <c r="B103" s="128"/>
      <c r="D103" s="129" t="s">
        <v>133</v>
      </c>
      <c r="E103" s="130"/>
      <c r="F103" s="130"/>
      <c r="G103" s="130"/>
      <c r="H103" s="130"/>
      <c r="I103" s="130"/>
      <c r="J103" s="131">
        <f>J166</f>
        <v>0</v>
      </c>
      <c r="L103" s="128"/>
    </row>
    <row r="104" spans="2:65" s="8" customFormat="1" ht="24.95" customHeight="1">
      <c r="B104" s="124"/>
      <c r="D104" s="125" t="s">
        <v>134</v>
      </c>
      <c r="E104" s="126"/>
      <c r="F104" s="126"/>
      <c r="G104" s="126"/>
      <c r="H104" s="126"/>
      <c r="I104" s="126"/>
      <c r="J104" s="127">
        <f>J168</f>
        <v>0</v>
      </c>
      <c r="L104" s="124"/>
    </row>
    <row r="105" spans="2:65" s="8" customFormat="1" ht="21.75" customHeight="1">
      <c r="B105" s="124"/>
      <c r="D105" s="132" t="s">
        <v>135</v>
      </c>
      <c r="J105" s="133">
        <f>J172</f>
        <v>0</v>
      </c>
      <c r="L105" s="124"/>
    </row>
    <row r="106" spans="2:65" s="1" customFormat="1" ht="21.75" customHeight="1">
      <c r="B106" s="31"/>
      <c r="L106" s="31"/>
    </row>
    <row r="107" spans="2:65" s="1" customFormat="1" ht="6.95" customHeight="1">
      <c r="B107" s="31"/>
      <c r="L107" s="31"/>
    </row>
    <row r="108" spans="2:65" s="1" customFormat="1" ht="29.25" customHeight="1">
      <c r="B108" s="31"/>
      <c r="C108" s="123" t="s">
        <v>136</v>
      </c>
      <c r="J108" s="134">
        <f>ROUND(J109 + J110 + J111 + J112 + J113 + J114,2)</f>
        <v>0</v>
      </c>
      <c r="L108" s="31"/>
      <c r="N108" s="135" t="s">
        <v>42</v>
      </c>
    </row>
    <row r="109" spans="2:65" s="1" customFormat="1" ht="18" customHeight="1">
      <c r="B109" s="31"/>
      <c r="D109" s="242" t="s">
        <v>137</v>
      </c>
      <c r="E109" s="243"/>
      <c r="F109" s="243"/>
      <c r="J109" s="97">
        <v>0</v>
      </c>
      <c r="L109" s="136"/>
      <c r="M109" s="137"/>
      <c r="N109" s="138" t="s">
        <v>44</v>
      </c>
      <c r="O109" s="137"/>
      <c r="P109" s="137"/>
      <c r="Q109" s="137"/>
      <c r="R109" s="137"/>
      <c r="S109" s="137"/>
      <c r="T109" s="137"/>
      <c r="U109" s="137"/>
      <c r="V109" s="137"/>
      <c r="W109" s="137"/>
      <c r="X109" s="137"/>
      <c r="Y109" s="137"/>
      <c r="Z109" s="137"/>
      <c r="AA109" s="137"/>
      <c r="AB109" s="137"/>
      <c r="AC109" s="137"/>
      <c r="AD109" s="137"/>
      <c r="AE109" s="137"/>
      <c r="AF109" s="137"/>
      <c r="AG109" s="137"/>
      <c r="AH109" s="137"/>
      <c r="AI109" s="137"/>
      <c r="AJ109" s="137"/>
      <c r="AK109" s="137"/>
      <c r="AL109" s="137"/>
      <c r="AM109" s="137"/>
      <c r="AN109" s="137"/>
      <c r="AO109" s="137"/>
      <c r="AP109" s="137"/>
      <c r="AQ109" s="137"/>
      <c r="AR109" s="137"/>
      <c r="AS109" s="137"/>
      <c r="AT109" s="137"/>
      <c r="AU109" s="137"/>
      <c r="AV109" s="137"/>
      <c r="AW109" s="137"/>
      <c r="AX109" s="137"/>
      <c r="AY109" s="139" t="s">
        <v>138</v>
      </c>
      <c r="AZ109" s="137"/>
      <c r="BA109" s="137"/>
      <c r="BB109" s="137"/>
      <c r="BC109" s="137"/>
      <c r="BD109" s="137"/>
      <c r="BE109" s="140">
        <f t="shared" ref="BE109:BE114" si="0">IF(N109="základná",J109,0)</f>
        <v>0</v>
      </c>
      <c r="BF109" s="140">
        <f t="shared" ref="BF109:BF114" si="1">IF(N109="znížená",J109,0)</f>
        <v>0</v>
      </c>
      <c r="BG109" s="140">
        <f t="shared" ref="BG109:BG114" si="2">IF(N109="zákl. prenesená",J109,0)</f>
        <v>0</v>
      </c>
      <c r="BH109" s="140">
        <f t="shared" ref="BH109:BH114" si="3">IF(N109="zníž. prenesená",J109,0)</f>
        <v>0</v>
      </c>
      <c r="BI109" s="140">
        <f t="shared" ref="BI109:BI114" si="4">IF(N109="nulová",J109,0)</f>
        <v>0</v>
      </c>
      <c r="BJ109" s="139" t="s">
        <v>91</v>
      </c>
      <c r="BK109" s="137"/>
      <c r="BL109" s="137"/>
      <c r="BM109" s="137"/>
    </row>
    <row r="110" spans="2:65" s="1" customFormat="1" ht="18" customHeight="1">
      <c r="B110" s="31"/>
      <c r="D110" s="242" t="s">
        <v>139</v>
      </c>
      <c r="E110" s="243"/>
      <c r="F110" s="243"/>
      <c r="J110" s="97">
        <v>0</v>
      </c>
      <c r="L110" s="136"/>
      <c r="M110" s="137"/>
      <c r="N110" s="138" t="s">
        <v>44</v>
      </c>
      <c r="O110" s="137"/>
      <c r="P110" s="137"/>
      <c r="Q110" s="137"/>
      <c r="R110" s="137"/>
      <c r="S110" s="137"/>
      <c r="T110" s="137"/>
      <c r="U110" s="137"/>
      <c r="V110" s="137"/>
      <c r="W110" s="137"/>
      <c r="X110" s="137"/>
      <c r="Y110" s="137"/>
      <c r="Z110" s="137"/>
      <c r="AA110" s="137"/>
      <c r="AB110" s="137"/>
      <c r="AC110" s="137"/>
      <c r="AD110" s="137"/>
      <c r="AE110" s="137"/>
      <c r="AF110" s="137"/>
      <c r="AG110" s="137"/>
      <c r="AH110" s="137"/>
      <c r="AI110" s="137"/>
      <c r="AJ110" s="137"/>
      <c r="AK110" s="137"/>
      <c r="AL110" s="137"/>
      <c r="AM110" s="137"/>
      <c r="AN110" s="137"/>
      <c r="AO110" s="137"/>
      <c r="AP110" s="137"/>
      <c r="AQ110" s="137"/>
      <c r="AR110" s="137"/>
      <c r="AS110" s="137"/>
      <c r="AT110" s="137"/>
      <c r="AU110" s="137"/>
      <c r="AV110" s="137"/>
      <c r="AW110" s="137"/>
      <c r="AX110" s="137"/>
      <c r="AY110" s="139" t="s">
        <v>138</v>
      </c>
      <c r="AZ110" s="137"/>
      <c r="BA110" s="137"/>
      <c r="BB110" s="137"/>
      <c r="BC110" s="137"/>
      <c r="BD110" s="137"/>
      <c r="BE110" s="140">
        <f t="shared" si="0"/>
        <v>0</v>
      </c>
      <c r="BF110" s="140">
        <f t="shared" si="1"/>
        <v>0</v>
      </c>
      <c r="BG110" s="140">
        <f t="shared" si="2"/>
        <v>0</v>
      </c>
      <c r="BH110" s="140">
        <f t="shared" si="3"/>
        <v>0</v>
      </c>
      <c r="BI110" s="140">
        <f t="shared" si="4"/>
        <v>0</v>
      </c>
      <c r="BJ110" s="139" t="s">
        <v>91</v>
      </c>
      <c r="BK110" s="137"/>
      <c r="BL110" s="137"/>
      <c r="BM110" s="137"/>
    </row>
    <row r="111" spans="2:65" s="1" customFormat="1" ht="18" customHeight="1">
      <c r="B111" s="31"/>
      <c r="D111" s="242" t="s">
        <v>140</v>
      </c>
      <c r="E111" s="243"/>
      <c r="F111" s="243"/>
      <c r="J111" s="97">
        <v>0</v>
      </c>
      <c r="L111" s="136"/>
      <c r="M111" s="137"/>
      <c r="N111" s="138" t="s">
        <v>44</v>
      </c>
      <c r="O111" s="137"/>
      <c r="P111" s="137"/>
      <c r="Q111" s="137"/>
      <c r="R111" s="137"/>
      <c r="S111" s="137"/>
      <c r="T111" s="137"/>
      <c r="U111" s="137"/>
      <c r="V111" s="137"/>
      <c r="W111" s="137"/>
      <c r="X111" s="137"/>
      <c r="Y111" s="137"/>
      <c r="Z111" s="137"/>
      <c r="AA111" s="137"/>
      <c r="AB111" s="137"/>
      <c r="AC111" s="137"/>
      <c r="AD111" s="137"/>
      <c r="AE111" s="137"/>
      <c r="AF111" s="137"/>
      <c r="AG111" s="137"/>
      <c r="AH111" s="137"/>
      <c r="AI111" s="137"/>
      <c r="AJ111" s="137"/>
      <c r="AK111" s="137"/>
      <c r="AL111" s="137"/>
      <c r="AM111" s="137"/>
      <c r="AN111" s="137"/>
      <c r="AO111" s="137"/>
      <c r="AP111" s="137"/>
      <c r="AQ111" s="137"/>
      <c r="AR111" s="137"/>
      <c r="AS111" s="137"/>
      <c r="AT111" s="137"/>
      <c r="AU111" s="137"/>
      <c r="AV111" s="137"/>
      <c r="AW111" s="137"/>
      <c r="AX111" s="137"/>
      <c r="AY111" s="139" t="s">
        <v>138</v>
      </c>
      <c r="AZ111" s="137"/>
      <c r="BA111" s="137"/>
      <c r="BB111" s="137"/>
      <c r="BC111" s="137"/>
      <c r="BD111" s="137"/>
      <c r="BE111" s="140">
        <f t="shared" si="0"/>
        <v>0</v>
      </c>
      <c r="BF111" s="140">
        <f t="shared" si="1"/>
        <v>0</v>
      </c>
      <c r="BG111" s="140">
        <f t="shared" si="2"/>
        <v>0</v>
      </c>
      <c r="BH111" s="140">
        <f t="shared" si="3"/>
        <v>0</v>
      </c>
      <c r="BI111" s="140">
        <f t="shared" si="4"/>
        <v>0</v>
      </c>
      <c r="BJ111" s="139" t="s">
        <v>91</v>
      </c>
      <c r="BK111" s="137"/>
      <c r="BL111" s="137"/>
      <c r="BM111" s="137"/>
    </row>
    <row r="112" spans="2:65" s="1" customFormat="1" ht="18" customHeight="1">
      <c r="B112" s="31"/>
      <c r="D112" s="242" t="s">
        <v>141</v>
      </c>
      <c r="E112" s="243"/>
      <c r="F112" s="243"/>
      <c r="J112" s="97">
        <v>0</v>
      </c>
      <c r="L112" s="136"/>
      <c r="M112" s="137"/>
      <c r="N112" s="138" t="s">
        <v>44</v>
      </c>
      <c r="O112" s="137"/>
      <c r="P112" s="137"/>
      <c r="Q112" s="137"/>
      <c r="R112" s="137"/>
      <c r="S112" s="137"/>
      <c r="T112" s="137"/>
      <c r="U112" s="137"/>
      <c r="V112" s="137"/>
      <c r="W112" s="137"/>
      <c r="X112" s="137"/>
      <c r="Y112" s="137"/>
      <c r="Z112" s="137"/>
      <c r="AA112" s="137"/>
      <c r="AB112" s="137"/>
      <c r="AC112" s="137"/>
      <c r="AD112" s="137"/>
      <c r="AE112" s="137"/>
      <c r="AF112" s="137"/>
      <c r="AG112" s="137"/>
      <c r="AH112" s="137"/>
      <c r="AI112" s="137"/>
      <c r="AJ112" s="137"/>
      <c r="AK112" s="137"/>
      <c r="AL112" s="137"/>
      <c r="AM112" s="137"/>
      <c r="AN112" s="137"/>
      <c r="AO112" s="137"/>
      <c r="AP112" s="137"/>
      <c r="AQ112" s="137"/>
      <c r="AR112" s="137"/>
      <c r="AS112" s="137"/>
      <c r="AT112" s="137"/>
      <c r="AU112" s="137"/>
      <c r="AV112" s="137"/>
      <c r="AW112" s="137"/>
      <c r="AX112" s="137"/>
      <c r="AY112" s="139" t="s">
        <v>138</v>
      </c>
      <c r="AZ112" s="137"/>
      <c r="BA112" s="137"/>
      <c r="BB112" s="137"/>
      <c r="BC112" s="137"/>
      <c r="BD112" s="137"/>
      <c r="BE112" s="140">
        <f t="shared" si="0"/>
        <v>0</v>
      </c>
      <c r="BF112" s="140">
        <f t="shared" si="1"/>
        <v>0</v>
      </c>
      <c r="BG112" s="140">
        <f t="shared" si="2"/>
        <v>0</v>
      </c>
      <c r="BH112" s="140">
        <f t="shared" si="3"/>
        <v>0</v>
      </c>
      <c r="BI112" s="140">
        <f t="shared" si="4"/>
        <v>0</v>
      </c>
      <c r="BJ112" s="139" t="s">
        <v>91</v>
      </c>
      <c r="BK112" s="137"/>
      <c r="BL112" s="137"/>
      <c r="BM112" s="137"/>
    </row>
    <row r="113" spans="2:65" s="1" customFormat="1" ht="18" customHeight="1">
      <c r="B113" s="31"/>
      <c r="D113" s="242" t="s">
        <v>142</v>
      </c>
      <c r="E113" s="243"/>
      <c r="F113" s="243"/>
      <c r="J113" s="97">
        <v>0</v>
      </c>
      <c r="L113" s="136"/>
      <c r="M113" s="137"/>
      <c r="N113" s="138" t="s">
        <v>44</v>
      </c>
      <c r="O113" s="137"/>
      <c r="P113" s="137"/>
      <c r="Q113" s="137"/>
      <c r="R113" s="137"/>
      <c r="S113" s="137"/>
      <c r="T113" s="137"/>
      <c r="U113" s="137"/>
      <c r="V113" s="137"/>
      <c r="W113" s="137"/>
      <c r="X113" s="137"/>
      <c r="Y113" s="137"/>
      <c r="Z113" s="137"/>
      <c r="AA113" s="137"/>
      <c r="AB113" s="137"/>
      <c r="AC113" s="137"/>
      <c r="AD113" s="137"/>
      <c r="AE113" s="137"/>
      <c r="AF113" s="137"/>
      <c r="AG113" s="137"/>
      <c r="AH113" s="137"/>
      <c r="AI113" s="137"/>
      <c r="AJ113" s="137"/>
      <c r="AK113" s="137"/>
      <c r="AL113" s="137"/>
      <c r="AM113" s="137"/>
      <c r="AN113" s="137"/>
      <c r="AO113" s="137"/>
      <c r="AP113" s="137"/>
      <c r="AQ113" s="137"/>
      <c r="AR113" s="137"/>
      <c r="AS113" s="137"/>
      <c r="AT113" s="137"/>
      <c r="AU113" s="137"/>
      <c r="AV113" s="137"/>
      <c r="AW113" s="137"/>
      <c r="AX113" s="137"/>
      <c r="AY113" s="139" t="s">
        <v>138</v>
      </c>
      <c r="AZ113" s="137"/>
      <c r="BA113" s="137"/>
      <c r="BB113" s="137"/>
      <c r="BC113" s="137"/>
      <c r="BD113" s="137"/>
      <c r="BE113" s="140">
        <f t="shared" si="0"/>
        <v>0</v>
      </c>
      <c r="BF113" s="140">
        <f t="shared" si="1"/>
        <v>0</v>
      </c>
      <c r="BG113" s="140">
        <f t="shared" si="2"/>
        <v>0</v>
      </c>
      <c r="BH113" s="140">
        <f t="shared" si="3"/>
        <v>0</v>
      </c>
      <c r="BI113" s="140">
        <f t="shared" si="4"/>
        <v>0</v>
      </c>
      <c r="BJ113" s="139" t="s">
        <v>91</v>
      </c>
      <c r="BK113" s="137"/>
      <c r="BL113" s="137"/>
      <c r="BM113" s="137"/>
    </row>
    <row r="114" spans="2:65" s="1" customFormat="1" ht="18" customHeight="1">
      <c r="B114" s="31"/>
      <c r="D114" s="96" t="s">
        <v>143</v>
      </c>
      <c r="J114" s="97">
        <f>ROUND(J32*T114,2)</f>
        <v>0</v>
      </c>
      <c r="L114" s="136"/>
      <c r="M114" s="137"/>
      <c r="N114" s="138" t="s">
        <v>44</v>
      </c>
      <c r="O114" s="137"/>
      <c r="P114" s="137"/>
      <c r="Q114" s="137"/>
      <c r="R114" s="137"/>
      <c r="S114" s="137"/>
      <c r="T114" s="137"/>
      <c r="U114" s="137"/>
      <c r="V114" s="137"/>
      <c r="W114" s="137"/>
      <c r="X114" s="137"/>
      <c r="Y114" s="137"/>
      <c r="Z114" s="137"/>
      <c r="AA114" s="137"/>
      <c r="AB114" s="137"/>
      <c r="AC114" s="137"/>
      <c r="AD114" s="137"/>
      <c r="AE114" s="137"/>
      <c r="AF114" s="137"/>
      <c r="AG114" s="137"/>
      <c r="AH114" s="137"/>
      <c r="AI114" s="137"/>
      <c r="AJ114" s="137"/>
      <c r="AK114" s="137"/>
      <c r="AL114" s="137"/>
      <c r="AM114" s="137"/>
      <c r="AN114" s="137"/>
      <c r="AO114" s="137"/>
      <c r="AP114" s="137"/>
      <c r="AQ114" s="137"/>
      <c r="AR114" s="137"/>
      <c r="AS114" s="137"/>
      <c r="AT114" s="137"/>
      <c r="AU114" s="137"/>
      <c r="AV114" s="137"/>
      <c r="AW114" s="137"/>
      <c r="AX114" s="137"/>
      <c r="AY114" s="139" t="s">
        <v>144</v>
      </c>
      <c r="AZ114" s="137"/>
      <c r="BA114" s="137"/>
      <c r="BB114" s="137"/>
      <c r="BC114" s="137"/>
      <c r="BD114" s="137"/>
      <c r="BE114" s="140">
        <f t="shared" si="0"/>
        <v>0</v>
      </c>
      <c r="BF114" s="140">
        <f t="shared" si="1"/>
        <v>0</v>
      </c>
      <c r="BG114" s="140">
        <f t="shared" si="2"/>
        <v>0</v>
      </c>
      <c r="BH114" s="140">
        <f t="shared" si="3"/>
        <v>0</v>
      </c>
      <c r="BI114" s="140">
        <f t="shared" si="4"/>
        <v>0</v>
      </c>
      <c r="BJ114" s="139" t="s">
        <v>91</v>
      </c>
      <c r="BK114" s="137"/>
      <c r="BL114" s="137"/>
      <c r="BM114" s="137"/>
    </row>
    <row r="115" spans="2:65" s="1" customFormat="1">
      <c r="B115" s="31"/>
      <c r="L115" s="31"/>
    </row>
    <row r="116" spans="2:65" s="1" customFormat="1" ht="29.25" customHeight="1">
      <c r="B116" s="31"/>
      <c r="C116" s="104" t="s">
        <v>116</v>
      </c>
      <c r="D116" s="105"/>
      <c r="E116" s="105"/>
      <c r="F116" s="105"/>
      <c r="G116" s="105"/>
      <c r="H116" s="105"/>
      <c r="I116" s="105"/>
      <c r="J116" s="106">
        <f>ROUND(J98+J108,2)</f>
        <v>0</v>
      </c>
      <c r="K116" s="105"/>
      <c r="L116" s="31"/>
    </row>
    <row r="117" spans="2:65" s="1" customFormat="1" ht="6.95" customHeight="1"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1"/>
    </row>
    <row r="121" spans="2:65" s="1" customFormat="1" ht="6.95" customHeight="1"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31"/>
    </row>
    <row r="122" spans="2:65" s="1" customFormat="1" ht="24.95" customHeight="1">
      <c r="B122" s="31"/>
      <c r="C122" s="18" t="s">
        <v>145</v>
      </c>
      <c r="L122" s="31"/>
    </row>
    <row r="123" spans="2:65" s="1" customFormat="1" ht="6.95" customHeight="1">
      <c r="B123" s="31"/>
      <c r="L123" s="31"/>
    </row>
    <row r="124" spans="2:65" s="1" customFormat="1" ht="12" customHeight="1">
      <c r="B124" s="31"/>
      <c r="C124" s="24" t="s">
        <v>15</v>
      </c>
      <c r="L124" s="31"/>
    </row>
    <row r="125" spans="2:65" s="1" customFormat="1" ht="16.5" customHeight="1">
      <c r="B125" s="31"/>
      <c r="E125" s="255" t="str">
        <f>E7</f>
        <v>Depo Jurajov Dvor</v>
      </c>
      <c r="F125" s="256"/>
      <c r="G125" s="256"/>
      <c r="H125" s="256"/>
      <c r="L125" s="31"/>
    </row>
    <row r="126" spans="2:65" ht="12" customHeight="1">
      <c r="B126" s="17"/>
      <c r="C126" s="24" t="s">
        <v>118</v>
      </c>
      <c r="L126" s="17"/>
    </row>
    <row r="127" spans="2:65" s="1" customFormat="1" ht="16.5" customHeight="1">
      <c r="B127" s="31"/>
      <c r="E127" s="255" t="s">
        <v>119</v>
      </c>
      <c r="F127" s="254"/>
      <c r="G127" s="254"/>
      <c r="H127" s="254"/>
      <c r="L127" s="31"/>
    </row>
    <row r="128" spans="2:65" s="1" customFormat="1" ht="12" customHeight="1">
      <c r="B128" s="31"/>
      <c r="C128" s="24" t="s">
        <v>120</v>
      </c>
      <c r="L128" s="31"/>
    </row>
    <row r="129" spans="2:65" s="1" customFormat="1" ht="16.5" customHeight="1">
      <c r="B129" s="31"/>
      <c r="E129" s="245" t="str">
        <f>E11</f>
        <v>02_usek - žlab pri stojane č. 2</v>
      </c>
      <c r="F129" s="254"/>
      <c r="G129" s="254"/>
      <c r="H129" s="254"/>
      <c r="L129" s="31"/>
    </row>
    <row r="130" spans="2:65" s="1" customFormat="1" ht="6.95" customHeight="1">
      <c r="B130" s="31"/>
      <c r="L130" s="31"/>
    </row>
    <row r="131" spans="2:65" s="1" customFormat="1" ht="12" customHeight="1">
      <c r="B131" s="31"/>
      <c r="C131" s="24" t="s">
        <v>19</v>
      </c>
      <c r="F131" s="22" t="str">
        <f>F14</f>
        <v>Bratislava</v>
      </c>
      <c r="I131" s="24" t="s">
        <v>21</v>
      </c>
      <c r="J131" s="54" t="str">
        <f>IF(J14="","",J14)</f>
        <v>8. 3. 2024</v>
      </c>
      <c r="L131" s="31"/>
    </row>
    <row r="132" spans="2:65" s="1" customFormat="1" ht="6.95" customHeight="1">
      <c r="B132" s="31"/>
      <c r="L132" s="31"/>
    </row>
    <row r="133" spans="2:65" s="1" customFormat="1" ht="15.2" customHeight="1">
      <c r="B133" s="31"/>
      <c r="C133" s="24" t="s">
        <v>23</v>
      </c>
      <c r="F133" s="22" t="str">
        <f>E17</f>
        <v>Dopravný podnik Bratislava, akciová spoločnosť</v>
      </c>
      <c r="I133" s="24" t="s">
        <v>31</v>
      </c>
      <c r="J133" s="27" t="str">
        <f>E23</f>
        <v xml:space="preserve"> </v>
      </c>
      <c r="L133" s="31"/>
    </row>
    <row r="134" spans="2:65" s="1" customFormat="1" ht="15.2" customHeight="1">
      <c r="B134" s="31"/>
      <c r="C134" s="24" t="s">
        <v>29</v>
      </c>
      <c r="F134" s="22" t="str">
        <f>IF(E20="","",E20)</f>
        <v>Vyplň údaj</v>
      </c>
      <c r="I134" s="24" t="s">
        <v>34</v>
      </c>
      <c r="J134" s="27" t="str">
        <f>E26</f>
        <v xml:space="preserve"> </v>
      </c>
      <c r="L134" s="31"/>
    </row>
    <row r="135" spans="2:65" s="1" customFormat="1" ht="10.35" customHeight="1">
      <c r="B135" s="31"/>
      <c r="L135" s="31"/>
    </row>
    <row r="136" spans="2:65" s="10" customFormat="1" ht="29.25" customHeight="1">
      <c r="B136" s="141"/>
      <c r="C136" s="142" t="s">
        <v>146</v>
      </c>
      <c r="D136" s="143" t="s">
        <v>63</v>
      </c>
      <c r="E136" s="143" t="s">
        <v>59</v>
      </c>
      <c r="F136" s="143" t="s">
        <v>60</v>
      </c>
      <c r="G136" s="143" t="s">
        <v>147</v>
      </c>
      <c r="H136" s="143" t="s">
        <v>148</v>
      </c>
      <c r="I136" s="143" t="s">
        <v>149</v>
      </c>
      <c r="J136" s="144" t="s">
        <v>125</v>
      </c>
      <c r="K136" s="145" t="s">
        <v>150</v>
      </c>
      <c r="L136" s="141"/>
      <c r="M136" s="61" t="s">
        <v>1</v>
      </c>
      <c r="N136" s="62" t="s">
        <v>42</v>
      </c>
      <c r="O136" s="62" t="s">
        <v>151</v>
      </c>
      <c r="P136" s="62" t="s">
        <v>152</v>
      </c>
      <c r="Q136" s="62" t="s">
        <v>153</v>
      </c>
      <c r="R136" s="62" t="s">
        <v>154</v>
      </c>
      <c r="S136" s="62" t="s">
        <v>155</v>
      </c>
      <c r="T136" s="63" t="s">
        <v>156</v>
      </c>
    </row>
    <row r="137" spans="2:65" s="1" customFormat="1" ht="22.9" customHeight="1">
      <c r="B137" s="31"/>
      <c r="C137" s="66" t="s">
        <v>122</v>
      </c>
      <c r="J137" s="146">
        <f>BK137</f>
        <v>0</v>
      </c>
      <c r="L137" s="31"/>
      <c r="M137" s="64"/>
      <c r="N137" s="55"/>
      <c r="O137" s="55"/>
      <c r="P137" s="147">
        <f>P138+P168+P172</f>
        <v>0</v>
      </c>
      <c r="Q137" s="55"/>
      <c r="R137" s="147">
        <f>R138+R168+R172</f>
        <v>27.859010767279997</v>
      </c>
      <c r="S137" s="55"/>
      <c r="T137" s="148">
        <f>T138+T168+T172</f>
        <v>11.099550000000001</v>
      </c>
      <c r="AT137" s="14" t="s">
        <v>77</v>
      </c>
      <c r="AU137" s="14" t="s">
        <v>127</v>
      </c>
      <c r="BK137" s="149">
        <f>BK138+BK168+BK172</f>
        <v>0</v>
      </c>
    </row>
    <row r="138" spans="2:65" s="11" customFormat="1" ht="25.9" customHeight="1">
      <c r="B138" s="150"/>
      <c r="D138" s="151" t="s">
        <v>77</v>
      </c>
      <c r="E138" s="152" t="s">
        <v>157</v>
      </c>
      <c r="F138" s="152" t="s">
        <v>158</v>
      </c>
      <c r="I138" s="153"/>
      <c r="J138" s="133">
        <f>BK138</f>
        <v>0</v>
      </c>
      <c r="L138" s="150"/>
      <c r="M138" s="154"/>
      <c r="P138" s="155">
        <f>P139+P141+P144+P166</f>
        <v>0</v>
      </c>
      <c r="R138" s="155">
        <f>R139+R141+R144+R166</f>
        <v>27.859010767279997</v>
      </c>
      <c r="T138" s="156">
        <f>T139+T141+T144+T166</f>
        <v>11.099550000000001</v>
      </c>
      <c r="AR138" s="151" t="s">
        <v>85</v>
      </c>
      <c r="AT138" s="157" t="s">
        <v>77</v>
      </c>
      <c r="AU138" s="157" t="s">
        <v>78</v>
      </c>
      <c r="AY138" s="151" t="s">
        <v>159</v>
      </c>
      <c r="BK138" s="158">
        <f>BK139+BK141+BK144+BK166</f>
        <v>0</v>
      </c>
    </row>
    <row r="139" spans="2:65" s="11" customFormat="1" ht="22.9" customHeight="1">
      <c r="B139" s="150"/>
      <c r="D139" s="151" t="s">
        <v>77</v>
      </c>
      <c r="E139" s="159" t="s">
        <v>85</v>
      </c>
      <c r="F139" s="159" t="s">
        <v>160</v>
      </c>
      <c r="I139" s="153"/>
      <c r="J139" s="160">
        <f>BK139</f>
        <v>0</v>
      </c>
      <c r="L139" s="150"/>
      <c r="M139" s="154"/>
      <c r="P139" s="155">
        <f>P140</f>
        <v>0</v>
      </c>
      <c r="R139" s="155">
        <f>R140</f>
        <v>0</v>
      </c>
      <c r="T139" s="156">
        <f>T140</f>
        <v>8.4809999999999999</v>
      </c>
      <c r="AR139" s="151" t="s">
        <v>85</v>
      </c>
      <c r="AT139" s="157" t="s">
        <v>77</v>
      </c>
      <c r="AU139" s="157" t="s">
        <v>85</v>
      </c>
      <c r="AY139" s="151" t="s">
        <v>159</v>
      </c>
      <c r="BK139" s="158">
        <f>BK140</f>
        <v>0</v>
      </c>
    </row>
    <row r="140" spans="2:65" s="1" customFormat="1" ht="33" customHeight="1">
      <c r="B140" s="31"/>
      <c r="C140" s="161" t="s">
        <v>85</v>
      </c>
      <c r="D140" s="161" t="s">
        <v>161</v>
      </c>
      <c r="E140" s="162" t="s">
        <v>162</v>
      </c>
      <c r="F140" s="163" t="s">
        <v>163</v>
      </c>
      <c r="G140" s="164" t="s">
        <v>164</v>
      </c>
      <c r="H140" s="165">
        <v>16.962</v>
      </c>
      <c r="I140" s="166"/>
      <c r="J140" s="167">
        <f>ROUND(I140*H140,2)</f>
        <v>0</v>
      </c>
      <c r="K140" s="168"/>
      <c r="L140" s="31"/>
      <c r="M140" s="169" t="s">
        <v>1</v>
      </c>
      <c r="N140" s="135" t="s">
        <v>44</v>
      </c>
      <c r="P140" s="170">
        <f>O140*H140</f>
        <v>0</v>
      </c>
      <c r="Q140" s="170">
        <v>0</v>
      </c>
      <c r="R140" s="170">
        <f>Q140*H140</f>
        <v>0</v>
      </c>
      <c r="S140" s="170">
        <v>0.5</v>
      </c>
      <c r="T140" s="171">
        <f>S140*H140</f>
        <v>8.4809999999999999</v>
      </c>
      <c r="AR140" s="172" t="s">
        <v>165</v>
      </c>
      <c r="AT140" s="172" t="s">
        <v>161</v>
      </c>
      <c r="AU140" s="172" t="s">
        <v>91</v>
      </c>
      <c r="AY140" s="14" t="s">
        <v>159</v>
      </c>
      <c r="BE140" s="100">
        <f>IF(N140="základná",J140,0)</f>
        <v>0</v>
      </c>
      <c r="BF140" s="100">
        <f>IF(N140="znížená",J140,0)</f>
        <v>0</v>
      </c>
      <c r="BG140" s="100">
        <f>IF(N140="zákl. prenesená",J140,0)</f>
        <v>0</v>
      </c>
      <c r="BH140" s="100">
        <f>IF(N140="zníž. prenesená",J140,0)</f>
        <v>0</v>
      </c>
      <c r="BI140" s="100">
        <f>IF(N140="nulová",J140,0)</f>
        <v>0</v>
      </c>
      <c r="BJ140" s="14" t="s">
        <v>91</v>
      </c>
      <c r="BK140" s="100">
        <f>ROUND(I140*H140,2)</f>
        <v>0</v>
      </c>
      <c r="BL140" s="14" t="s">
        <v>165</v>
      </c>
      <c r="BM140" s="172" t="s">
        <v>166</v>
      </c>
    </row>
    <row r="141" spans="2:65" s="11" customFormat="1" ht="22.9" customHeight="1">
      <c r="B141" s="150"/>
      <c r="D141" s="151" t="s">
        <v>77</v>
      </c>
      <c r="E141" s="159" t="s">
        <v>167</v>
      </c>
      <c r="F141" s="159" t="s">
        <v>168</v>
      </c>
      <c r="I141" s="153"/>
      <c r="J141" s="160">
        <f>BK141</f>
        <v>0</v>
      </c>
      <c r="L141" s="150"/>
      <c r="M141" s="154"/>
      <c r="P141" s="155">
        <f>SUM(P142:P143)</f>
        <v>0</v>
      </c>
      <c r="R141" s="155">
        <f>SUM(R142:R143)</f>
        <v>20.246182439999998</v>
      </c>
      <c r="T141" s="156">
        <f>SUM(T142:T143)</f>
        <v>0</v>
      </c>
      <c r="AR141" s="151" t="s">
        <v>85</v>
      </c>
      <c r="AT141" s="157" t="s">
        <v>77</v>
      </c>
      <c r="AU141" s="157" t="s">
        <v>85</v>
      </c>
      <c r="AY141" s="151" t="s">
        <v>159</v>
      </c>
      <c r="BK141" s="158">
        <f>SUM(BK142:BK143)</f>
        <v>0</v>
      </c>
    </row>
    <row r="142" spans="2:65" s="1" customFormat="1" ht="24.2" customHeight="1">
      <c r="B142" s="31"/>
      <c r="C142" s="161" t="s">
        <v>91</v>
      </c>
      <c r="D142" s="161" t="s">
        <v>161</v>
      </c>
      <c r="E142" s="162" t="s">
        <v>169</v>
      </c>
      <c r="F142" s="163" t="s">
        <v>170</v>
      </c>
      <c r="G142" s="164" t="s">
        <v>164</v>
      </c>
      <c r="H142" s="165">
        <v>16.962</v>
      </c>
      <c r="I142" s="166"/>
      <c r="J142" s="167">
        <f>ROUND(I142*H142,2)</f>
        <v>0</v>
      </c>
      <c r="K142" s="168"/>
      <c r="L142" s="31"/>
      <c r="M142" s="169" t="s">
        <v>1</v>
      </c>
      <c r="N142" s="135" t="s">
        <v>44</v>
      </c>
      <c r="P142" s="170">
        <f>O142*H142</f>
        <v>0</v>
      </c>
      <c r="Q142" s="170">
        <v>0.69808999999999999</v>
      </c>
      <c r="R142" s="170">
        <f>Q142*H142</f>
        <v>11.84100258</v>
      </c>
      <c r="S142" s="170">
        <v>0</v>
      </c>
      <c r="T142" s="171">
        <f>S142*H142</f>
        <v>0</v>
      </c>
      <c r="AR142" s="172" t="s">
        <v>165</v>
      </c>
      <c r="AT142" s="172" t="s">
        <v>161</v>
      </c>
      <c r="AU142" s="172" t="s">
        <v>91</v>
      </c>
      <c r="AY142" s="14" t="s">
        <v>159</v>
      </c>
      <c r="BE142" s="100">
        <f>IF(N142="základná",J142,0)</f>
        <v>0</v>
      </c>
      <c r="BF142" s="100">
        <f>IF(N142="znížená",J142,0)</f>
        <v>0</v>
      </c>
      <c r="BG142" s="100">
        <f>IF(N142="zákl. prenesená",J142,0)</f>
        <v>0</v>
      </c>
      <c r="BH142" s="100">
        <f>IF(N142="zníž. prenesená",J142,0)</f>
        <v>0</v>
      </c>
      <c r="BI142" s="100">
        <f>IF(N142="nulová",J142,0)</f>
        <v>0</v>
      </c>
      <c r="BJ142" s="14" t="s">
        <v>91</v>
      </c>
      <c r="BK142" s="100">
        <f>ROUND(I142*H142,2)</f>
        <v>0</v>
      </c>
      <c r="BL142" s="14" t="s">
        <v>165</v>
      </c>
      <c r="BM142" s="172" t="s">
        <v>171</v>
      </c>
    </row>
    <row r="143" spans="2:65" s="1" customFormat="1" ht="24.2" customHeight="1">
      <c r="B143" s="31"/>
      <c r="C143" s="161" t="s">
        <v>172</v>
      </c>
      <c r="D143" s="161" t="s">
        <v>161</v>
      </c>
      <c r="E143" s="162" t="s">
        <v>173</v>
      </c>
      <c r="F143" s="163" t="s">
        <v>174</v>
      </c>
      <c r="G143" s="164" t="s">
        <v>164</v>
      </c>
      <c r="H143" s="165">
        <v>16.962</v>
      </c>
      <c r="I143" s="166"/>
      <c r="J143" s="167">
        <f>ROUND(I143*H143,2)</f>
        <v>0</v>
      </c>
      <c r="K143" s="168"/>
      <c r="L143" s="31"/>
      <c r="M143" s="169" t="s">
        <v>1</v>
      </c>
      <c r="N143" s="135" t="s">
        <v>44</v>
      </c>
      <c r="P143" s="170">
        <f>O143*H143</f>
        <v>0</v>
      </c>
      <c r="Q143" s="170">
        <v>0.49553000000000003</v>
      </c>
      <c r="R143" s="170">
        <f>Q143*H143</f>
        <v>8.4051798600000005</v>
      </c>
      <c r="S143" s="170">
        <v>0</v>
      </c>
      <c r="T143" s="171">
        <f>S143*H143</f>
        <v>0</v>
      </c>
      <c r="AR143" s="172" t="s">
        <v>165</v>
      </c>
      <c r="AT143" s="172" t="s">
        <v>161</v>
      </c>
      <c r="AU143" s="172" t="s">
        <v>91</v>
      </c>
      <c r="AY143" s="14" t="s">
        <v>159</v>
      </c>
      <c r="BE143" s="100">
        <f>IF(N143="základná",J143,0)</f>
        <v>0</v>
      </c>
      <c r="BF143" s="100">
        <f>IF(N143="znížená",J143,0)</f>
        <v>0</v>
      </c>
      <c r="BG143" s="100">
        <f>IF(N143="zákl. prenesená",J143,0)</f>
        <v>0</v>
      </c>
      <c r="BH143" s="100">
        <f>IF(N143="zníž. prenesená",J143,0)</f>
        <v>0</v>
      </c>
      <c r="BI143" s="100">
        <f>IF(N143="nulová",J143,0)</f>
        <v>0</v>
      </c>
      <c r="BJ143" s="14" t="s">
        <v>91</v>
      </c>
      <c r="BK143" s="100">
        <f>ROUND(I143*H143,2)</f>
        <v>0</v>
      </c>
      <c r="BL143" s="14" t="s">
        <v>165</v>
      </c>
      <c r="BM143" s="172" t="s">
        <v>175</v>
      </c>
    </row>
    <row r="144" spans="2:65" s="11" customFormat="1" ht="22.9" customHeight="1">
      <c r="B144" s="150"/>
      <c r="D144" s="151" t="s">
        <v>77</v>
      </c>
      <c r="E144" s="159" t="s">
        <v>185</v>
      </c>
      <c r="F144" s="159" t="s">
        <v>186</v>
      </c>
      <c r="I144" s="153"/>
      <c r="J144" s="160">
        <f>BK144</f>
        <v>0</v>
      </c>
      <c r="L144" s="150"/>
      <c r="M144" s="154"/>
      <c r="P144" s="155">
        <f>SUM(P145:P165)</f>
        <v>0</v>
      </c>
      <c r="R144" s="155">
        <f>SUM(R145:R165)</f>
        <v>7.6128283272800008</v>
      </c>
      <c r="T144" s="156">
        <f>SUM(T145:T165)</f>
        <v>2.6185499999999999</v>
      </c>
      <c r="AR144" s="151" t="s">
        <v>85</v>
      </c>
      <c r="AT144" s="157" t="s">
        <v>77</v>
      </c>
      <c r="AU144" s="157" t="s">
        <v>85</v>
      </c>
      <c r="AY144" s="151" t="s">
        <v>159</v>
      </c>
      <c r="BK144" s="158">
        <f>SUM(BK145:BK165)</f>
        <v>0</v>
      </c>
    </row>
    <row r="145" spans="2:65" s="1" customFormat="1" ht="24.2" customHeight="1">
      <c r="B145" s="31"/>
      <c r="C145" s="161" t="s">
        <v>165</v>
      </c>
      <c r="D145" s="161" t="s">
        <v>161</v>
      </c>
      <c r="E145" s="162" t="s">
        <v>188</v>
      </c>
      <c r="F145" s="163" t="s">
        <v>189</v>
      </c>
      <c r="G145" s="164" t="s">
        <v>190</v>
      </c>
      <c r="H145" s="165">
        <v>0.376</v>
      </c>
      <c r="I145" s="166"/>
      <c r="J145" s="167">
        <f t="shared" ref="J145:J160" si="5">ROUND(I145*H145,2)</f>
        <v>0</v>
      </c>
      <c r="K145" s="168"/>
      <c r="L145" s="31"/>
      <c r="M145" s="169" t="s">
        <v>1</v>
      </c>
      <c r="N145" s="135" t="s">
        <v>44</v>
      </c>
      <c r="P145" s="170">
        <f t="shared" ref="P145:P160" si="6">O145*H145</f>
        <v>0</v>
      </c>
      <c r="Q145" s="170">
        <v>1.0264547799999999</v>
      </c>
      <c r="R145" s="170">
        <f t="shared" ref="R145:R160" si="7">Q145*H145</f>
        <v>0.38594699727999998</v>
      </c>
      <c r="S145" s="170">
        <v>0</v>
      </c>
      <c r="T145" s="171">
        <f t="shared" ref="T145:T160" si="8">S145*H145</f>
        <v>0</v>
      </c>
      <c r="AR145" s="172" t="s">
        <v>165</v>
      </c>
      <c r="AT145" s="172" t="s">
        <v>161</v>
      </c>
      <c r="AU145" s="172" t="s">
        <v>91</v>
      </c>
      <c r="AY145" s="14" t="s">
        <v>159</v>
      </c>
      <c r="BE145" s="100">
        <f t="shared" ref="BE145:BE160" si="9">IF(N145="základná",J145,0)</f>
        <v>0</v>
      </c>
      <c r="BF145" s="100">
        <f t="shared" ref="BF145:BF160" si="10">IF(N145="znížená",J145,0)</f>
        <v>0</v>
      </c>
      <c r="BG145" s="100">
        <f t="shared" ref="BG145:BG160" si="11">IF(N145="zákl. prenesená",J145,0)</f>
        <v>0</v>
      </c>
      <c r="BH145" s="100">
        <f t="shared" ref="BH145:BH160" si="12">IF(N145="zníž. prenesená",J145,0)</f>
        <v>0</v>
      </c>
      <c r="BI145" s="100">
        <f t="shared" ref="BI145:BI160" si="13">IF(N145="nulová",J145,0)</f>
        <v>0</v>
      </c>
      <c r="BJ145" s="14" t="s">
        <v>91</v>
      </c>
      <c r="BK145" s="100">
        <f t="shared" ref="BK145:BK160" si="14">ROUND(I145*H145,2)</f>
        <v>0</v>
      </c>
      <c r="BL145" s="14" t="s">
        <v>165</v>
      </c>
      <c r="BM145" s="172" t="s">
        <v>191</v>
      </c>
    </row>
    <row r="146" spans="2:65" s="1" customFormat="1" ht="24.2" customHeight="1">
      <c r="B146" s="31"/>
      <c r="C146" s="161" t="s">
        <v>167</v>
      </c>
      <c r="D146" s="161" t="s">
        <v>161</v>
      </c>
      <c r="E146" s="162" t="s">
        <v>193</v>
      </c>
      <c r="F146" s="163" t="s">
        <v>194</v>
      </c>
      <c r="G146" s="164" t="s">
        <v>180</v>
      </c>
      <c r="H146" s="165">
        <v>9.9</v>
      </c>
      <c r="I146" s="166"/>
      <c r="J146" s="167">
        <f t="shared" si="5"/>
        <v>0</v>
      </c>
      <c r="K146" s="168"/>
      <c r="L146" s="31"/>
      <c r="M146" s="169" t="s">
        <v>1</v>
      </c>
      <c r="N146" s="135" t="s">
        <v>44</v>
      </c>
      <c r="P146" s="170">
        <f t="shared" si="6"/>
        <v>0</v>
      </c>
      <c r="Q146" s="170">
        <v>2.0200000000000001E-3</v>
      </c>
      <c r="R146" s="170">
        <f t="shared" si="7"/>
        <v>1.9998000000000002E-2</v>
      </c>
      <c r="S146" s="170">
        <v>0</v>
      </c>
      <c r="T146" s="171">
        <f t="shared" si="8"/>
        <v>0</v>
      </c>
      <c r="AR146" s="172" t="s">
        <v>165</v>
      </c>
      <c r="AT146" s="172" t="s">
        <v>161</v>
      </c>
      <c r="AU146" s="172" t="s">
        <v>91</v>
      </c>
      <c r="AY146" s="14" t="s">
        <v>159</v>
      </c>
      <c r="BE146" s="100">
        <f t="shared" si="9"/>
        <v>0</v>
      </c>
      <c r="BF146" s="100">
        <f t="shared" si="10"/>
        <v>0</v>
      </c>
      <c r="BG146" s="100">
        <f t="shared" si="11"/>
        <v>0</v>
      </c>
      <c r="BH146" s="100">
        <f t="shared" si="12"/>
        <v>0</v>
      </c>
      <c r="BI146" s="100">
        <f t="shared" si="13"/>
        <v>0</v>
      </c>
      <c r="BJ146" s="14" t="s">
        <v>91</v>
      </c>
      <c r="BK146" s="100">
        <f t="shared" si="14"/>
        <v>0</v>
      </c>
      <c r="BL146" s="14" t="s">
        <v>165</v>
      </c>
      <c r="BM146" s="172" t="s">
        <v>195</v>
      </c>
    </row>
    <row r="147" spans="2:65" s="1" customFormat="1" ht="37.9" customHeight="1">
      <c r="B147" s="31"/>
      <c r="C147" s="161" t="s">
        <v>187</v>
      </c>
      <c r="D147" s="161" t="s">
        <v>161</v>
      </c>
      <c r="E147" s="162" t="s">
        <v>196</v>
      </c>
      <c r="F147" s="163" t="s">
        <v>197</v>
      </c>
      <c r="G147" s="164" t="s">
        <v>198</v>
      </c>
      <c r="H147" s="165">
        <v>17.489999999999998</v>
      </c>
      <c r="I147" s="166"/>
      <c r="J147" s="167">
        <f t="shared" si="5"/>
        <v>0</v>
      </c>
      <c r="K147" s="168"/>
      <c r="L147" s="31"/>
      <c r="M147" s="169" t="s">
        <v>1</v>
      </c>
      <c r="N147" s="135" t="s">
        <v>44</v>
      </c>
      <c r="P147" s="170">
        <f t="shared" si="6"/>
        <v>0</v>
      </c>
      <c r="Q147" s="170">
        <v>4.3E-3</v>
      </c>
      <c r="R147" s="170">
        <f t="shared" si="7"/>
        <v>7.5206999999999996E-2</v>
      </c>
      <c r="S147" s="170">
        <v>0</v>
      </c>
      <c r="T147" s="171">
        <f t="shared" si="8"/>
        <v>0</v>
      </c>
      <c r="AR147" s="172" t="s">
        <v>165</v>
      </c>
      <c r="AT147" s="172" t="s">
        <v>161</v>
      </c>
      <c r="AU147" s="172" t="s">
        <v>91</v>
      </c>
      <c r="AY147" s="14" t="s">
        <v>159</v>
      </c>
      <c r="BE147" s="100">
        <f t="shared" si="9"/>
        <v>0</v>
      </c>
      <c r="BF147" s="100">
        <f t="shared" si="10"/>
        <v>0</v>
      </c>
      <c r="BG147" s="100">
        <f t="shared" si="11"/>
        <v>0</v>
      </c>
      <c r="BH147" s="100">
        <f t="shared" si="12"/>
        <v>0</v>
      </c>
      <c r="BI147" s="100">
        <f t="shared" si="13"/>
        <v>0</v>
      </c>
      <c r="BJ147" s="14" t="s">
        <v>91</v>
      </c>
      <c r="BK147" s="100">
        <f t="shared" si="14"/>
        <v>0</v>
      </c>
      <c r="BL147" s="14" t="s">
        <v>165</v>
      </c>
      <c r="BM147" s="172" t="s">
        <v>199</v>
      </c>
    </row>
    <row r="148" spans="2:65" s="1" customFormat="1" ht="24.2" customHeight="1">
      <c r="B148" s="31"/>
      <c r="C148" s="161" t="s">
        <v>192</v>
      </c>
      <c r="D148" s="161" t="s">
        <v>161</v>
      </c>
      <c r="E148" s="162" t="s">
        <v>200</v>
      </c>
      <c r="F148" s="163" t="s">
        <v>201</v>
      </c>
      <c r="G148" s="164" t="s">
        <v>198</v>
      </c>
      <c r="H148" s="165">
        <v>17.489999999999998</v>
      </c>
      <c r="I148" s="166"/>
      <c r="J148" s="167">
        <f t="shared" si="5"/>
        <v>0</v>
      </c>
      <c r="K148" s="168"/>
      <c r="L148" s="31"/>
      <c r="M148" s="169" t="s">
        <v>1</v>
      </c>
      <c r="N148" s="135" t="s">
        <v>44</v>
      </c>
      <c r="P148" s="170">
        <f t="shared" si="6"/>
        <v>0</v>
      </c>
      <c r="Q148" s="170">
        <v>2.0000000000000002E-5</v>
      </c>
      <c r="R148" s="170">
        <f t="shared" si="7"/>
        <v>3.4979999999999999E-4</v>
      </c>
      <c r="S148" s="170">
        <v>0</v>
      </c>
      <c r="T148" s="171">
        <f t="shared" si="8"/>
        <v>0</v>
      </c>
      <c r="AR148" s="172" t="s">
        <v>165</v>
      </c>
      <c r="AT148" s="172" t="s">
        <v>161</v>
      </c>
      <c r="AU148" s="172" t="s">
        <v>91</v>
      </c>
      <c r="AY148" s="14" t="s">
        <v>159</v>
      </c>
      <c r="BE148" s="100">
        <f t="shared" si="9"/>
        <v>0</v>
      </c>
      <c r="BF148" s="100">
        <f t="shared" si="10"/>
        <v>0</v>
      </c>
      <c r="BG148" s="100">
        <f t="shared" si="11"/>
        <v>0</v>
      </c>
      <c r="BH148" s="100">
        <f t="shared" si="12"/>
        <v>0</v>
      </c>
      <c r="BI148" s="100">
        <f t="shared" si="13"/>
        <v>0</v>
      </c>
      <c r="BJ148" s="14" t="s">
        <v>91</v>
      </c>
      <c r="BK148" s="100">
        <f t="shared" si="14"/>
        <v>0</v>
      </c>
      <c r="BL148" s="14" t="s">
        <v>165</v>
      </c>
      <c r="BM148" s="172" t="s">
        <v>202</v>
      </c>
    </row>
    <row r="149" spans="2:65" s="1" customFormat="1" ht="37.9" customHeight="1">
      <c r="B149" s="31"/>
      <c r="C149" s="161" t="s">
        <v>176</v>
      </c>
      <c r="D149" s="161" t="s">
        <v>161</v>
      </c>
      <c r="E149" s="162" t="s">
        <v>204</v>
      </c>
      <c r="F149" s="163" t="s">
        <v>205</v>
      </c>
      <c r="G149" s="164" t="s">
        <v>198</v>
      </c>
      <c r="H149" s="165">
        <v>8.2170000000000005</v>
      </c>
      <c r="I149" s="166"/>
      <c r="J149" s="167">
        <f t="shared" si="5"/>
        <v>0</v>
      </c>
      <c r="K149" s="168"/>
      <c r="L149" s="31"/>
      <c r="M149" s="169" t="s">
        <v>1</v>
      </c>
      <c r="N149" s="135" t="s">
        <v>44</v>
      </c>
      <c r="P149" s="170">
        <f t="shared" si="6"/>
        <v>0</v>
      </c>
      <c r="Q149" s="170">
        <v>0.74978999999999996</v>
      </c>
      <c r="R149" s="170">
        <f t="shared" si="7"/>
        <v>6.1610244300000003</v>
      </c>
      <c r="S149" s="170">
        <v>0</v>
      </c>
      <c r="T149" s="171">
        <f t="shared" si="8"/>
        <v>0</v>
      </c>
      <c r="AR149" s="172" t="s">
        <v>165</v>
      </c>
      <c r="AT149" s="172" t="s">
        <v>161</v>
      </c>
      <c r="AU149" s="172" t="s">
        <v>91</v>
      </c>
      <c r="AY149" s="14" t="s">
        <v>159</v>
      </c>
      <c r="BE149" s="100">
        <f t="shared" si="9"/>
        <v>0</v>
      </c>
      <c r="BF149" s="100">
        <f t="shared" si="10"/>
        <v>0</v>
      </c>
      <c r="BG149" s="100">
        <f t="shared" si="11"/>
        <v>0</v>
      </c>
      <c r="BH149" s="100">
        <f t="shared" si="12"/>
        <v>0</v>
      </c>
      <c r="BI149" s="100">
        <f t="shared" si="13"/>
        <v>0</v>
      </c>
      <c r="BJ149" s="14" t="s">
        <v>91</v>
      </c>
      <c r="BK149" s="100">
        <f t="shared" si="14"/>
        <v>0</v>
      </c>
      <c r="BL149" s="14" t="s">
        <v>165</v>
      </c>
      <c r="BM149" s="172" t="s">
        <v>206</v>
      </c>
    </row>
    <row r="150" spans="2:65" s="1" customFormat="1" ht="33" customHeight="1">
      <c r="B150" s="31"/>
      <c r="C150" s="173" t="s">
        <v>185</v>
      </c>
      <c r="D150" s="173" t="s">
        <v>208</v>
      </c>
      <c r="E150" s="174" t="s">
        <v>209</v>
      </c>
      <c r="F150" s="175" t="s">
        <v>210</v>
      </c>
      <c r="G150" s="176" t="s">
        <v>180</v>
      </c>
      <c r="H150" s="177">
        <v>8.2170000000000005</v>
      </c>
      <c r="I150" s="178"/>
      <c r="J150" s="179">
        <f t="shared" si="5"/>
        <v>0</v>
      </c>
      <c r="K150" s="180"/>
      <c r="L150" s="181"/>
      <c r="M150" s="182" t="s">
        <v>1</v>
      </c>
      <c r="N150" s="183" t="s">
        <v>44</v>
      </c>
      <c r="P150" s="170">
        <f t="shared" si="6"/>
        <v>0</v>
      </c>
      <c r="Q150" s="170">
        <v>8.9999999999999998E-4</v>
      </c>
      <c r="R150" s="170">
        <f t="shared" si="7"/>
        <v>7.3953000000000005E-3</v>
      </c>
      <c r="S150" s="170">
        <v>0</v>
      </c>
      <c r="T150" s="171">
        <f t="shared" si="8"/>
        <v>0</v>
      </c>
      <c r="AR150" s="172" t="s">
        <v>176</v>
      </c>
      <c r="AT150" s="172" t="s">
        <v>208</v>
      </c>
      <c r="AU150" s="172" t="s">
        <v>91</v>
      </c>
      <c r="AY150" s="14" t="s">
        <v>159</v>
      </c>
      <c r="BE150" s="100">
        <f t="shared" si="9"/>
        <v>0</v>
      </c>
      <c r="BF150" s="100">
        <f t="shared" si="10"/>
        <v>0</v>
      </c>
      <c r="BG150" s="100">
        <f t="shared" si="11"/>
        <v>0</v>
      </c>
      <c r="BH150" s="100">
        <f t="shared" si="12"/>
        <v>0</v>
      </c>
      <c r="BI150" s="100">
        <f t="shared" si="13"/>
        <v>0</v>
      </c>
      <c r="BJ150" s="14" t="s">
        <v>91</v>
      </c>
      <c r="BK150" s="100">
        <f t="shared" si="14"/>
        <v>0</v>
      </c>
      <c r="BL150" s="14" t="s">
        <v>165</v>
      </c>
      <c r="BM150" s="172" t="s">
        <v>211</v>
      </c>
    </row>
    <row r="151" spans="2:65" s="1" customFormat="1" ht="37.9" customHeight="1">
      <c r="B151" s="31"/>
      <c r="C151" s="173" t="s">
        <v>203</v>
      </c>
      <c r="D151" s="173" t="s">
        <v>208</v>
      </c>
      <c r="E151" s="174" t="s">
        <v>213</v>
      </c>
      <c r="F151" s="175" t="s">
        <v>214</v>
      </c>
      <c r="G151" s="176" t="s">
        <v>180</v>
      </c>
      <c r="H151" s="177">
        <v>16.434000000000001</v>
      </c>
      <c r="I151" s="178"/>
      <c r="J151" s="179">
        <f t="shared" si="5"/>
        <v>0</v>
      </c>
      <c r="K151" s="180"/>
      <c r="L151" s="181"/>
      <c r="M151" s="182" t="s">
        <v>1</v>
      </c>
      <c r="N151" s="183" t="s">
        <v>44</v>
      </c>
      <c r="P151" s="170">
        <f t="shared" si="6"/>
        <v>0</v>
      </c>
      <c r="Q151" s="170">
        <v>1.5900000000000001E-2</v>
      </c>
      <c r="R151" s="170">
        <f t="shared" si="7"/>
        <v>0.26130060000000005</v>
      </c>
      <c r="S151" s="170">
        <v>0</v>
      </c>
      <c r="T151" s="171">
        <f t="shared" si="8"/>
        <v>0</v>
      </c>
      <c r="AR151" s="172" t="s">
        <v>176</v>
      </c>
      <c r="AT151" s="172" t="s">
        <v>208</v>
      </c>
      <c r="AU151" s="172" t="s">
        <v>91</v>
      </c>
      <c r="AY151" s="14" t="s">
        <v>159</v>
      </c>
      <c r="BE151" s="100">
        <f t="shared" si="9"/>
        <v>0</v>
      </c>
      <c r="BF151" s="100">
        <f t="shared" si="10"/>
        <v>0</v>
      </c>
      <c r="BG151" s="100">
        <f t="shared" si="11"/>
        <v>0</v>
      </c>
      <c r="BH151" s="100">
        <f t="shared" si="12"/>
        <v>0</v>
      </c>
      <c r="BI151" s="100">
        <f t="shared" si="13"/>
        <v>0</v>
      </c>
      <c r="BJ151" s="14" t="s">
        <v>91</v>
      </c>
      <c r="BK151" s="100">
        <f t="shared" si="14"/>
        <v>0</v>
      </c>
      <c r="BL151" s="14" t="s">
        <v>165</v>
      </c>
      <c r="BM151" s="172" t="s">
        <v>215</v>
      </c>
    </row>
    <row r="152" spans="2:65" s="1" customFormat="1" ht="37.9" customHeight="1">
      <c r="B152" s="31"/>
      <c r="C152" s="173" t="s">
        <v>207</v>
      </c>
      <c r="D152" s="173" t="s">
        <v>208</v>
      </c>
      <c r="E152" s="174" t="s">
        <v>217</v>
      </c>
      <c r="F152" s="175" t="s">
        <v>218</v>
      </c>
      <c r="G152" s="176" t="s">
        <v>180</v>
      </c>
      <c r="H152" s="177">
        <v>1.429</v>
      </c>
      <c r="I152" s="178"/>
      <c r="J152" s="179">
        <f t="shared" si="5"/>
        <v>0</v>
      </c>
      <c r="K152" s="180"/>
      <c r="L152" s="181"/>
      <c r="M152" s="182" t="s">
        <v>1</v>
      </c>
      <c r="N152" s="183" t="s">
        <v>44</v>
      </c>
      <c r="P152" s="170">
        <f t="shared" si="6"/>
        <v>0</v>
      </c>
      <c r="Q152" s="170">
        <v>0.13150000000000001</v>
      </c>
      <c r="R152" s="170">
        <f t="shared" si="7"/>
        <v>0.18791350000000001</v>
      </c>
      <c r="S152" s="170">
        <v>0</v>
      </c>
      <c r="T152" s="171">
        <f t="shared" si="8"/>
        <v>0</v>
      </c>
      <c r="AR152" s="172" t="s">
        <v>176</v>
      </c>
      <c r="AT152" s="172" t="s">
        <v>208</v>
      </c>
      <c r="AU152" s="172" t="s">
        <v>91</v>
      </c>
      <c r="AY152" s="14" t="s">
        <v>159</v>
      </c>
      <c r="BE152" s="100">
        <f t="shared" si="9"/>
        <v>0</v>
      </c>
      <c r="BF152" s="100">
        <f t="shared" si="10"/>
        <v>0</v>
      </c>
      <c r="BG152" s="100">
        <f t="shared" si="11"/>
        <v>0</v>
      </c>
      <c r="BH152" s="100">
        <f t="shared" si="12"/>
        <v>0</v>
      </c>
      <c r="BI152" s="100">
        <f t="shared" si="13"/>
        <v>0</v>
      </c>
      <c r="BJ152" s="14" t="s">
        <v>91</v>
      </c>
      <c r="BK152" s="100">
        <f t="shared" si="14"/>
        <v>0</v>
      </c>
      <c r="BL152" s="14" t="s">
        <v>165</v>
      </c>
      <c r="BM152" s="172" t="s">
        <v>219</v>
      </c>
    </row>
    <row r="153" spans="2:65" s="1" customFormat="1" ht="37.9" customHeight="1">
      <c r="B153" s="31"/>
      <c r="C153" s="161" t="s">
        <v>212</v>
      </c>
      <c r="D153" s="161" t="s">
        <v>161</v>
      </c>
      <c r="E153" s="162" t="s">
        <v>221</v>
      </c>
      <c r="F153" s="163" t="s">
        <v>222</v>
      </c>
      <c r="G153" s="164" t="s">
        <v>180</v>
      </c>
      <c r="H153" s="165">
        <v>1</v>
      </c>
      <c r="I153" s="166"/>
      <c r="J153" s="167">
        <f t="shared" si="5"/>
        <v>0</v>
      </c>
      <c r="K153" s="168"/>
      <c r="L153" s="31"/>
      <c r="M153" s="169" t="s">
        <v>1</v>
      </c>
      <c r="N153" s="135" t="s">
        <v>44</v>
      </c>
      <c r="P153" s="170">
        <f t="shared" si="6"/>
        <v>0</v>
      </c>
      <c r="Q153" s="170">
        <v>0.3743167</v>
      </c>
      <c r="R153" s="170">
        <f t="shared" si="7"/>
        <v>0.3743167</v>
      </c>
      <c r="S153" s="170">
        <v>0</v>
      </c>
      <c r="T153" s="171">
        <f t="shared" si="8"/>
        <v>0</v>
      </c>
      <c r="AR153" s="172" t="s">
        <v>165</v>
      </c>
      <c r="AT153" s="172" t="s">
        <v>161</v>
      </c>
      <c r="AU153" s="172" t="s">
        <v>91</v>
      </c>
      <c r="AY153" s="14" t="s">
        <v>159</v>
      </c>
      <c r="BE153" s="100">
        <f t="shared" si="9"/>
        <v>0</v>
      </c>
      <c r="BF153" s="100">
        <f t="shared" si="10"/>
        <v>0</v>
      </c>
      <c r="BG153" s="100">
        <f t="shared" si="11"/>
        <v>0</v>
      </c>
      <c r="BH153" s="100">
        <f t="shared" si="12"/>
        <v>0</v>
      </c>
      <c r="BI153" s="100">
        <f t="shared" si="13"/>
        <v>0</v>
      </c>
      <c r="BJ153" s="14" t="s">
        <v>91</v>
      </c>
      <c r="BK153" s="100">
        <f t="shared" si="14"/>
        <v>0</v>
      </c>
      <c r="BL153" s="14" t="s">
        <v>165</v>
      </c>
      <c r="BM153" s="172" t="s">
        <v>223</v>
      </c>
    </row>
    <row r="154" spans="2:65" s="1" customFormat="1" ht="24.2" customHeight="1">
      <c r="B154" s="31"/>
      <c r="C154" s="173" t="s">
        <v>216</v>
      </c>
      <c r="D154" s="173" t="s">
        <v>208</v>
      </c>
      <c r="E154" s="174" t="s">
        <v>225</v>
      </c>
      <c r="F154" s="175" t="s">
        <v>226</v>
      </c>
      <c r="G154" s="176" t="s">
        <v>180</v>
      </c>
      <c r="H154" s="177">
        <v>1</v>
      </c>
      <c r="I154" s="178"/>
      <c r="J154" s="179">
        <f t="shared" si="5"/>
        <v>0</v>
      </c>
      <c r="K154" s="180"/>
      <c r="L154" s="181"/>
      <c r="M154" s="182" t="s">
        <v>1</v>
      </c>
      <c r="N154" s="183" t="s">
        <v>44</v>
      </c>
      <c r="P154" s="170">
        <f t="shared" si="6"/>
        <v>0</v>
      </c>
      <c r="Q154" s="170">
        <v>3.6999999999999999E-4</v>
      </c>
      <c r="R154" s="170">
        <f t="shared" si="7"/>
        <v>3.6999999999999999E-4</v>
      </c>
      <c r="S154" s="170">
        <v>0</v>
      </c>
      <c r="T154" s="171">
        <f t="shared" si="8"/>
        <v>0</v>
      </c>
      <c r="AR154" s="172" t="s">
        <v>176</v>
      </c>
      <c r="AT154" s="172" t="s">
        <v>208</v>
      </c>
      <c r="AU154" s="172" t="s">
        <v>91</v>
      </c>
      <c r="AY154" s="14" t="s">
        <v>159</v>
      </c>
      <c r="BE154" s="100">
        <f t="shared" si="9"/>
        <v>0</v>
      </c>
      <c r="BF154" s="100">
        <f t="shared" si="10"/>
        <v>0</v>
      </c>
      <c r="BG154" s="100">
        <f t="shared" si="11"/>
        <v>0</v>
      </c>
      <c r="BH154" s="100">
        <f t="shared" si="12"/>
        <v>0</v>
      </c>
      <c r="BI154" s="100">
        <f t="shared" si="13"/>
        <v>0</v>
      </c>
      <c r="BJ154" s="14" t="s">
        <v>91</v>
      </c>
      <c r="BK154" s="100">
        <f t="shared" si="14"/>
        <v>0</v>
      </c>
      <c r="BL154" s="14" t="s">
        <v>165</v>
      </c>
      <c r="BM154" s="172" t="s">
        <v>227</v>
      </c>
    </row>
    <row r="155" spans="2:65" s="1" customFormat="1" ht="37.9" customHeight="1">
      <c r="B155" s="31"/>
      <c r="C155" s="173" t="s">
        <v>220</v>
      </c>
      <c r="D155" s="173" t="s">
        <v>208</v>
      </c>
      <c r="E155" s="174" t="s">
        <v>229</v>
      </c>
      <c r="F155" s="175" t="s">
        <v>230</v>
      </c>
      <c r="G155" s="176" t="s">
        <v>180</v>
      </c>
      <c r="H155" s="177">
        <v>1</v>
      </c>
      <c r="I155" s="178"/>
      <c r="J155" s="179">
        <f t="shared" si="5"/>
        <v>0</v>
      </c>
      <c r="K155" s="180"/>
      <c r="L155" s="181"/>
      <c r="M155" s="182" t="s">
        <v>1</v>
      </c>
      <c r="N155" s="183" t="s">
        <v>44</v>
      </c>
      <c r="P155" s="170">
        <f t="shared" si="6"/>
        <v>0</v>
      </c>
      <c r="Q155" s="170">
        <v>8.2000000000000007E-3</v>
      </c>
      <c r="R155" s="170">
        <f t="shared" si="7"/>
        <v>8.2000000000000007E-3</v>
      </c>
      <c r="S155" s="170">
        <v>0</v>
      </c>
      <c r="T155" s="171">
        <f t="shared" si="8"/>
        <v>0</v>
      </c>
      <c r="AR155" s="172" t="s">
        <v>176</v>
      </c>
      <c r="AT155" s="172" t="s">
        <v>208</v>
      </c>
      <c r="AU155" s="172" t="s">
        <v>91</v>
      </c>
      <c r="AY155" s="14" t="s">
        <v>159</v>
      </c>
      <c r="BE155" s="100">
        <f t="shared" si="9"/>
        <v>0</v>
      </c>
      <c r="BF155" s="100">
        <f t="shared" si="10"/>
        <v>0</v>
      </c>
      <c r="BG155" s="100">
        <f t="shared" si="11"/>
        <v>0</v>
      </c>
      <c r="BH155" s="100">
        <f t="shared" si="12"/>
        <v>0</v>
      </c>
      <c r="BI155" s="100">
        <f t="shared" si="13"/>
        <v>0</v>
      </c>
      <c r="BJ155" s="14" t="s">
        <v>91</v>
      </c>
      <c r="BK155" s="100">
        <f t="shared" si="14"/>
        <v>0</v>
      </c>
      <c r="BL155" s="14" t="s">
        <v>165</v>
      </c>
      <c r="BM155" s="172" t="s">
        <v>231</v>
      </c>
    </row>
    <row r="156" spans="2:65" s="1" customFormat="1" ht="44.25" customHeight="1">
      <c r="B156" s="31"/>
      <c r="C156" s="173" t="s">
        <v>224</v>
      </c>
      <c r="D156" s="173" t="s">
        <v>208</v>
      </c>
      <c r="E156" s="174" t="s">
        <v>233</v>
      </c>
      <c r="F156" s="175" t="s">
        <v>234</v>
      </c>
      <c r="G156" s="176" t="s">
        <v>180</v>
      </c>
      <c r="H156" s="177">
        <v>1</v>
      </c>
      <c r="I156" s="178"/>
      <c r="J156" s="179">
        <f t="shared" si="5"/>
        <v>0</v>
      </c>
      <c r="K156" s="180"/>
      <c r="L156" s="181"/>
      <c r="M156" s="182" t="s">
        <v>1</v>
      </c>
      <c r="N156" s="183" t="s">
        <v>44</v>
      </c>
      <c r="P156" s="170">
        <f t="shared" si="6"/>
        <v>0</v>
      </c>
      <c r="Q156" s="170">
        <v>0.105</v>
      </c>
      <c r="R156" s="170">
        <f t="shared" si="7"/>
        <v>0.105</v>
      </c>
      <c r="S156" s="170">
        <v>0</v>
      </c>
      <c r="T156" s="171">
        <f t="shared" si="8"/>
        <v>0</v>
      </c>
      <c r="AR156" s="172" t="s">
        <v>176</v>
      </c>
      <c r="AT156" s="172" t="s">
        <v>208</v>
      </c>
      <c r="AU156" s="172" t="s">
        <v>91</v>
      </c>
      <c r="AY156" s="14" t="s">
        <v>159</v>
      </c>
      <c r="BE156" s="100">
        <f t="shared" si="9"/>
        <v>0</v>
      </c>
      <c r="BF156" s="100">
        <f t="shared" si="10"/>
        <v>0</v>
      </c>
      <c r="BG156" s="100">
        <f t="shared" si="11"/>
        <v>0</v>
      </c>
      <c r="BH156" s="100">
        <f t="shared" si="12"/>
        <v>0</v>
      </c>
      <c r="BI156" s="100">
        <f t="shared" si="13"/>
        <v>0</v>
      </c>
      <c r="BJ156" s="14" t="s">
        <v>91</v>
      </c>
      <c r="BK156" s="100">
        <f t="shared" si="14"/>
        <v>0</v>
      </c>
      <c r="BL156" s="14" t="s">
        <v>165</v>
      </c>
      <c r="BM156" s="172" t="s">
        <v>235</v>
      </c>
    </row>
    <row r="157" spans="2:65" s="1" customFormat="1" ht="44.25" customHeight="1">
      <c r="B157" s="31"/>
      <c r="C157" s="161" t="s">
        <v>228</v>
      </c>
      <c r="D157" s="161" t="s">
        <v>161</v>
      </c>
      <c r="E157" s="162" t="s">
        <v>237</v>
      </c>
      <c r="F157" s="163" t="s">
        <v>238</v>
      </c>
      <c r="G157" s="164" t="s">
        <v>180</v>
      </c>
      <c r="H157" s="165">
        <v>30.36</v>
      </c>
      <c r="I157" s="166"/>
      <c r="J157" s="167">
        <f t="shared" si="5"/>
        <v>0</v>
      </c>
      <c r="K157" s="168"/>
      <c r="L157" s="31"/>
      <c r="M157" s="169" t="s">
        <v>1</v>
      </c>
      <c r="N157" s="135" t="s">
        <v>44</v>
      </c>
      <c r="P157" s="170">
        <f t="shared" si="6"/>
        <v>0</v>
      </c>
      <c r="Q157" s="170">
        <v>8.4999999999999995E-4</v>
      </c>
      <c r="R157" s="170">
        <f t="shared" si="7"/>
        <v>2.5805999999999999E-2</v>
      </c>
      <c r="S157" s="170">
        <v>0</v>
      </c>
      <c r="T157" s="171">
        <f t="shared" si="8"/>
        <v>0</v>
      </c>
      <c r="AR157" s="172" t="s">
        <v>165</v>
      </c>
      <c r="AT157" s="172" t="s">
        <v>161</v>
      </c>
      <c r="AU157" s="172" t="s">
        <v>91</v>
      </c>
      <c r="AY157" s="14" t="s">
        <v>159</v>
      </c>
      <c r="BE157" s="100">
        <f t="shared" si="9"/>
        <v>0</v>
      </c>
      <c r="BF157" s="100">
        <f t="shared" si="10"/>
        <v>0</v>
      </c>
      <c r="BG157" s="100">
        <f t="shared" si="11"/>
        <v>0</v>
      </c>
      <c r="BH157" s="100">
        <f t="shared" si="12"/>
        <v>0</v>
      </c>
      <c r="BI157" s="100">
        <f t="shared" si="13"/>
        <v>0</v>
      </c>
      <c r="BJ157" s="14" t="s">
        <v>91</v>
      </c>
      <c r="BK157" s="100">
        <f t="shared" si="14"/>
        <v>0</v>
      </c>
      <c r="BL157" s="14" t="s">
        <v>165</v>
      </c>
      <c r="BM157" s="172" t="s">
        <v>239</v>
      </c>
    </row>
    <row r="158" spans="2:65" s="1" customFormat="1" ht="24.2" customHeight="1">
      <c r="B158" s="31"/>
      <c r="C158" s="161" t="s">
        <v>232</v>
      </c>
      <c r="D158" s="161" t="s">
        <v>161</v>
      </c>
      <c r="E158" s="162" t="s">
        <v>241</v>
      </c>
      <c r="F158" s="163" t="s">
        <v>242</v>
      </c>
      <c r="G158" s="164" t="s">
        <v>198</v>
      </c>
      <c r="H158" s="165">
        <v>7.59</v>
      </c>
      <c r="I158" s="166"/>
      <c r="J158" s="167">
        <f t="shared" si="5"/>
        <v>0</v>
      </c>
      <c r="K158" s="168"/>
      <c r="L158" s="31"/>
      <c r="M158" s="169" t="s">
        <v>1</v>
      </c>
      <c r="N158" s="135" t="s">
        <v>44</v>
      </c>
      <c r="P158" s="170">
        <f t="shared" si="6"/>
        <v>0</v>
      </c>
      <c r="Q158" s="170">
        <v>0</v>
      </c>
      <c r="R158" s="170">
        <f t="shared" si="7"/>
        <v>0</v>
      </c>
      <c r="S158" s="170">
        <v>0.34499999999999997</v>
      </c>
      <c r="T158" s="171">
        <f t="shared" si="8"/>
        <v>2.6185499999999999</v>
      </c>
      <c r="AR158" s="172" t="s">
        <v>165</v>
      </c>
      <c r="AT158" s="172" t="s">
        <v>161</v>
      </c>
      <c r="AU158" s="172" t="s">
        <v>91</v>
      </c>
      <c r="AY158" s="14" t="s">
        <v>159</v>
      </c>
      <c r="BE158" s="100">
        <f t="shared" si="9"/>
        <v>0</v>
      </c>
      <c r="BF158" s="100">
        <f t="shared" si="10"/>
        <v>0</v>
      </c>
      <c r="BG158" s="100">
        <f t="shared" si="11"/>
        <v>0</v>
      </c>
      <c r="BH158" s="100">
        <f t="shared" si="12"/>
        <v>0</v>
      </c>
      <c r="BI158" s="100">
        <f t="shared" si="13"/>
        <v>0</v>
      </c>
      <c r="BJ158" s="14" t="s">
        <v>91</v>
      </c>
      <c r="BK158" s="100">
        <f t="shared" si="14"/>
        <v>0</v>
      </c>
      <c r="BL158" s="14" t="s">
        <v>165</v>
      </c>
      <c r="BM158" s="172" t="s">
        <v>243</v>
      </c>
    </row>
    <row r="159" spans="2:65" s="1" customFormat="1" ht="21.75" customHeight="1">
      <c r="B159" s="31"/>
      <c r="C159" s="161" t="s">
        <v>236</v>
      </c>
      <c r="D159" s="161" t="s">
        <v>161</v>
      </c>
      <c r="E159" s="162" t="s">
        <v>244</v>
      </c>
      <c r="F159" s="163" t="s">
        <v>245</v>
      </c>
      <c r="G159" s="164" t="s">
        <v>190</v>
      </c>
      <c r="H159" s="165">
        <v>11.1</v>
      </c>
      <c r="I159" s="166"/>
      <c r="J159" s="167">
        <f t="shared" si="5"/>
        <v>0</v>
      </c>
      <c r="K159" s="168"/>
      <c r="L159" s="31"/>
      <c r="M159" s="169" t="s">
        <v>1</v>
      </c>
      <c r="N159" s="135" t="s">
        <v>44</v>
      </c>
      <c r="P159" s="170">
        <f t="shared" si="6"/>
        <v>0</v>
      </c>
      <c r="Q159" s="170">
        <v>0</v>
      </c>
      <c r="R159" s="170">
        <f t="shared" si="7"/>
        <v>0</v>
      </c>
      <c r="S159" s="170">
        <v>0</v>
      </c>
      <c r="T159" s="171">
        <f t="shared" si="8"/>
        <v>0</v>
      </c>
      <c r="AR159" s="172" t="s">
        <v>165</v>
      </c>
      <c r="AT159" s="172" t="s">
        <v>161</v>
      </c>
      <c r="AU159" s="172" t="s">
        <v>91</v>
      </c>
      <c r="AY159" s="14" t="s">
        <v>159</v>
      </c>
      <c r="BE159" s="100">
        <f t="shared" si="9"/>
        <v>0</v>
      </c>
      <c r="BF159" s="100">
        <f t="shared" si="10"/>
        <v>0</v>
      </c>
      <c r="BG159" s="100">
        <f t="shared" si="11"/>
        <v>0</v>
      </c>
      <c r="BH159" s="100">
        <f t="shared" si="12"/>
        <v>0</v>
      </c>
      <c r="BI159" s="100">
        <f t="shared" si="13"/>
        <v>0</v>
      </c>
      <c r="BJ159" s="14" t="s">
        <v>91</v>
      </c>
      <c r="BK159" s="100">
        <f t="shared" si="14"/>
        <v>0</v>
      </c>
      <c r="BL159" s="14" t="s">
        <v>165</v>
      </c>
      <c r="BM159" s="172" t="s">
        <v>246</v>
      </c>
    </row>
    <row r="160" spans="2:65" s="1" customFormat="1" ht="24.2" customHeight="1">
      <c r="B160" s="31"/>
      <c r="C160" s="161" t="s">
        <v>240</v>
      </c>
      <c r="D160" s="161" t="s">
        <v>161</v>
      </c>
      <c r="E160" s="162" t="s">
        <v>248</v>
      </c>
      <c r="F160" s="163" t="s">
        <v>249</v>
      </c>
      <c r="G160" s="164" t="s">
        <v>190</v>
      </c>
      <c r="H160" s="165">
        <v>277.5</v>
      </c>
      <c r="I160" s="166"/>
      <c r="J160" s="167">
        <f t="shared" si="5"/>
        <v>0</v>
      </c>
      <c r="K160" s="168"/>
      <c r="L160" s="31"/>
      <c r="M160" s="169" t="s">
        <v>1</v>
      </c>
      <c r="N160" s="135" t="s">
        <v>44</v>
      </c>
      <c r="P160" s="170">
        <f t="shared" si="6"/>
        <v>0</v>
      </c>
      <c r="Q160" s="170">
        <v>0</v>
      </c>
      <c r="R160" s="170">
        <f t="shared" si="7"/>
        <v>0</v>
      </c>
      <c r="S160" s="170">
        <v>0</v>
      </c>
      <c r="T160" s="171">
        <f t="shared" si="8"/>
        <v>0</v>
      </c>
      <c r="AR160" s="172" t="s">
        <v>165</v>
      </c>
      <c r="AT160" s="172" t="s">
        <v>161</v>
      </c>
      <c r="AU160" s="172" t="s">
        <v>91</v>
      </c>
      <c r="AY160" s="14" t="s">
        <v>159</v>
      </c>
      <c r="BE160" s="100">
        <f t="shared" si="9"/>
        <v>0</v>
      </c>
      <c r="BF160" s="100">
        <f t="shared" si="10"/>
        <v>0</v>
      </c>
      <c r="BG160" s="100">
        <f t="shared" si="11"/>
        <v>0</v>
      </c>
      <c r="BH160" s="100">
        <f t="shared" si="12"/>
        <v>0</v>
      </c>
      <c r="BI160" s="100">
        <f t="shared" si="13"/>
        <v>0</v>
      </c>
      <c r="BJ160" s="14" t="s">
        <v>91</v>
      </c>
      <c r="BK160" s="100">
        <f t="shared" si="14"/>
        <v>0</v>
      </c>
      <c r="BL160" s="14" t="s">
        <v>165</v>
      </c>
      <c r="BM160" s="172" t="s">
        <v>250</v>
      </c>
    </row>
    <row r="161" spans="2:65" s="12" customFormat="1">
      <c r="B161" s="184"/>
      <c r="D161" s="185" t="s">
        <v>251</v>
      </c>
      <c r="F161" s="186" t="s">
        <v>294</v>
      </c>
      <c r="H161" s="187">
        <v>277.5</v>
      </c>
      <c r="I161" s="188"/>
      <c r="L161" s="184"/>
      <c r="M161" s="189"/>
      <c r="T161" s="190"/>
      <c r="AT161" s="191" t="s">
        <v>251</v>
      </c>
      <c r="AU161" s="191" t="s">
        <v>91</v>
      </c>
      <c r="AV161" s="12" t="s">
        <v>91</v>
      </c>
      <c r="AW161" s="12" t="s">
        <v>4</v>
      </c>
      <c r="AX161" s="12" t="s">
        <v>85</v>
      </c>
      <c r="AY161" s="191" t="s">
        <v>159</v>
      </c>
    </row>
    <row r="162" spans="2:65" s="1" customFormat="1" ht="24.2" customHeight="1">
      <c r="B162" s="31"/>
      <c r="C162" s="161" t="s">
        <v>7</v>
      </c>
      <c r="D162" s="161" t="s">
        <v>161</v>
      </c>
      <c r="E162" s="162" t="s">
        <v>254</v>
      </c>
      <c r="F162" s="163" t="s">
        <v>255</v>
      </c>
      <c r="G162" s="164" t="s">
        <v>190</v>
      </c>
      <c r="H162" s="165">
        <v>11.1</v>
      </c>
      <c r="I162" s="166"/>
      <c r="J162" s="167">
        <f>ROUND(I162*H162,2)</f>
        <v>0</v>
      </c>
      <c r="K162" s="168"/>
      <c r="L162" s="31"/>
      <c r="M162" s="169" t="s">
        <v>1</v>
      </c>
      <c r="N162" s="135" t="s">
        <v>44</v>
      </c>
      <c r="P162" s="170">
        <f>O162*H162</f>
        <v>0</v>
      </c>
      <c r="Q162" s="170">
        <v>0</v>
      </c>
      <c r="R162" s="170">
        <f>Q162*H162</f>
        <v>0</v>
      </c>
      <c r="S162" s="170">
        <v>0</v>
      </c>
      <c r="T162" s="171">
        <f>S162*H162</f>
        <v>0</v>
      </c>
      <c r="AR162" s="172" t="s">
        <v>165</v>
      </c>
      <c r="AT162" s="172" t="s">
        <v>161</v>
      </c>
      <c r="AU162" s="172" t="s">
        <v>91</v>
      </c>
      <c r="AY162" s="14" t="s">
        <v>159</v>
      </c>
      <c r="BE162" s="100">
        <f>IF(N162="základná",J162,0)</f>
        <v>0</v>
      </c>
      <c r="BF162" s="100">
        <f>IF(N162="znížená",J162,0)</f>
        <v>0</v>
      </c>
      <c r="BG162" s="100">
        <f>IF(N162="zákl. prenesená",J162,0)</f>
        <v>0</v>
      </c>
      <c r="BH162" s="100">
        <f>IF(N162="zníž. prenesená",J162,0)</f>
        <v>0</v>
      </c>
      <c r="BI162" s="100">
        <f>IF(N162="nulová",J162,0)</f>
        <v>0</v>
      </c>
      <c r="BJ162" s="14" t="s">
        <v>91</v>
      </c>
      <c r="BK162" s="100">
        <f>ROUND(I162*H162,2)</f>
        <v>0</v>
      </c>
      <c r="BL162" s="14" t="s">
        <v>165</v>
      </c>
      <c r="BM162" s="172" t="s">
        <v>256</v>
      </c>
    </row>
    <row r="163" spans="2:65" s="1" customFormat="1" ht="24.2" customHeight="1">
      <c r="B163" s="31"/>
      <c r="C163" s="161" t="s">
        <v>247</v>
      </c>
      <c r="D163" s="161" t="s">
        <v>161</v>
      </c>
      <c r="E163" s="162" t="s">
        <v>258</v>
      </c>
      <c r="F163" s="163" t="s">
        <v>259</v>
      </c>
      <c r="G163" s="164" t="s">
        <v>190</v>
      </c>
      <c r="H163" s="165">
        <v>11.1</v>
      </c>
      <c r="I163" s="166"/>
      <c r="J163" s="167">
        <f>ROUND(I163*H163,2)</f>
        <v>0</v>
      </c>
      <c r="K163" s="168"/>
      <c r="L163" s="31"/>
      <c r="M163" s="169" t="s">
        <v>1</v>
      </c>
      <c r="N163" s="135" t="s">
        <v>44</v>
      </c>
      <c r="P163" s="170">
        <f>O163*H163</f>
        <v>0</v>
      </c>
      <c r="Q163" s="170">
        <v>0</v>
      </c>
      <c r="R163" s="170">
        <f>Q163*H163</f>
        <v>0</v>
      </c>
      <c r="S163" s="170">
        <v>0</v>
      </c>
      <c r="T163" s="171">
        <f>S163*H163</f>
        <v>0</v>
      </c>
      <c r="AR163" s="172" t="s">
        <v>165</v>
      </c>
      <c r="AT163" s="172" t="s">
        <v>161</v>
      </c>
      <c r="AU163" s="172" t="s">
        <v>91</v>
      </c>
      <c r="AY163" s="14" t="s">
        <v>159</v>
      </c>
      <c r="BE163" s="100">
        <f>IF(N163="základná",J163,0)</f>
        <v>0</v>
      </c>
      <c r="BF163" s="100">
        <f>IF(N163="znížená",J163,0)</f>
        <v>0</v>
      </c>
      <c r="BG163" s="100">
        <f>IF(N163="zákl. prenesená",J163,0)</f>
        <v>0</v>
      </c>
      <c r="BH163" s="100">
        <f>IF(N163="zníž. prenesená",J163,0)</f>
        <v>0</v>
      </c>
      <c r="BI163" s="100">
        <f>IF(N163="nulová",J163,0)</f>
        <v>0</v>
      </c>
      <c r="BJ163" s="14" t="s">
        <v>91</v>
      </c>
      <c r="BK163" s="100">
        <f>ROUND(I163*H163,2)</f>
        <v>0</v>
      </c>
      <c r="BL163" s="14" t="s">
        <v>165</v>
      </c>
      <c r="BM163" s="172" t="s">
        <v>260</v>
      </c>
    </row>
    <row r="164" spans="2:65" s="1" customFormat="1" ht="24.2" customHeight="1">
      <c r="B164" s="31"/>
      <c r="C164" s="161" t="s">
        <v>253</v>
      </c>
      <c r="D164" s="161" t="s">
        <v>161</v>
      </c>
      <c r="E164" s="162" t="s">
        <v>262</v>
      </c>
      <c r="F164" s="163" t="s">
        <v>263</v>
      </c>
      <c r="G164" s="164" t="s">
        <v>190</v>
      </c>
      <c r="H164" s="165">
        <v>11.1</v>
      </c>
      <c r="I164" s="166"/>
      <c r="J164" s="167">
        <f>ROUND(I164*H164,2)</f>
        <v>0</v>
      </c>
      <c r="K164" s="168"/>
      <c r="L164" s="31"/>
      <c r="M164" s="169" t="s">
        <v>1</v>
      </c>
      <c r="N164" s="135" t="s">
        <v>44</v>
      </c>
      <c r="P164" s="170">
        <f>O164*H164</f>
        <v>0</v>
      </c>
      <c r="Q164" s="170">
        <v>0</v>
      </c>
      <c r="R164" s="170">
        <f>Q164*H164</f>
        <v>0</v>
      </c>
      <c r="S164" s="170">
        <v>0</v>
      </c>
      <c r="T164" s="171">
        <f>S164*H164</f>
        <v>0</v>
      </c>
      <c r="AR164" s="172" t="s">
        <v>165</v>
      </c>
      <c r="AT164" s="172" t="s">
        <v>161</v>
      </c>
      <c r="AU164" s="172" t="s">
        <v>91</v>
      </c>
      <c r="AY164" s="14" t="s">
        <v>159</v>
      </c>
      <c r="BE164" s="100">
        <f>IF(N164="základná",J164,0)</f>
        <v>0</v>
      </c>
      <c r="BF164" s="100">
        <f>IF(N164="znížená",J164,0)</f>
        <v>0</v>
      </c>
      <c r="BG164" s="100">
        <f>IF(N164="zákl. prenesená",J164,0)</f>
        <v>0</v>
      </c>
      <c r="BH164" s="100">
        <f>IF(N164="zníž. prenesená",J164,0)</f>
        <v>0</v>
      </c>
      <c r="BI164" s="100">
        <f>IF(N164="nulová",J164,0)</f>
        <v>0</v>
      </c>
      <c r="BJ164" s="14" t="s">
        <v>91</v>
      </c>
      <c r="BK164" s="100">
        <f>ROUND(I164*H164,2)</f>
        <v>0</v>
      </c>
      <c r="BL164" s="14" t="s">
        <v>165</v>
      </c>
      <c r="BM164" s="172" t="s">
        <v>264</v>
      </c>
    </row>
    <row r="165" spans="2:65" s="1" customFormat="1" ht="24.2" customHeight="1">
      <c r="B165" s="31"/>
      <c r="C165" s="161" t="s">
        <v>257</v>
      </c>
      <c r="D165" s="161" t="s">
        <v>161</v>
      </c>
      <c r="E165" s="162" t="s">
        <v>266</v>
      </c>
      <c r="F165" s="163" t="s">
        <v>267</v>
      </c>
      <c r="G165" s="164" t="s">
        <v>190</v>
      </c>
      <c r="H165" s="165">
        <v>11.1</v>
      </c>
      <c r="I165" s="166"/>
      <c r="J165" s="167">
        <f>ROUND(I165*H165,2)</f>
        <v>0</v>
      </c>
      <c r="K165" s="168"/>
      <c r="L165" s="31"/>
      <c r="M165" s="169" t="s">
        <v>1</v>
      </c>
      <c r="N165" s="135" t="s">
        <v>44</v>
      </c>
      <c r="P165" s="170">
        <f>O165*H165</f>
        <v>0</v>
      </c>
      <c r="Q165" s="170">
        <v>0</v>
      </c>
      <c r="R165" s="170">
        <f>Q165*H165</f>
        <v>0</v>
      </c>
      <c r="S165" s="170">
        <v>0</v>
      </c>
      <c r="T165" s="171">
        <f>S165*H165</f>
        <v>0</v>
      </c>
      <c r="AR165" s="172" t="s">
        <v>165</v>
      </c>
      <c r="AT165" s="172" t="s">
        <v>161</v>
      </c>
      <c r="AU165" s="172" t="s">
        <v>91</v>
      </c>
      <c r="AY165" s="14" t="s">
        <v>159</v>
      </c>
      <c r="BE165" s="100">
        <f>IF(N165="základná",J165,0)</f>
        <v>0</v>
      </c>
      <c r="BF165" s="100">
        <f>IF(N165="znížená",J165,0)</f>
        <v>0</v>
      </c>
      <c r="BG165" s="100">
        <f>IF(N165="zákl. prenesená",J165,0)</f>
        <v>0</v>
      </c>
      <c r="BH165" s="100">
        <f>IF(N165="zníž. prenesená",J165,0)</f>
        <v>0</v>
      </c>
      <c r="BI165" s="100">
        <f>IF(N165="nulová",J165,0)</f>
        <v>0</v>
      </c>
      <c r="BJ165" s="14" t="s">
        <v>91</v>
      </c>
      <c r="BK165" s="100">
        <f>ROUND(I165*H165,2)</f>
        <v>0</v>
      </c>
      <c r="BL165" s="14" t="s">
        <v>165</v>
      </c>
      <c r="BM165" s="172" t="s">
        <v>268</v>
      </c>
    </row>
    <row r="166" spans="2:65" s="11" customFormat="1" ht="22.9" customHeight="1">
      <c r="B166" s="150"/>
      <c r="D166" s="151" t="s">
        <v>77</v>
      </c>
      <c r="E166" s="159" t="s">
        <v>269</v>
      </c>
      <c r="F166" s="159" t="s">
        <v>270</v>
      </c>
      <c r="I166" s="153"/>
      <c r="J166" s="160">
        <f>BK166</f>
        <v>0</v>
      </c>
      <c r="L166" s="150"/>
      <c r="M166" s="154"/>
      <c r="P166" s="155">
        <f>P167</f>
        <v>0</v>
      </c>
      <c r="R166" s="155">
        <f>R167</f>
        <v>0</v>
      </c>
      <c r="T166" s="156">
        <f>T167</f>
        <v>0</v>
      </c>
      <c r="AR166" s="151" t="s">
        <v>85</v>
      </c>
      <c r="AT166" s="157" t="s">
        <v>77</v>
      </c>
      <c r="AU166" s="157" t="s">
        <v>85</v>
      </c>
      <c r="AY166" s="151" t="s">
        <v>159</v>
      </c>
      <c r="BK166" s="158">
        <f>BK167</f>
        <v>0</v>
      </c>
    </row>
    <row r="167" spans="2:65" s="1" customFormat="1" ht="33" customHeight="1">
      <c r="B167" s="31"/>
      <c r="C167" s="161" t="s">
        <v>261</v>
      </c>
      <c r="D167" s="161" t="s">
        <v>161</v>
      </c>
      <c r="E167" s="162" t="s">
        <v>272</v>
      </c>
      <c r="F167" s="163" t="s">
        <v>273</v>
      </c>
      <c r="G167" s="164" t="s">
        <v>190</v>
      </c>
      <c r="H167" s="165">
        <v>27.859000000000002</v>
      </c>
      <c r="I167" s="166"/>
      <c r="J167" s="167">
        <f>ROUND(I167*H167,2)</f>
        <v>0</v>
      </c>
      <c r="K167" s="168"/>
      <c r="L167" s="31"/>
      <c r="M167" s="169" t="s">
        <v>1</v>
      </c>
      <c r="N167" s="135" t="s">
        <v>44</v>
      </c>
      <c r="P167" s="170">
        <f>O167*H167</f>
        <v>0</v>
      </c>
      <c r="Q167" s="170">
        <v>0</v>
      </c>
      <c r="R167" s="170">
        <f>Q167*H167</f>
        <v>0</v>
      </c>
      <c r="S167" s="170">
        <v>0</v>
      </c>
      <c r="T167" s="171">
        <f>S167*H167</f>
        <v>0</v>
      </c>
      <c r="AR167" s="172" t="s">
        <v>165</v>
      </c>
      <c r="AT167" s="172" t="s">
        <v>161</v>
      </c>
      <c r="AU167" s="172" t="s">
        <v>91</v>
      </c>
      <c r="AY167" s="14" t="s">
        <v>159</v>
      </c>
      <c r="BE167" s="100">
        <f>IF(N167="základná",J167,0)</f>
        <v>0</v>
      </c>
      <c r="BF167" s="100">
        <f>IF(N167="znížená",J167,0)</f>
        <v>0</v>
      </c>
      <c r="BG167" s="100">
        <f>IF(N167="zákl. prenesená",J167,0)</f>
        <v>0</v>
      </c>
      <c r="BH167" s="100">
        <f>IF(N167="zníž. prenesená",J167,0)</f>
        <v>0</v>
      </c>
      <c r="BI167" s="100">
        <f>IF(N167="nulová",J167,0)</f>
        <v>0</v>
      </c>
      <c r="BJ167" s="14" t="s">
        <v>91</v>
      </c>
      <c r="BK167" s="100">
        <f>ROUND(I167*H167,2)</f>
        <v>0</v>
      </c>
      <c r="BL167" s="14" t="s">
        <v>165</v>
      </c>
      <c r="BM167" s="172" t="s">
        <v>274</v>
      </c>
    </row>
    <row r="168" spans="2:65" s="11" customFormat="1" ht="25.9" customHeight="1">
      <c r="B168" s="150"/>
      <c r="D168" s="151" t="s">
        <v>77</v>
      </c>
      <c r="E168" s="152" t="s">
        <v>275</v>
      </c>
      <c r="F168" s="152" t="s">
        <v>276</v>
      </c>
      <c r="I168" s="153"/>
      <c r="J168" s="133">
        <f>BK168</f>
        <v>0</v>
      </c>
      <c r="L168" s="150"/>
      <c r="M168" s="154"/>
      <c r="P168" s="155">
        <f>SUM(P169:P171)</f>
        <v>0</v>
      </c>
      <c r="R168" s="155">
        <f>SUM(R169:R171)</f>
        <v>0</v>
      </c>
      <c r="T168" s="156">
        <f>SUM(T169:T171)</f>
        <v>0</v>
      </c>
      <c r="AR168" s="151" t="s">
        <v>85</v>
      </c>
      <c r="AT168" s="157" t="s">
        <v>77</v>
      </c>
      <c r="AU168" s="157" t="s">
        <v>78</v>
      </c>
      <c r="AY168" s="151" t="s">
        <v>159</v>
      </c>
      <c r="BK168" s="158">
        <f>SUM(BK169:BK171)</f>
        <v>0</v>
      </c>
    </row>
    <row r="169" spans="2:65" s="1" customFormat="1" ht="62.65" customHeight="1">
      <c r="B169" s="31"/>
      <c r="C169" s="161" t="s">
        <v>265</v>
      </c>
      <c r="D169" s="161" t="s">
        <v>161</v>
      </c>
      <c r="E169" s="162" t="s">
        <v>278</v>
      </c>
      <c r="F169" s="163" t="s">
        <v>279</v>
      </c>
      <c r="G169" s="164" t="s">
        <v>1</v>
      </c>
      <c r="H169" s="165">
        <v>0</v>
      </c>
      <c r="I169" s="166"/>
      <c r="J169" s="167">
        <f>ROUND(I169*H169,2)</f>
        <v>0</v>
      </c>
      <c r="K169" s="168"/>
      <c r="L169" s="31"/>
      <c r="M169" s="169" t="s">
        <v>1</v>
      </c>
      <c r="N169" s="135" t="s">
        <v>44</v>
      </c>
      <c r="P169" s="170">
        <f>O169*H169</f>
        <v>0</v>
      </c>
      <c r="Q169" s="170">
        <v>0</v>
      </c>
      <c r="R169" s="170">
        <f>Q169*H169</f>
        <v>0</v>
      </c>
      <c r="S169" s="170">
        <v>0</v>
      </c>
      <c r="T169" s="171">
        <f>S169*H169</f>
        <v>0</v>
      </c>
      <c r="AR169" s="172" t="s">
        <v>165</v>
      </c>
      <c r="AT169" s="172" t="s">
        <v>161</v>
      </c>
      <c r="AU169" s="172" t="s">
        <v>85</v>
      </c>
      <c r="AY169" s="14" t="s">
        <v>159</v>
      </c>
      <c r="BE169" s="100">
        <f>IF(N169="základná",J169,0)</f>
        <v>0</v>
      </c>
      <c r="BF169" s="100">
        <f>IF(N169="znížená",J169,0)</f>
        <v>0</v>
      </c>
      <c r="BG169" s="100">
        <f>IF(N169="zákl. prenesená",J169,0)</f>
        <v>0</v>
      </c>
      <c r="BH169" s="100">
        <f>IF(N169="zníž. prenesená",J169,0)</f>
        <v>0</v>
      </c>
      <c r="BI169" s="100">
        <f>IF(N169="nulová",J169,0)</f>
        <v>0</v>
      </c>
      <c r="BJ169" s="14" t="s">
        <v>91</v>
      </c>
      <c r="BK169" s="100">
        <f>ROUND(I169*H169,2)</f>
        <v>0</v>
      </c>
      <c r="BL169" s="14" t="s">
        <v>165</v>
      </c>
      <c r="BM169" s="172" t="s">
        <v>280</v>
      </c>
    </row>
    <row r="170" spans="2:65" s="1" customFormat="1" ht="55.5" customHeight="1">
      <c r="B170" s="31"/>
      <c r="C170" s="161" t="s">
        <v>271</v>
      </c>
      <c r="D170" s="161" t="s">
        <v>161</v>
      </c>
      <c r="E170" s="162" t="s">
        <v>282</v>
      </c>
      <c r="F170" s="163" t="s">
        <v>283</v>
      </c>
      <c r="G170" s="164" t="s">
        <v>1</v>
      </c>
      <c r="H170" s="165">
        <v>0</v>
      </c>
      <c r="I170" s="166"/>
      <c r="J170" s="167">
        <f>ROUND(I170*H170,2)</f>
        <v>0</v>
      </c>
      <c r="K170" s="168"/>
      <c r="L170" s="31"/>
      <c r="M170" s="169" t="s">
        <v>1</v>
      </c>
      <c r="N170" s="135" t="s">
        <v>44</v>
      </c>
      <c r="P170" s="170">
        <f>O170*H170</f>
        <v>0</v>
      </c>
      <c r="Q170" s="170">
        <v>0</v>
      </c>
      <c r="R170" s="170">
        <f>Q170*H170</f>
        <v>0</v>
      </c>
      <c r="S170" s="170">
        <v>0</v>
      </c>
      <c r="T170" s="171">
        <f>S170*H170</f>
        <v>0</v>
      </c>
      <c r="AR170" s="172" t="s">
        <v>284</v>
      </c>
      <c r="AT170" s="172" t="s">
        <v>161</v>
      </c>
      <c r="AU170" s="172" t="s">
        <v>85</v>
      </c>
      <c r="AY170" s="14" t="s">
        <v>159</v>
      </c>
      <c r="BE170" s="100">
        <f>IF(N170="základná",J170,0)</f>
        <v>0</v>
      </c>
      <c r="BF170" s="100">
        <f>IF(N170="znížená",J170,0)</f>
        <v>0</v>
      </c>
      <c r="BG170" s="100">
        <f>IF(N170="zákl. prenesená",J170,0)</f>
        <v>0</v>
      </c>
      <c r="BH170" s="100">
        <f>IF(N170="zníž. prenesená",J170,0)</f>
        <v>0</v>
      </c>
      <c r="BI170" s="100">
        <f>IF(N170="nulová",J170,0)</f>
        <v>0</v>
      </c>
      <c r="BJ170" s="14" t="s">
        <v>91</v>
      </c>
      <c r="BK170" s="100">
        <f>ROUND(I170*H170,2)</f>
        <v>0</v>
      </c>
      <c r="BL170" s="14" t="s">
        <v>284</v>
      </c>
      <c r="BM170" s="172" t="s">
        <v>285</v>
      </c>
    </row>
    <row r="171" spans="2:65" s="1" customFormat="1" ht="49.15" customHeight="1">
      <c r="B171" s="31"/>
      <c r="C171" s="161" t="s">
        <v>277</v>
      </c>
      <c r="D171" s="161" t="s">
        <v>161</v>
      </c>
      <c r="E171" s="162" t="s">
        <v>287</v>
      </c>
      <c r="F171" s="163" t="s">
        <v>288</v>
      </c>
      <c r="G171" s="164" t="s">
        <v>1</v>
      </c>
      <c r="H171" s="165">
        <v>0</v>
      </c>
      <c r="I171" s="166"/>
      <c r="J171" s="167">
        <f>ROUND(I171*H171,2)</f>
        <v>0</v>
      </c>
      <c r="K171" s="168"/>
      <c r="L171" s="31"/>
      <c r="M171" s="169" t="s">
        <v>1</v>
      </c>
      <c r="N171" s="135" t="s">
        <v>44</v>
      </c>
      <c r="P171" s="170">
        <f>O171*H171</f>
        <v>0</v>
      </c>
      <c r="Q171" s="170">
        <v>0</v>
      </c>
      <c r="R171" s="170">
        <f>Q171*H171</f>
        <v>0</v>
      </c>
      <c r="S171" s="170">
        <v>0</v>
      </c>
      <c r="T171" s="171">
        <f>S171*H171</f>
        <v>0</v>
      </c>
      <c r="AR171" s="172" t="s">
        <v>284</v>
      </c>
      <c r="AT171" s="172" t="s">
        <v>161</v>
      </c>
      <c r="AU171" s="172" t="s">
        <v>85</v>
      </c>
      <c r="AY171" s="14" t="s">
        <v>159</v>
      </c>
      <c r="BE171" s="100">
        <f>IF(N171="základná",J171,0)</f>
        <v>0</v>
      </c>
      <c r="BF171" s="100">
        <f>IF(N171="znížená",J171,0)</f>
        <v>0</v>
      </c>
      <c r="BG171" s="100">
        <f>IF(N171="zákl. prenesená",J171,0)</f>
        <v>0</v>
      </c>
      <c r="BH171" s="100">
        <f>IF(N171="zníž. prenesená",J171,0)</f>
        <v>0</v>
      </c>
      <c r="BI171" s="100">
        <f>IF(N171="nulová",J171,0)</f>
        <v>0</v>
      </c>
      <c r="BJ171" s="14" t="s">
        <v>91</v>
      </c>
      <c r="BK171" s="100">
        <f>ROUND(I171*H171,2)</f>
        <v>0</v>
      </c>
      <c r="BL171" s="14" t="s">
        <v>284</v>
      </c>
      <c r="BM171" s="172" t="s">
        <v>289</v>
      </c>
    </row>
    <row r="172" spans="2:65" s="1" customFormat="1" ht="49.9" customHeight="1">
      <c r="B172" s="31"/>
      <c r="E172" s="152" t="s">
        <v>290</v>
      </c>
      <c r="F172" s="152" t="s">
        <v>291</v>
      </c>
      <c r="J172" s="133">
        <f t="shared" ref="J172:J177" si="15">BK172</f>
        <v>0</v>
      </c>
      <c r="L172" s="31"/>
      <c r="M172" s="192"/>
      <c r="T172" s="58"/>
      <c r="AT172" s="14" t="s">
        <v>77</v>
      </c>
      <c r="AU172" s="14" t="s">
        <v>78</v>
      </c>
      <c r="AY172" s="14" t="s">
        <v>292</v>
      </c>
      <c r="BK172" s="100">
        <f>SUM(BK173:BK177)</f>
        <v>0</v>
      </c>
    </row>
    <row r="173" spans="2:65" s="1" customFormat="1" ht="16.350000000000001" customHeight="1">
      <c r="B173" s="31"/>
      <c r="C173" s="193" t="s">
        <v>1</v>
      </c>
      <c r="D173" s="193" t="s">
        <v>161</v>
      </c>
      <c r="E173" s="194" t="s">
        <v>1</v>
      </c>
      <c r="F173" s="195" t="s">
        <v>1</v>
      </c>
      <c r="G173" s="196" t="s">
        <v>1</v>
      </c>
      <c r="H173" s="197"/>
      <c r="I173" s="198"/>
      <c r="J173" s="199">
        <f t="shared" si="15"/>
        <v>0</v>
      </c>
      <c r="K173" s="168"/>
      <c r="L173" s="31"/>
      <c r="M173" s="200" t="s">
        <v>1</v>
      </c>
      <c r="N173" s="201" t="s">
        <v>44</v>
      </c>
      <c r="T173" s="58"/>
      <c r="AT173" s="14" t="s">
        <v>292</v>
      </c>
      <c r="AU173" s="14" t="s">
        <v>85</v>
      </c>
      <c r="AY173" s="14" t="s">
        <v>292</v>
      </c>
      <c r="BE173" s="100">
        <f>IF(N173="základná",J173,0)</f>
        <v>0</v>
      </c>
      <c r="BF173" s="100">
        <f>IF(N173="znížená",J173,0)</f>
        <v>0</v>
      </c>
      <c r="BG173" s="100">
        <f>IF(N173="zákl. prenesená",J173,0)</f>
        <v>0</v>
      </c>
      <c r="BH173" s="100">
        <f>IF(N173="zníž. prenesená",J173,0)</f>
        <v>0</v>
      </c>
      <c r="BI173" s="100">
        <f>IF(N173="nulová",J173,0)</f>
        <v>0</v>
      </c>
      <c r="BJ173" s="14" t="s">
        <v>91</v>
      </c>
      <c r="BK173" s="100">
        <f>I173*H173</f>
        <v>0</v>
      </c>
    </row>
    <row r="174" spans="2:65" s="1" customFormat="1" ht="16.350000000000001" customHeight="1">
      <c r="B174" s="31"/>
      <c r="C174" s="193" t="s">
        <v>1</v>
      </c>
      <c r="D174" s="193" t="s">
        <v>161</v>
      </c>
      <c r="E174" s="194" t="s">
        <v>1</v>
      </c>
      <c r="F174" s="195" t="s">
        <v>1</v>
      </c>
      <c r="G174" s="196" t="s">
        <v>1</v>
      </c>
      <c r="H174" s="197"/>
      <c r="I174" s="198"/>
      <c r="J174" s="199">
        <f t="shared" si="15"/>
        <v>0</v>
      </c>
      <c r="K174" s="168"/>
      <c r="L174" s="31"/>
      <c r="M174" s="200" t="s">
        <v>1</v>
      </c>
      <c r="N174" s="201" t="s">
        <v>44</v>
      </c>
      <c r="T174" s="58"/>
      <c r="AT174" s="14" t="s">
        <v>292</v>
      </c>
      <c r="AU174" s="14" t="s">
        <v>85</v>
      </c>
      <c r="AY174" s="14" t="s">
        <v>292</v>
      </c>
      <c r="BE174" s="100">
        <f>IF(N174="základná",J174,0)</f>
        <v>0</v>
      </c>
      <c r="BF174" s="100">
        <f>IF(N174="znížená",J174,0)</f>
        <v>0</v>
      </c>
      <c r="BG174" s="100">
        <f>IF(N174="zákl. prenesená",J174,0)</f>
        <v>0</v>
      </c>
      <c r="BH174" s="100">
        <f>IF(N174="zníž. prenesená",J174,0)</f>
        <v>0</v>
      </c>
      <c r="BI174" s="100">
        <f>IF(N174="nulová",J174,0)</f>
        <v>0</v>
      </c>
      <c r="BJ174" s="14" t="s">
        <v>91</v>
      </c>
      <c r="BK174" s="100">
        <f>I174*H174</f>
        <v>0</v>
      </c>
    </row>
    <row r="175" spans="2:65" s="1" customFormat="1" ht="16.350000000000001" customHeight="1">
      <c r="B175" s="31"/>
      <c r="C175" s="193" t="s">
        <v>1</v>
      </c>
      <c r="D175" s="193" t="s">
        <v>161</v>
      </c>
      <c r="E175" s="194" t="s">
        <v>1</v>
      </c>
      <c r="F175" s="195" t="s">
        <v>1</v>
      </c>
      <c r="G175" s="196" t="s">
        <v>1</v>
      </c>
      <c r="H175" s="197"/>
      <c r="I175" s="198"/>
      <c r="J175" s="199">
        <f t="shared" si="15"/>
        <v>0</v>
      </c>
      <c r="K175" s="168"/>
      <c r="L175" s="31"/>
      <c r="M175" s="200" t="s">
        <v>1</v>
      </c>
      <c r="N175" s="201" t="s">
        <v>44</v>
      </c>
      <c r="T175" s="58"/>
      <c r="AT175" s="14" t="s">
        <v>292</v>
      </c>
      <c r="AU175" s="14" t="s">
        <v>85</v>
      </c>
      <c r="AY175" s="14" t="s">
        <v>292</v>
      </c>
      <c r="BE175" s="100">
        <f>IF(N175="základná",J175,0)</f>
        <v>0</v>
      </c>
      <c r="BF175" s="100">
        <f>IF(N175="znížená",J175,0)</f>
        <v>0</v>
      </c>
      <c r="BG175" s="100">
        <f>IF(N175="zákl. prenesená",J175,0)</f>
        <v>0</v>
      </c>
      <c r="BH175" s="100">
        <f>IF(N175="zníž. prenesená",J175,0)</f>
        <v>0</v>
      </c>
      <c r="BI175" s="100">
        <f>IF(N175="nulová",J175,0)</f>
        <v>0</v>
      </c>
      <c r="BJ175" s="14" t="s">
        <v>91</v>
      </c>
      <c r="BK175" s="100">
        <f>I175*H175</f>
        <v>0</v>
      </c>
    </row>
    <row r="176" spans="2:65" s="1" customFormat="1" ht="16.350000000000001" customHeight="1">
      <c r="B176" s="31"/>
      <c r="C176" s="193" t="s">
        <v>1</v>
      </c>
      <c r="D176" s="193" t="s">
        <v>161</v>
      </c>
      <c r="E176" s="194" t="s">
        <v>1</v>
      </c>
      <c r="F176" s="195" t="s">
        <v>1</v>
      </c>
      <c r="G176" s="196" t="s">
        <v>1</v>
      </c>
      <c r="H176" s="197"/>
      <c r="I176" s="198"/>
      <c r="J176" s="199">
        <f t="shared" si="15"/>
        <v>0</v>
      </c>
      <c r="K176" s="168"/>
      <c r="L176" s="31"/>
      <c r="M176" s="200" t="s">
        <v>1</v>
      </c>
      <c r="N176" s="201" t="s">
        <v>44</v>
      </c>
      <c r="T176" s="58"/>
      <c r="AT176" s="14" t="s">
        <v>292</v>
      </c>
      <c r="AU176" s="14" t="s">
        <v>85</v>
      </c>
      <c r="AY176" s="14" t="s">
        <v>292</v>
      </c>
      <c r="BE176" s="100">
        <f>IF(N176="základná",J176,0)</f>
        <v>0</v>
      </c>
      <c r="BF176" s="100">
        <f>IF(N176="znížená",J176,0)</f>
        <v>0</v>
      </c>
      <c r="BG176" s="100">
        <f>IF(N176="zákl. prenesená",J176,0)</f>
        <v>0</v>
      </c>
      <c r="BH176" s="100">
        <f>IF(N176="zníž. prenesená",J176,0)</f>
        <v>0</v>
      </c>
      <c r="BI176" s="100">
        <f>IF(N176="nulová",J176,0)</f>
        <v>0</v>
      </c>
      <c r="BJ176" s="14" t="s">
        <v>91</v>
      </c>
      <c r="BK176" s="100">
        <f>I176*H176</f>
        <v>0</v>
      </c>
    </row>
    <row r="177" spans="2:63" s="1" customFormat="1" ht="16.350000000000001" customHeight="1">
      <c r="B177" s="31"/>
      <c r="C177" s="193" t="s">
        <v>1</v>
      </c>
      <c r="D177" s="193" t="s">
        <v>161</v>
      </c>
      <c r="E177" s="194" t="s">
        <v>1</v>
      </c>
      <c r="F177" s="195" t="s">
        <v>1</v>
      </c>
      <c r="G177" s="196" t="s">
        <v>1</v>
      </c>
      <c r="H177" s="197"/>
      <c r="I177" s="198"/>
      <c r="J177" s="199">
        <f t="shared" si="15"/>
        <v>0</v>
      </c>
      <c r="K177" s="168"/>
      <c r="L177" s="31"/>
      <c r="M177" s="200" t="s">
        <v>1</v>
      </c>
      <c r="N177" s="201" t="s">
        <v>44</v>
      </c>
      <c r="O177" s="202"/>
      <c r="P177" s="202"/>
      <c r="Q177" s="202"/>
      <c r="R177" s="202"/>
      <c r="S177" s="202"/>
      <c r="T177" s="203"/>
      <c r="AT177" s="14" t="s">
        <v>292</v>
      </c>
      <c r="AU177" s="14" t="s">
        <v>85</v>
      </c>
      <c r="AY177" s="14" t="s">
        <v>292</v>
      </c>
      <c r="BE177" s="100">
        <f>IF(N177="základná",J177,0)</f>
        <v>0</v>
      </c>
      <c r="BF177" s="100">
        <f>IF(N177="znížená",J177,0)</f>
        <v>0</v>
      </c>
      <c r="BG177" s="100">
        <f>IF(N177="zákl. prenesená",J177,0)</f>
        <v>0</v>
      </c>
      <c r="BH177" s="100">
        <f>IF(N177="zníž. prenesená",J177,0)</f>
        <v>0</v>
      </c>
      <c r="BI177" s="100">
        <f>IF(N177="nulová",J177,0)</f>
        <v>0</v>
      </c>
      <c r="BJ177" s="14" t="s">
        <v>91</v>
      </c>
      <c r="BK177" s="100">
        <f>I177*H177</f>
        <v>0</v>
      </c>
    </row>
    <row r="178" spans="2:63" s="1" customFormat="1" ht="6.95" customHeight="1">
      <c r="B178" s="46"/>
      <c r="C178" s="47"/>
      <c r="D178" s="47"/>
      <c r="E178" s="47"/>
      <c r="F178" s="47"/>
      <c r="G178" s="47"/>
      <c r="H178" s="47"/>
      <c r="I178" s="47"/>
      <c r="J178" s="47"/>
      <c r="K178" s="47"/>
      <c r="L178" s="31"/>
    </row>
  </sheetData>
  <sheetProtection algorithmName="SHA-512" hashValue="x+ku1PRs0lHvip4O2fGXtc8enSv2iuD8GDJjNe8Up9zTQo7H3rGI8NwvijaJfZINHZLADkyNUuwryAbXt4AsAQ==" saltValue="jYZk6/ftXECAKnR2m2MQTuz5UEL4zTu/qXrjJLPklm3zpyIa0mWVuaEKjEFEUHQGUqkJMWvmVaOzUouaLnwRZw==" spinCount="100000" sheet="1" objects="1" scenarios="1" formatColumns="0" formatRows="0" autoFilter="0"/>
  <autoFilter ref="C136:K177" xr:uid="{00000000-0009-0000-0000-000002000000}"/>
  <mergeCells count="17">
    <mergeCell ref="E29:H29"/>
    <mergeCell ref="E129:H129"/>
    <mergeCell ref="L2:V2"/>
    <mergeCell ref="D111:F111"/>
    <mergeCell ref="D112:F112"/>
    <mergeCell ref="D113:F113"/>
    <mergeCell ref="E125:H125"/>
    <mergeCell ref="E127:H127"/>
    <mergeCell ref="E85:H85"/>
    <mergeCell ref="E87:H87"/>
    <mergeCell ref="E89:H89"/>
    <mergeCell ref="D109:F109"/>
    <mergeCell ref="D110:F110"/>
    <mergeCell ref="E7:H7"/>
    <mergeCell ref="E9:H9"/>
    <mergeCell ref="E11:H11"/>
    <mergeCell ref="E20:H20"/>
  </mergeCells>
  <dataValidations count="2">
    <dataValidation type="list" allowBlank="1" showInputMessage="1" showErrorMessage="1" error="Povolené sú hodnoty K, M." sqref="D173:D178" xr:uid="{00000000-0002-0000-0200-000000000000}">
      <formula1>"K, M"</formula1>
    </dataValidation>
    <dataValidation type="list" allowBlank="1" showInputMessage="1" showErrorMessage="1" error="Povolené sú hodnoty základná, znížená, nulová." sqref="N173:N178" xr:uid="{00000000-0002-0000-02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7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4" t="s">
        <v>98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78</v>
      </c>
    </row>
    <row r="4" spans="2:46" ht="24.95" customHeight="1">
      <c r="B4" s="17"/>
      <c r="D4" s="18" t="s">
        <v>117</v>
      </c>
      <c r="L4" s="17"/>
      <c r="M4" s="107" t="s">
        <v>9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15</v>
      </c>
      <c r="L6" s="17"/>
    </row>
    <row r="7" spans="2:46" ht="16.5" customHeight="1">
      <c r="B7" s="17"/>
      <c r="E7" s="255" t="str">
        <f>'Rekapitulácia stavby'!K6</f>
        <v>Depo Jurajov Dvor</v>
      </c>
      <c r="F7" s="256"/>
      <c r="G7" s="256"/>
      <c r="H7" s="256"/>
      <c r="L7" s="17"/>
    </row>
    <row r="8" spans="2:46" ht="12" customHeight="1">
      <c r="B8" s="17"/>
      <c r="D8" s="24" t="s">
        <v>118</v>
      </c>
      <c r="L8" s="17"/>
    </row>
    <row r="9" spans="2:46" s="1" customFormat="1" ht="16.5" customHeight="1">
      <c r="B9" s="31"/>
      <c r="E9" s="255" t="s">
        <v>119</v>
      </c>
      <c r="F9" s="254"/>
      <c r="G9" s="254"/>
      <c r="H9" s="254"/>
      <c r="L9" s="31"/>
    </row>
    <row r="10" spans="2:46" s="1" customFormat="1" ht="12" customHeight="1">
      <c r="B10" s="31"/>
      <c r="D10" s="24" t="s">
        <v>120</v>
      </c>
      <c r="L10" s="31"/>
    </row>
    <row r="11" spans="2:46" s="1" customFormat="1" ht="16.5" customHeight="1">
      <c r="B11" s="31"/>
      <c r="E11" s="245" t="s">
        <v>295</v>
      </c>
      <c r="F11" s="254"/>
      <c r="G11" s="254"/>
      <c r="H11" s="254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4" t="s">
        <v>17</v>
      </c>
      <c r="F13" s="22" t="s">
        <v>1</v>
      </c>
      <c r="I13" s="24" t="s">
        <v>18</v>
      </c>
      <c r="J13" s="22" t="s">
        <v>1</v>
      </c>
      <c r="L13" s="31"/>
    </row>
    <row r="14" spans="2:46" s="1" customFormat="1" ht="12" customHeight="1">
      <c r="B14" s="31"/>
      <c r="D14" s="24" t="s">
        <v>19</v>
      </c>
      <c r="F14" s="22" t="s">
        <v>20</v>
      </c>
      <c r="I14" s="24" t="s">
        <v>21</v>
      </c>
      <c r="J14" s="54" t="str">
        <f>'Rekapitulácia stavby'!AN8</f>
        <v>8. 3. 2024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4" t="s">
        <v>23</v>
      </c>
      <c r="I16" s="24" t="s">
        <v>24</v>
      </c>
      <c r="J16" s="22" t="s">
        <v>25</v>
      </c>
      <c r="L16" s="31"/>
    </row>
    <row r="17" spans="2:12" s="1" customFormat="1" ht="18" customHeight="1">
      <c r="B17" s="31"/>
      <c r="E17" s="22" t="s">
        <v>26</v>
      </c>
      <c r="I17" s="24" t="s">
        <v>27</v>
      </c>
      <c r="J17" s="22" t="s">
        <v>28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4" t="s">
        <v>29</v>
      </c>
      <c r="I19" s="24" t="s">
        <v>24</v>
      </c>
      <c r="J19" s="25" t="str">
        <f>'Rekapitulácia stavby'!AN13</f>
        <v>Vyplň údaj</v>
      </c>
      <c r="L19" s="31"/>
    </row>
    <row r="20" spans="2:12" s="1" customFormat="1" ht="18" customHeight="1">
      <c r="B20" s="31"/>
      <c r="E20" s="257" t="str">
        <f>'Rekapitulácia stavby'!E14</f>
        <v>Vyplň údaj</v>
      </c>
      <c r="F20" s="232"/>
      <c r="G20" s="232"/>
      <c r="H20" s="232"/>
      <c r="I20" s="24" t="s">
        <v>27</v>
      </c>
      <c r="J20" s="25" t="str">
        <f>'Rekapitulácia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4" t="s">
        <v>31</v>
      </c>
      <c r="I22" s="24" t="s">
        <v>24</v>
      </c>
      <c r="J22" s="22" t="str">
        <f>IF('Rekapitulácia stavby'!AN16="","",'Rekapitulácia stavby'!AN16)</f>
        <v/>
      </c>
      <c r="L22" s="31"/>
    </row>
    <row r="23" spans="2:12" s="1" customFormat="1" ht="18" customHeight="1">
      <c r="B23" s="31"/>
      <c r="E23" s="22" t="str">
        <f>IF('Rekapitulácia stavby'!E17="","",'Rekapitulácia stavby'!E17)</f>
        <v xml:space="preserve"> </v>
      </c>
      <c r="I23" s="24" t="s">
        <v>27</v>
      </c>
      <c r="J23" s="22" t="str">
        <f>IF('Rekapitulácia stavby'!AN17="","",'Rekapitulácia stavby'!AN17)</f>
        <v/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4" t="s">
        <v>34</v>
      </c>
      <c r="I25" s="24" t="s">
        <v>24</v>
      </c>
      <c r="J25" s="22" t="str">
        <f>IF('Rekapitulácia stavby'!AN19="","",'Rekapitulácia stavby'!AN19)</f>
        <v/>
      </c>
      <c r="L25" s="31"/>
    </row>
    <row r="26" spans="2:12" s="1" customFormat="1" ht="18" customHeight="1">
      <c r="B26" s="31"/>
      <c r="E26" s="22" t="str">
        <f>IF('Rekapitulácia stavby'!E20="","",'Rekapitulácia stavby'!E20)</f>
        <v xml:space="preserve"> </v>
      </c>
      <c r="I26" s="24" t="s">
        <v>27</v>
      </c>
      <c r="J26" s="22" t="str">
        <f>IF('Rekapitulácia stavby'!AN20="","",'Rekapitulácia stavby'!AN20)</f>
        <v/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4" t="s">
        <v>35</v>
      </c>
      <c r="L28" s="31"/>
    </row>
    <row r="29" spans="2:12" s="7" customFormat="1" ht="16.5" customHeight="1">
      <c r="B29" s="108"/>
      <c r="E29" s="236" t="s">
        <v>1</v>
      </c>
      <c r="F29" s="236"/>
      <c r="G29" s="236"/>
      <c r="H29" s="236"/>
      <c r="L29" s="108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D32" s="22" t="s">
        <v>122</v>
      </c>
      <c r="J32" s="30">
        <f>J98</f>
        <v>0</v>
      </c>
      <c r="L32" s="31"/>
    </row>
    <row r="33" spans="2:12" s="1" customFormat="1" ht="14.45" customHeight="1">
      <c r="B33" s="31"/>
      <c r="D33" s="29" t="s">
        <v>111</v>
      </c>
      <c r="J33" s="30">
        <f>J108</f>
        <v>0</v>
      </c>
      <c r="L33" s="31"/>
    </row>
    <row r="34" spans="2:12" s="1" customFormat="1" ht="25.35" customHeight="1">
      <c r="B34" s="31"/>
      <c r="D34" s="109" t="s">
        <v>38</v>
      </c>
      <c r="J34" s="68">
        <f>ROUND(J32 + J33, 2)</f>
        <v>0</v>
      </c>
      <c r="L34" s="31"/>
    </row>
    <row r="35" spans="2:12" s="1" customFormat="1" ht="6.95" customHeight="1">
      <c r="B35" s="31"/>
      <c r="D35" s="55"/>
      <c r="E35" s="55"/>
      <c r="F35" s="55"/>
      <c r="G35" s="55"/>
      <c r="H35" s="55"/>
      <c r="I35" s="55"/>
      <c r="J35" s="55"/>
      <c r="K35" s="55"/>
      <c r="L35" s="31"/>
    </row>
    <row r="36" spans="2:12" s="1" customFormat="1" ht="14.45" customHeight="1">
      <c r="B36" s="31"/>
      <c r="F36" s="34" t="s">
        <v>40</v>
      </c>
      <c r="I36" s="34" t="s">
        <v>39</v>
      </c>
      <c r="J36" s="34" t="s">
        <v>41</v>
      </c>
      <c r="L36" s="31"/>
    </row>
    <row r="37" spans="2:12" s="1" customFormat="1" ht="14.45" customHeight="1">
      <c r="B37" s="31"/>
      <c r="D37" s="57" t="s">
        <v>42</v>
      </c>
      <c r="E37" s="36" t="s">
        <v>43</v>
      </c>
      <c r="F37" s="110">
        <f>ROUND((ROUND((SUM(BE108:BE115) + SUM(BE137:BE171)),  2) + SUM(BE173:BE177)), 2)</f>
        <v>0</v>
      </c>
      <c r="G37" s="111"/>
      <c r="H37" s="111"/>
      <c r="I37" s="112">
        <v>0.2</v>
      </c>
      <c r="J37" s="110">
        <f>ROUND((ROUND(((SUM(BE108:BE115) + SUM(BE137:BE171))*I37),  2) + (SUM(BE173:BE177)*I37)), 2)</f>
        <v>0</v>
      </c>
      <c r="L37" s="31"/>
    </row>
    <row r="38" spans="2:12" s="1" customFormat="1" ht="14.45" customHeight="1">
      <c r="B38" s="31"/>
      <c r="E38" s="36" t="s">
        <v>44</v>
      </c>
      <c r="F38" s="110">
        <f>ROUND((ROUND((SUM(BF108:BF115) + SUM(BF137:BF171)),  2) + SUM(BF173:BF177)), 2)</f>
        <v>0</v>
      </c>
      <c r="G38" s="111"/>
      <c r="H38" s="111"/>
      <c r="I38" s="112">
        <v>0.2</v>
      </c>
      <c r="J38" s="110">
        <f>ROUND((ROUND(((SUM(BF108:BF115) + SUM(BF137:BF171))*I38),  2) + (SUM(BF173:BF177)*I38)), 2)</f>
        <v>0</v>
      </c>
      <c r="L38" s="31"/>
    </row>
    <row r="39" spans="2:12" s="1" customFormat="1" ht="14.45" hidden="1" customHeight="1">
      <c r="B39" s="31"/>
      <c r="E39" s="24" t="s">
        <v>45</v>
      </c>
      <c r="F39" s="88">
        <f>ROUND((ROUND((SUM(BG108:BG115) + SUM(BG137:BG171)),  2) + SUM(BG173:BG177)), 2)</f>
        <v>0</v>
      </c>
      <c r="I39" s="113">
        <v>0.2</v>
      </c>
      <c r="J39" s="88">
        <f>0</f>
        <v>0</v>
      </c>
      <c r="L39" s="31"/>
    </row>
    <row r="40" spans="2:12" s="1" customFormat="1" ht="14.45" hidden="1" customHeight="1">
      <c r="B40" s="31"/>
      <c r="E40" s="24" t="s">
        <v>46</v>
      </c>
      <c r="F40" s="88">
        <f>ROUND((ROUND((SUM(BH108:BH115) + SUM(BH137:BH171)),  2) + SUM(BH173:BH177)), 2)</f>
        <v>0</v>
      </c>
      <c r="I40" s="113">
        <v>0.2</v>
      </c>
      <c r="J40" s="88">
        <f>0</f>
        <v>0</v>
      </c>
      <c r="L40" s="31"/>
    </row>
    <row r="41" spans="2:12" s="1" customFormat="1" ht="14.45" hidden="1" customHeight="1">
      <c r="B41" s="31"/>
      <c r="E41" s="36" t="s">
        <v>47</v>
      </c>
      <c r="F41" s="110">
        <f>ROUND((ROUND((SUM(BI108:BI115) + SUM(BI137:BI171)),  2) + SUM(BI173:BI177)), 2)</f>
        <v>0</v>
      </c>
      <c r="G41" s="111"/>
      <c r="H41" s="111"/>
      <c r="I41" s="112">
        <v>0</v>
      </c>
      <c r="J41" s="110">
        <f>0</f>
        <v>0</v>
      </c>
      <c r="L41" s="31"/>
    </row>
    <row r="42" spans="2:12" s="1" customFormat="1" ht="6.95" customHeight="1">
      <c r="B42" s="31"/>
      <c r="L42" s="31"/>
    </row>
    <row r="43" spans="2:12" s="1" customFormat="1" ht="25.35" customHeight="1">
      <c r="B43" s="31"/>
      <c r="C43" s="105"/>
      <c r="D43" s="114" t="s">
        <v>48</v>
      </c>
      <c r="E43" s="59"/>
      <c r="F43" s="59"/>
      <c r="G43" s="115" t="s">
        <v>49</v>
      </c>
      <c r="H43" s="116" t="s">
        <v>50</v>
      </c>
      <c r="I43" s="59"/>
      <c r="J43" s="117">
        <f>SUM(J34:J41)</f>
        <v>0</v>
      </c>
      <c r="K43" s="118"/>
      <c r="L43" s="31"/>
    </row>
    <row r="44" spans="2:12" s="1" customFormat="1" ht="14.45" customHeight="1">
      <c r="B44" s="31"/>
      <c r="L44" s="31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31"/>
      <c r="D50" s="43" t="s">
        <v>51</v>
      </c>
      <c r="E50" s="44"/>
      <c r="F50" s="44"/>
      <c r="G50" s="43" t="s">
        <v>52</v>
      </c>
      <c r="H50" s="44"/>
      <c r="I50" s="44"/>
      <c r="J50" s="44"/>
      <c r="K50" s="44"/>
      <c r="L50" s="31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2.75">
      <c r="B61" s="31"/>
      <c r="D61" s="45" t="s">
        <v>53</v>
      </c>
      <c r="E61" s="33"/>
      <c r="F61" s="119" t="s">
        <v>54</v>
      </c>
      <c r="G61" s="45" t="s">
        <v>53</v>
      </c>
      <c r="H61" s="33"/>
      <c r="I61" s="33"/>
      <c r="J61" s="120" t="s">
        <v>54</v>
      </c>
      <c r="K61" s="33"/>
      <c r="L61" s="31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2.75">
      <c r="B65" s="31"/>
      <c r="D65" s="43" t="s">
        <v>55</v>
      </c>
      <c r="E65" s="44"/>
      <c r="F65" s="44"/>
      <c r="G65" s="43" t="s">
        <v>56</v>
      </c>
      <c r="H65" s="44"/>
      <c r="I65" s="44"/>
      <c r="J65" s="44"/>
      <c r="K65" s="44"/>
      <c r="L65" s="31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2.75">
      <c r="B76" s="31"/>
      <c r="D76" s="45" t="s">
        <v>53</v>
      </c>
      <c r="E76" s="33"/>
      <c r="F76" s="119" t="s">
        <v>54</v>
      </c>
      <c r="G76" s="45" t="s">
        <v>53</v>
      </c>
      <c r="H76" s="33"/>
      <c r="I76" s="33"/>
      <c r="J76" s="120" t="s">
        <v>54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12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12" s="1" customFormat="1" ht="24.95" customHeight="1">
      <c r="B82" s="31"/>
      <c r="C82" s="18" t="s">
        <v>123</v>
      </c>
      <c r="L82" s="31"/>
    </row>
    <row r="83" spans="2:12" s="1" customFormat="1" ht="6.95" customHeight="1">
      <c r="B83" s="31"/>
      <c r="L83" s="31"/>
    </row>
    <row r="84" spans="2:12" s="1" customFormat="1" ht="12" customHeight="1">
      <c r="B84" s="31"/>
      <c r="C84" s="24" t="s">
        <v>15</v>
      </c>
      <c r="L84" s="31"/>
    </row>
    <row r="85" spans="2:12" s="1" customFormat="1" ht="16.5" customHeight="1">
      <c r="B85" s="31"/>
      <c r="E85" s="255" t="str">
        <f>E7</f>
        <v>Depo Jurajov Dvor</v>
      </c>
      <c r="F85" s="256"/>
      <c r="G85" s="256"/>
      <c r="H85" s="256"/>
      <c r="L85" s="31"/>
    </row>
    <row r="86" spans="2:12" ht="12" customHeight="1">
      <c r="B86" s="17"/>
      <c r="C86" s="24" t="s">
        <v>118</v>
      </c>
      <c r="L86" s="17"/>
    </row>
    <row r="87" spans="2:12" s="1" customFormat="1" ht="16.5" customHeight="1">
      <c r="B87" s="31"/>
      <c r="E87" s="255" t="s">
        <v>119</v>
      </c>
      <c r="F87" s="254"/>
      <c r="G87" s="254"/>
      <c r="H87" s="254"/>
      <c r="L87" s="31"/>
    </row>
    <row r="88" spans="2:12" s="1" customFormat="1" ht="12" customHeight="1">
      <c r="B88" s="31"/>
      <c r="C88" s="24" t="s">
        <v>120</v>
      </c>
      <c r="L88" s="31"/>
    </row>
    <row r="89" spans="2:12" s="1" customFormat="1" ht="16.5" customHeight="1">
      <c r="B89" s="31"/>
      <c r="E89" s="245" t="str">
        <f>E11</f>
        <v>03_usek - žlab pri stojane č. 1</v>
      </c>
      <c r="F89" s="254"/>
      <c r="G89" s="254"/>
      <c r="H89" s="254"/>
      <c r="L89" s="31"/>
    </row>
    <row r="90" spans="2:12" s="1" customFormat="1" ht="6.95" customHeight="1">
      <c r="B90" s="31"/>
      <c r="L90" s="31"/>
    </row>
    <row r="91" spans="2:12" s="1" customFormat="1" ht="12" customHeight="1">
      <c r="B91" s="31"/>
      <c r="C91" s="24" t="s">
        <v>19</v>
      </c>
      <c r="F91" s="22" t="str">
        <f>F14</f>
        <v>Bratislava</v>
      </c>
      <c r="I91" s="24" t="s">
        <v>21</v>
      </c>
      <c r="J91" s="54" t="str">
        <f>IF(J14="","",J14)</f>
        <v>8. 3. 2024</v>
      </c>
      <c r="L91" s="31"/>
    </row>
    <row r="92" spans="2:12" s="1" customFormat="1" ht="6.95" customHeight="1">
      <c r="B92" s="31"/>
      <c r="L92" s="31"/>
    </row>
    <row r="93" spans="2:12" s="1" customFormat="1" ht="15.2" customHeight="1">
      <c r="B93" s="31"/>
      <c r="C93" s="24" t="s">
        <v>23</v>
      </c>
      <c r="F93" s="22" t="str">
        <f>E17</f>
        <v>Dopravný podnik Bratislava, akciová spoločnosť</v>
      </c>
      <c r="I93" s="24" t="s">
        <v>31</v>
      </c>
      <c r="J93" s="27" t="str">
        <f>E23</f>
        <v xml:space="preserve"> </v>
      </c>
      <c r="L93" s="31"/>
    </row>
    <row r="94" spans="2:12" s="1" customFormat="1" ht="15.2" customHeight="1">
      <c r="B94" s="31"/>
      <c r="C94" s="24" t="s">
        <v>29</v>
      </c>
      <c r="F94" s="22" t="str">
        <f>IF(E20="","",E20)</f>
        <v>Vyplň údaj</v>
      </c>
      <c r="I94" s="24" t="s">
        <v>34</v>
      </c>
      <c r="J94" s="27" t="str">
        <f>E26</f>
        <v xml:space="preserve"> 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21" t="s">
        <v>124</v>
      </c>
      <c r="D96" s="105"/>
      <c r="E96" s="105"/>
      <c r="F96" s="105"/>
      <c r="G96" s="105"/>
      <c r="H96" s="105"/>
      <c r="I96" s="105"/>
      <c r="J96" s="122" t="s">
        <v>125</v>
      </c>
      <c r="K96" s="105"/>
      <c r="L96" s="31"/>
    </row>
    <row r="97" spans="2:65" s="1" customFormat="1" ht="10.35" customHeight="1">
      <c r="B97" s="31"/>
      <c r="L97" s="31"/>
    </row>
    <row r="98" spans="2:65" s="1" customFormat="1" ht="22.9" customHeight="1">
      <c r="B98" s="31"/>
      <c r="C98" s="123" t="s">
        <v>126</v>
      </c>
      <c r="J98" s="68">
        <f>J137</f>
        <v>0</v>
      </c>
      <c r="L98" s="31"/>
      <c r="AU98" s="14" t="s">
        <v>127</v>
      </c>
    </row>
    <row r="99" spans="2:65" s="8" customFormat="1" ht="24.95" customHeight="1">
      <c r="B99" s="124"/>
      <c r="D99" s="125" t="s">
        <v>128</v>
      </c>
      <c r="E99" s="126"/>
      <c r="F99" s="126"/>
      <c r="G99" s="126"/>
      <c r="H99" s="126"/>
      <c r="I99" s="126"/>
      <c r="J99" s="127">
        <f>J138</f>
        <v>0</v>
      </c>
      <c r="L99" s="124"/>
    </row>
    <row r="100" spans="2:65" s="9" customFormat="1" ht="19.899999999999999" customHeight="1">
      <c r="B100" s="128"/>
      <c r="D100" s="129" t="s">
        <v>129</v>
      </c>
      <c r="E100" s="130"/>
      <c r="F100" s="130"/>
      <c r="G100" s="130"/>
      <c r="H100" s="130"/>
      <c r="I100" s="130"/>
      <c r="J100" s="131">
        <f>J139</f>
        <v>0</v>
      </c>
      <c r="L100" s="128"/>
    </row>
    <row r="101" spans="2:65" s="9" customFormat="1" ht="19.899999999999999" customHeight="1">
      <c r="B101" s="128"/>
      <c r="D101" s="129" t="s">
        <v>130</v>
      </c>
      <c r="E101" s="130"/>
      <c r="F101" s="130"/>
      <c r="G101" s="130"/>
      <c r="H101" s="130"/>
      <c r="I101" s="130"/>
      <c r="J101" s="131">
        <f>J141</f>
        <v>0</v>
      </c>
      <c r="L101" s="128"/>
    </row>
    <row r="102" spans="2:65" s="9" customFormat="1" ht="19.899999999999999" customHeight="1">
      <c r="B102" s="128"/>
      <c r="D102" s="129" t="s">
        <v>132</v>
      </c>
      <c r="E102" s="130"/>
      <c r="F102" s="130"/>
      <c r="G102" s="130"/>
      <c r="H102" s="130"/>
      <c r="I102" s="130"/>
      <c r="J102" s="131">
        <f>J144</f>
        <v>0</v>
      </c>
      <c r="L102" s="128"/>
    </row>
    <row r="103" spans="2:65" s="9" customFormat="1" ht="19.899999999999999" customHeight="1">
      <c r="B103" s="128"/>
      <c r="D103" s="129" t="s">
        <v>133</v>
      </c>
      <c r="E103" s="130"/>
      <c r="F103" s="130"/>
      <c r="G103" s="130"/>
      <c r="H103" s="130"/>
      <c r="I103" s="130"/>
      <c r="J103" s="131">
        <f>J166</f>
        <v>0</v>
      </c>
      <c r="L103" s="128"/>
    </row>
    <row r="104" spans="2:65" s="8" customFormat="1" ht="24.95" customHeight="1">
      <c r="B104" s="124"/>
      <c r="D104" s="125" t="s">
        <v>134</v>
      </c>
      <c r="E104" s="126"/>
      <c r="F104" s="126"/>
      <c r="G104" s="126"/>
      <c r="H104" s="126"/>
      <c r="I104" s="126"/>
      <c r="J104" s="127">
        <f>J168</f>
        <v>0</v>
      </c>
      <c r="L104" s="124"/>
    </row>
    <row r="105" spans="2:65" s="8" customFormat="1" ht="21.75" customHeight="1">
      <c r="B105" s="124"/>
      <c r="D105" s="132" t="s">
        <v>135</v>
      </c>
      <c r="J105" s="133">
        <f>J172</f>
        <v>0</v>
      </c>
      <c r="L105" s="124"/>
    </row>
    <row r="106" spans="2:65" s="1" customFormat="1" ht="21.75" customHeight="1">
      <c r="B106" s="31"/>
      <c r="L106" s="31"/>
    </row>
    <row r="107" spans="2:65" s="1" customFormat="1" ht="6.95" customHeight="1">
      <c r="B107" s="31"/>
      <c r="L107" s="31"/>
    </row>
    <row r="108" spans="2:65" s="1" customFormat="1" ht="29.25" customHeight="1">
      <c r="B108" s="31"/>
      <c r="C108" s="123" t="s">
        <v>136</v>
      </c>
      <c r="J108" s="134">
        <f>ROUND(J109 + J110 + J111 + J112 + J113 + J114,2)</f>
        <v>0</v>
      </c>
      <c r="L108" s="31"/>
      <c r="N108" s="135" t="s">
        <v>42</v>
      </c>
    </row>
    <row r="109" spans="2:65" s="1" customFormat="1" ht="18" customHeight="1">
      <c r="B109" s="31"/>
      <c r="D109" s="242" t="s">
        <v>137</v>
      </c>
      <c r="E109" s="243"/>
      <c r="F109" s="243"/>
      <c r="J109" s="97">
        <v>0</v>
      </c>
      <c r="L109" s="136"/>
      <c r="M109" s="137"/>
      <c r="N109" s="138" t="s">
        <v>44</v>
      </c>
      <c r="O109" s="137"/>
      <c r="P109" s="137"/>
      <c r="Q109" s="137"/>
      <c r="R109" s="137"/>
      <c r="S109" s="137"/>
      <c r="T109" s="137"/>
      <c r="U109" s="137"/>
      <c r="V109" s="137"/>
      <c r="W109" s="137"/>
      <c r="X109" s="137"/>
      <c r="Y109" s="137"/>
      <c r="Z109" s="137"/>
      <c r="AA109" s="137"/>
      <c r="AB109" s="137"/>
      <c r="AC109" s="137"/>
      <c r="AD109" s="137"/>
      <c r="AE109" s="137"/>
      <c r="AF109" s="137"/>
      <c r="AG109" s="137"/>
      <c r="AH109" s="137"/>
      <c r="AI109" s="137"/>
      <c r="AJ109" s="137"/>
      <c r="AK109" s="137"/>
      <c r="AL109" s="137"/>
      <c r="AM109" s="137"/>
      <c r="AN109" s="137"/>
      <c r="AO109" s="137"/>
      <c r="AP109" s="137"/>
      <c r="AQ109" s="137"/>
      <c r="AR109" s="137"/>
      <c r="AS109" s="137"/>
      <c r="AT109" s="137"/>
      <c r="AU109" s="137"/>
      <c r="AV109" s="137"/>
      <c r="AW109" s="137"/>
      <c r="AX109" s="137"/>
      <c r="AY109" s="139" t="s">
        <v>138</v>
      </c>
      <c r="AZ109" s="137"/>
      <c r="BA109" s="137"/>
      <c r="BB109" s="137"/>
      <c r="BC109" s="137"/>
      <c r="BD109" s="137"/>
      <c r="BE109" s="140">
        <f t="shared" ref="BE109:BE114" si="0">IF(N109="základná",J109,0)</f>
        <v>0</v>
      </c>
      <c r="BF109" s="140">
        <f t="shared" ref="BF109:BF114" si="1">IF(N109="znížená",J109,0)</f>
        <v>0</v>
      </c>
      <c r="BG109" s="140">
        <f t="shared" ref="BG109:BG114" si="2">IF(N109="zákl. prenesená",J109,0)</f>
        <v>0</v>
      </c>
      <c r="BH109" s="140">
        <f t="shared" ref="BH109:BH114" si="3">IF(N109="zníž. prenesená",J109,0)</f>
        <v>0</v>
      </c>
      <c r="BI109" s="140">
        <f t="shared" ref="BI109:BI114" si="4">IF(N109="nulová",J109,0)</f>
        <v>0</v>
      </c>
      <c r="BJ109" s="139" t="s">
        <v>91</v>
      </c>
      <c r="BK109" s="137"/>
      <c r="BL109" s="137"/>
      <c r="BM109" s="137"/>
    </row>
    <row r="110" spans="2:65" s="1" customFormat="1" ht="18" customHeight="1">
      <c r="B110" s="31"/>
      <c r="D110" s="242" t="s">
        <v>139</v>
      </c>
      <c r="E110" s="243"/>
      <c r="F110" s="243"/>
      <c r="J110" s="97">
        <v>0</v>
      </c>
      <c r="L110" s="136"/>
      <c r="M110" s="137"/>
      <c r="N110" s="138" t="s">
        <v>44</v>
      </c>
      <c r="O110" s="137"/>
      <c r="P110" s="137"/>
      <c r="Q110" s="137"/>
      <c r="R110" s="137"/>
      <c r="S110" s="137"/>
      <c r="T110" s="137"/>
      <c r="U110" s="137"/>
      <c r="V110" s="137"/>
      <c r="W110" s="137"/>
      <c r="X110" s="137"/>
      <c r="Y110" s="137"/>
      <c r="Z110" s="137"/>
      <c r="AA110" s="137"/>
      <c r="AB110" s="137"/>
      <c r="AC110" s="137"/>
      <c r="AD110" s="137"/>
      <c r="AE110" s="137"/>
      <c r="AF110" s="137"/>
      <c r="AG110" s="137"/>
      <c r="AH110" s="137"/>
      <c r="AI110" s="137"/>
      <c r="AJ110" s="137"/>
      <c r="AK110" s="137"/>
      <c r="AL110" s="137"/>
      <c r="AM110" s="137"/>
      <c r="AN110" s="137"/>
      <c r="AO110" s="137"/>
      <c r="AP110" s="137"/>
      <c r="AQ110" s="137"/>
      <c r="AR110" s="137"/>
      <c r="AS110" s="137"/>
      <c r="AT110" s="137"/>
      <c r="AU110" s="137"/>
      <c r="AV110" s="137"/>
      <c r="AW110" s="137"/>
      <c r="AX110" s="137"/>
      <c r="AY110" s="139" t="s">
        <v>138</v>
      </c>
      <c r="AZ110" s="137"/>
      <c r="BA110" s="137"/>
      <c r="BB110" s="137"/>
      <c r="BC110" s="137"/>
      <c r="BD110" s="137"/>
      <c r="BE110" s="140">
        <f t="shared" si="0"/>
        <v>0</v>
      </c>
      <c r="BF110" s="140">
        <f t="shared" si="1"/>
        <v>0</v>
      </c>
      <c r="BG110" s="140">
        <f t="shared" si="2"/>
        <v>0</v>
      </c>
      <c r="BH110" s="140">
        <f t="shared" si="3"/>
        <v>0</v>
      </c>
      <c r="BI110" s="140">
        <f t="shared" si="4"/>
        <v>0</v>
      </c>
      <c r="BJ110" s="139" t="s">
        <v>91</v>
      </c>
      <c r="BK110" s="137"/>
      <c r="BL110" s="137"/>
      <c r="BM110" s="137"/>
    </row>
    <row r="111" spans="2:65" s="1" customFormat="1" ht="18" customHeight="1">
      <c r="B111" s="31"/>
      <c r="D111" s="242" t="s">
        <v>140</v>
      </c>
      <c r="E111" s="243"/>
      <c r="F111" s="243"/>
      <c r="J111" s="97">
        <v>0</v>
      </c>
      <c r="L111" s="136"/>
      <c r="M111" s="137"/>
      <c r="N111" s="138" t="s">
        <v>44</v>
      </c>
      <c r="O111" s="137"/>
      <c r="P111" s="137"/>
      <c r="Q111" s="137"/>
      <c r="R111" s="137"/>
      <c r="S111" s="137"/>
      <c r="T111" s="137"/>
      <c r="U111" s="137"/>
      <c r="V111" s="137"/>
      <c r="W111" s="137"/>
      <c r="X111" s="137"/>
      <c r="Y111" s="137"/>
      <c r="Z111" s="137"/>
      <c r="AA111" s="137"/>
      <c r="AB111" s="137"/>
      <c r="AC111" s="137"/>
      <c r="AD111" s="137"/>
      <c r="AE111" s="137"/>
      <c r="AF111" s="137"/>
      <c r="AG111" s="137"/>
      <c r="AH111" s="137"/>
      <c r="AI111" s="137"/>
      <c r="AJ111" s="137"/>
      <c r="AK111" s="137"/>
      <c r="AL111" s="137"/>
      <c r="AM111" s="137"/>
      <c r="AN111" s="137"/>
      <c r="AO111" s="137"/>
      <c r="AP111" s="137"/>
      <c r="AQ111" s="137"/>
      <c r="AR111" s="137"/>
      <c r="AS111" s="137"/>
      <c r="AT111" s="137"/>
      <c r="AU111" s="137"/>
      <c r="AV111" s="137"/>
      <c r="AW111" s="137"/>
      <c r="AX111" s="137"/>
      <c r="AY111" s="139" t="s">
        <v>138</v>
      </c>
      <c r="AZ111" s="137"/>
      <c r="BA111" s="137"/>
      <c r="BB111" s="137"/>
      <c r="BC111" s="137"/>
      <c r="BD111" s="137"/>
      <c r="BE111" s="140">
        <f t="shared" si="0"/>
        <v>0</v>
      </c>
      <c r="BF111" s="140">
        <f t="shared" si="1"/>
        <v>0</v>
      </c>
      <c r="BG111" s="140">
        <f t="shared" si="2"/>
        <v>0</v>
      </c>
      <c r="BH111" s="140">
        <f t="shared" si="3"/>
        <v>0</v>
      </c>
      <c r="BI111" s="140">
        <f t="shared" si="4"/>
        <v>0</v>
      </c>
      <c r="BJ111" s="139" t="s">
        <v>91</v>
      </c>
      <c r="BK111" s="137"/>
      <c r="BL111" s="137"/>
      <c r="BM111" s="137"/>
    </row>
    <row r="112" spans="2:65" s="1" customFormat="1" ht="18" customHeight="1">
      <c r="B112" s="31"/>
      <c r="D112" s="242" t="s">
        <v>141</v>
      </c>
      <c r="E112" s="243"/>
      <c r="F112" s="243"/>
      <c r="J112" s="97">
        <v>0</v>
      </c>
      <c r="L112" s="136"/>
      <c r="M112" s="137"/>
      <c r="N112" s="138" t="s">
        <v>44</v>
      </c>
      <c r="O112" s="137"/>
      <c r="P112" s="137"/>
      <c r="Q112" s="137"/>
      <c r="R112" s="137"/>
      <c r="S112" s="137"/>
      <c r="T112" s="137"/>
      <c r="U112" s="137"/>
      <c r="V112" s="137"/>
      <c r="W112" s="137"/>
      <c r="X112" s="137"/>
      <c r="Y112" s="137"/>
      <c r="Z112" s="137"/>
      <c r="AA112" s="137"/>
      <c r="AB112" s="137"/>
      <c r="AC112" s="137"/>
      <c r="AD112" s="137"/>
      <c r="AE112" s="137"/>
      <c r="AF112" s="137"/>
      <c r="AG112" s="137"/>
      <c r="AH112" s="137"/>
      <c r="AI112" s="137"/>
      <c r="AJ112" s="137"/>
      <c r="AK112" s="137"/>
      <c r="AL112" s="137"/>
      <c r="AM112" s="137"/>
      <c r="AN112" s="137"/>
      <c r="AO112" s="137"/>
      <c r="AP112" s="137"/>
      <c r="AQ112" s="137"/>
      <c r="AR112" s="137"/>
      <c r="AS112" s="137"/>
      <c r="AT112" s="137"/>
      <c r="AU112" s="137"/>
      <c r="AV112" s="137"/>
      <c r="AW112" s="137"/>
      <c r="AX112" s="137"/>
      <c r="AY112" s="139" t="s">
        <v>138</v>
      </c>
      <c r="AZ112" s="137"/>
      <c r="BA112" s="137"/>
      <c r="BB112" s="137"/>
      <c r="BC112" s="137"/>
      <c r="BD112" s="137"/>
      <c r="BE112" s="140">
        <f t="shared" si="0"/>
        <v>0</v>
      </c>
      <c r="BF112" s="140">
        <f t="shared" si="1"/>
        <v>0</v>
      </c>
      <c r="BG112" s="140">
        <f t="shared" si="2"/>
        <v>0</v>
      </c>
      <c r="BH112" s="140">
        <f t="shared" si="3"/>
        <v>0</v>
      </c>
      <c r="BI112" s="140">
        <f t="shared" si="4"/>
        <v>0</v>
      </c>
      <c r="BJ112" s="139" t="s">
        <v>91</v>
      </c>
      <c r="BK112" s="137"/>
      <c r="BL112" s="137"/>
      <c r="BM112" s="137"/>
    </row>
    <row r="113" spans="2:65" s="1" customFormat="1" ht="18" customHeight="1">
      <c r="B113" s="31"/>
      <c r="D113" s="242" t="s">
        <v>142</v>
      </c>
      <c r="E113" s="243"/>
      <c r="F113" s="243"/>
      <c r="J113" s="97">
        <v>0</v>
      </c>
      <c r="L113" s="136"/>
      <c r="M113" s="137"/>
      <c r="N113" s="138" t="s">
        <v>44</v>
      </c>
      <c r="O113" s="137"/>
      <c r="P113" s="137"/>
      <c r="Q113" s="137"/>
      <c r="R113" s="137"/>
      <c r="S113" s="137"/>
      <c r="T113" s="137"/>
      <c r="U113" s="137"/>
      <c r="V113" s="137"/>
      <c r="W113" s="137"/>
      <c r="X113" s="137"/>
      <c r="Y113" s="137"/>
      <c r="Z113" s="137"/>
      <c r="AA113" s="137"/>
      <c r="AB113" s="137"/>
      <c r="AC113" s="137"/>
      <c r="AD113" s="137"/>
      <c r="AE113" s="137"/>
      <c r="AF113" s="137"/>
      <c r="AG113" s="137"/>
      <c r="AH113" s="137"/>
      <c r="AI113" s="137"/>
      <c r="AJ113" s="137"/>
      <c r="AK113" s="137"/>
      <c r="AL113" s="137"/>
      <c r="AM113" s="137"/>
      <c r="AN113" s="137"/>
      <c r="AO113" s="137"/>
      <c r="AP113" s="137"/>
      <c r="AQ113" s="137"/>
      <c r="AR113" s="137"/>
      <c r="AS113" s="137"/>
      <c r="AT113" s="137"/>
      <c r="AU113" s="137"/>
      <c r="AV113" s="137"/>
      <c r="AW113" s="137"/>
      <c r="AX113" s="137"/>
      <c r="AY113" s="139" t="s">
        <v>138</v>
      </c>
      <c r="AZ113" s="137"/>
      <c r="BA113" s="137"/>
      <c r="BB113" s="137"/>
      <c r="BC113" s="137"/>
      <c r="BD113" s="137"/>
      <c r="BE113" s="140">
        <f t="shared" si="0"/>
        <v>0</v>
      </c>
      <c r="BF113" s="140">
        <f t="shared" si="1"/>
        <v>0</v>
      </c>
      <c r="BG113" s="140">
        <f t="shared" si="2"/>
        <v>0</v>
      </c>
      <c r="BH113" s="140">
        <f t="shared" si="3"/>
        <v>0</v>
      </c>
      <c r="BI113" s="140">
        <f t="shared" si="4"/>
        <v>0</v>
      </c>
      <c r="BJ113" s="139" t="s">
        <v>91</v>
      </c>
      <c r="BK113" s="137"/>
      <c r="BL113" s="137"/>
      <c r="BM113" s="137"/>
    </row>
    <row r="114" spans="2:65" s="1" customFormat="1" ht="18" customHeight="1">
      <c r="B114" s="31"/>
      <c r="D114" s="96" t="s">
        <v>143</v>
      </c>
      <c r="J114" s="97">
        <f>ROUND(J32*T114,2)</f>
        <v>0</v>
      </c>
      <c r="L114" s="136"/>
      <c r="M114" s="137"/>
      <c r="N114" s="138" t="s">
        <v>44</v>
      </c>
      <c r="O114" s="137"/>
      <c r="P114" s="137"/>
      <c r="Q114" s="137"/>
      <c r="R114" s="137"/>
      <c r="S114" s="137"/>
      <c r="T114" s="137"/>
      <c r="U114" s="137"/>
      <c r="V114" s="137"/>
      <c r="W114" s="137"/>
      <c r="X114" s="137"/>
      <c r="Y114" s="137"/>
      <c r="Z114" s="137"/>
      <c r="AA114" s="137"/>
      <c r="AB114" s="137"/>
      <c r="AC114" s="137"/>
      <c r="AD114" s="137"/>
      <c r="AE114" s="137"/>
      <c r="AF114" s="137"/>
      <c r="AG114" s="137"/>
      <c r="AH114" s="137"/>
      <c r="AI114" s="137"/>
      <c r="AJ114" s="137"/>
      <c r="AK114" s="137"/>
      <c r="AL114" s="137"/>
      <c r="AM114" s="137"/>
      <c r="AN114" s="137"/>
      <c r="AO114" s="137"/>
      <c r="AP114" s="137"/>
      <c r="AQ114" s="137"/>
      <c r="AR114" s="137"/>
      <c r="AS114" s="137"/>
      <c r="AT114" s="137"/>
      <c r="AU114" s="137"/>
      <c r="AV114" s="137"/>
      <c r="AW114" s="137"/>
      <c r="AX114" s="137"/>
      <c r="AY114" s="139" t="s">
        <v>144</v>
      </c>
      <c r="AZ114" s="137"/>
      <c r="BA114" s="137"/>
      <c r="BB114" s="137"/>
      <c r="BC114" s="137"/>
      <c r="BD114" s="137"/>
      <c r="BE114" s="140">
        <f t="shared" si="0"/>
        <v>0</v>
      </c>
      <c r="BF114" s="140">
        <f t="shared" si="1"/>
        <v>0</v>
      </c>
      <c r="BG114" s="140">
        <f t="shared" si="2"/>
        <v>0</v>
      </c>
      <c r="BH114" s="140">
        <f t="shared" si="3"/>
        <v>0</v>
      </c>
      <c r="BI114" s="140">
        <f t="shared" si="4"/>
        <v>0</v>
      </c>
      <c r="BJ114" s="139" t="s">
        <v>91</v>
      </c>
      <c r="BK114" s="137"/>
      <c r="BL114" s="137"/>
      <c r="BM114" s="137"/>
    </row>
    <row r="115" spans="2:65" s="1" customFormat="1">
      <c r="B115" s="31"/>
      <c r="L115" s="31"/>
    </row>
    <row r="116" spans="2:65" s="1" customFormat="1" ht="29.25" customHeight="1">
      <c r="B116" s="31"/>
      <c r="C116" s="104" t="s">
        <v>116</v>
      </c>
      <c r="D116" s="105"/>
      <c r="E116" s="105"/>
      <c r="F116" s="105"/>
      <c r="G116" s="105"/>
      <c r="H116" s="105"/>
      <c r="I116" s="105"/>
      <c r="J116" s="106">
        <f>ROUND(J98+J108,2)</f>
        <v>0</v>
      </c>
      <c r="K116" s="105"/>
      <c r="L116" s="31"/>
    </row>
    <row r="117" spans="2:65" s="1" customFormat="1" ht="6.95" customHeight="1"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1"/>
    </row>
    <row r="121" spans="2:65" s="1" customFormat="1" ht="6.95" customHeight="1"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31"/>
    </row>
    <row r="122" spans="2:65" s="1" customFormat="1" ht="24.95" customHeight="1">
      <c r="B122" s="31"/>
      <c r="C122" s="18" t="s">
        <v>145</v>
      </c>
      <c r="L122" s="31"/>
    </row>
    <row r="123" spans="2:65" s="1" customFormat="1" ht="6.95" customHeight="1">
      <c r="B123" s="31"/>
      <c r="L123" s="31"/>
    </row>
    <row r="124" spans="2:65" s="1" customFormat="1" ht="12" customHeight="1">
      <c r="B124" s="31"/>
      <c r="C124" s="24" t="s">
        <v>15</v>
      </c>
      <c r="L124" s="31"/>
    </row>
    <row r="125" spans="2:65" s="1" customFormat="1" ht="16.5" customHeight="1">
      <c r="B125" s="31"/>
      <c r="E125" s="255" t="str">
        <f>E7</f>
        <v>Depo Jurajov Dvor</v>
      </c>
      <c r="F125" s="256"/>
      <c r="G125" s="256"/>
      <c r="H125" s="256"/>
      <c r="L125" s="31"/>
    </row>
    <row r="126" spans="2:65" ht="12" customHeight="1">
      <c r="B126" s="17"/>
      <c r="C126" s="24" t="s">
        <v>118</v>
      </c>
      <c r="L126" s="17"/>
    </row>
    <row r="127" spans="2:65" s="1" customFormat="1" ht="16.5" customHeight="1">
      <c r="B127" s="31"/>
      <c r="E127" s="255" t="s">
        <v>119</v>
      </c>
      <c r="F127" s="254"/>
      <c r="G127" s="254"/>
      <c r="H127" s="254"/>
      <c r="L127" s="31"/>
    </row>
    <row r="128" spans="2:65" s="1" customFormat="1" ht="12" customHeight="1">
      <c r="B128" s="31"/>
      <c r="C128" s="24" t="s">
        <v>120</v>
      </c>
      <c r="L128" s="31"/>
    </row>
    <row r="129" spans="2:65" s="1" customFormat="1" ht="16.5" customHeight="1">
      <c r="B129" s="31"/>
      <c r="E129" s="245" t="str">
        <f>E11</f>
        <v>03_usek - žlab pri stojane č. 1</v>
      </c>
      <c r="F129" s="254"/>
      <c r="G129" s="254"/>
      <c r="H129" s="254"/>
      <c r="L129" s="31"/>
    </row>
    <row r="130" spans="2:65" s="1" customFormat="1" ht="6.95" customHeight="1">
      <c r="B130" s="31"/>
      <c r="L130" s="31"/>
    </row>
    <row r="131" spans="2:65" s="1" customFormat="1" ht="12" customHeight="1">
      <c r="B131" s="31"/>
      <c r="C131" s="24" t="s">
        <v>19</v>
      </c>
      <c r="F131" s="22" t="str">
        <f>F14</f>
        <v>Bratislava</v>
      </c>
      <c r="I131" s="24" t="s">
        <v>21</v>
      </c>
      <c r="J131" s="54" t="str">
        <f>IF(J14="","",J14)</f>
        <v>8. 3. 2024</v>
      </c>
      <c r="L131" s="31"/>
    </row>
    <row r="132" spans="2:65" s="1" customFormat="1" ht="6.95" customHeight="1">
      <c r="B132" s="31"/>
      <c r="L132" s="31"/>
    </row>
    <row r="133" spans="2:65" s="1" customFormat="1" ht="15.2" customHeight="1">
      <c r="B133" s="31"/>
      <c r="C133" s="24" t="s">
        <v>23</v>
      </c>
      <c r="F133" s="22" t="str">
        <f>E17</f>
        <v>Dopravný podnik Bratislava, akciová spoločnosť</v>
      </c>
      <c r="I133" s="24" t="s">
        <v>31</v>
      </c>
      <c r="J133" s="27" t="str">
        <f>E23</f>
        <v xml:space="preserve"> </v>
      </c>
      <c r="L133" s="31"/>
    </row>
    <row r="134" spans="2:65" s="1" customFormat="1" ht="15.2" customHeight="1">
      <c r="B134" s="31"/>
      <c r="C134" s="24" t="s">
        <v>29</v>
      </c>
      <c r="F134" s="22" t="str">
        <f>IF(E20="","",E20)</f>
        <v>Vyplň údaj</v>
      </c>
      <c r="I134" s="24" t="s">
        <v>34</v>
      </c>
      <c r="J134" s="27" t="str">
        <f>E26</f>
        <v xml:space="preserve"> </v>
      </c>
      <c r="L134" s="31"/>
    </row>
    <row r="135" spans="2:65" s="1" customFormat="1" ht="10.35" customHeight="1">
      <c r="B135" s="31"/>
      <c r="L135" s="31"/>
    </row>
    <row r="136" spans="2:65" s="10" customFormat="1" ht="29.25" customHeight="1">
      <c r="B136" s="141"/>
      <c r="C136" s="142" t="s">
        <v>146</v>
      </c>
      <c r="D136" s="143" t="s">
        <v>63</v>
      </c>
      <c r="E136" s="143" t="s">
        <v>59</v>
      </c>
      <c r="F136" s="143" t="s">
        <v>60</v>
      </c>
      <c r="G136" s="143" t="s">
        <v>147</v>
      </c>
      <c r="H136" s="143" t="s">
        <v>148</v>
      </c>
      <c r="I136" s="143" t="s">
        <v>149</v>
      </c>
      <c r="J136" s="144" t="s">
        <v>125</v>
      </c>
      <c r="K136" s="145" t="s">
        <v>150</v>
      </c>
      <c r="L136" s="141"/>
      <c r="M136" s="61" t="s">
        <v>1</v>
      </c>
      <c r="N136" s="62" t="s">
        <v>42</v>
      </c>
      <c r="O136" s="62" t="s">
        <v>151</v>
      </c>
      <c r="P136" s="62" t="s">
        <v>152</v>
      </c>
      <c r="Q136" s="62" t="s">
        <v>153</v>
      </c>
      <c r="R136" s="62" t="s">
        <v>154</v>
      </c>
      <c r="S136" s="62" t="s">
        <v>155</v>
      </c>
      <c r="T136" s="63" t="s">
        <v>156</v>
      </c>
    </row>
    <row r="137" spans="2:65" s="1" customFormat="1" ht="22.9" customHeight="1">
      <c r="B137" s="31"/>
      <c r="C137" s="66" t="s">
        <v>122</v>
      </c>
      <c r="J137" s="146">
        <f>BK137</f>
        <v>0</v>
      </c>
      <c r="L137" s="31"/>
      <c r="M137" s="64"/>
      <c r="N137" s="55"/>
      <c r="O137" s="55"/>
      <c r="P137" s="147">
        <f>P138+P168+P172</f>
        <v>0</v>
      </c>
      <c r="Q137" s="55"/>
      <c r="R137" s="147">
        <f>R138+R168+R172</f>
        <v>27.859010767279997</v>
      </c>
      <c r="S137" s="55"/>
      <c r="T137" s="148">
        <f>T138+T168+T172</f>
        <v>11.099550000000001</v>
      </c>
      <c r="AT137" s="14" t="s">
        <v>77</v>
      </c>
      <c r="AU137" s="14" t="s">
        <v>127</v>
      </c>
      <c r="BK137" s="149">
        <f>BK138+BK168+BK172</f>
        <v>0</v>
      </c>
    </row>
    <row r="138" spans="2:65" s="11" customFormat="1" ht="25.9" customHeight="1">
      <c r="B138" s="150"/>
      <c r="D138" s="151" t="s">
        <v>77</v>
      </c>
      <c r="E138" s="152" t="s">
        <v>157</v>
      </c>
      <c r="F138" s="152" t="s">
        <v>158</v>
      </c>
      <c r="I138" s="153"/>
      <c r="J138" s="133">
        <f>BK138</f>
        <v>0</v>
      </c>
      <c r="L138" s="150"/>
      <c r="M138" s="154"/>
      <c r="P138" s="155">
        <f>P139+P141+P144+P166</f>
        <v>0</v>
      </c>
      <c r="R138" s="155">
        <f>R139+R141+R144+R166</f>
        <v>27.859010767279997</v>
      </c>
      <c r="T138" s="156">
        <f>T139+T141+T144+T166</f>
        <v>11.099550000000001</v>
      </c>
      <c r="AR138" s="151" t="s">
        <v>85</v>
      </c>
      <c r="AT138" s="157" t="s">
        <v>77</v>
      </c>
      <c r="AU138" s="157" t="s">
        <v>78</v>
      </c>
      <c r="AY138" s="151" t="s">
        <v>159</v>
      </c>
      <c r="BK138" s="158">
        <f>BK139+BK141+BK144+BK166</f>
        <v>0</v>
      </c>
    </row>
    <row r="139" spans="2:65" s="11" customFormat="1" ht="22.9" customHeight="1">
      <c r="B139" s="150"/>
      <c r="D139" s="151" t="s">
        <v>77</v>
      </c>
      <c r="E139" s="159" t="s">
        <v>85</v>
      </c>
      <c r="F139" s="159" t="s">
        <v>160</v>
      </c>
      <c r="I139" s="153"/>
      <c r="J139" s="160">
        <f>BK139</f>
        <v>0</v>
      </c>
      <c r="L139" s="150"/>
      <c r="M139" s="154"/>
      <c r="P139" s="155">
        <f>P140</f>
        <v>0</v>
      </c>
      <c r="R139" s="155">
        <f>R140</f>
        <v>0</v>
      </c>
      <c r="T139" s="156">
        <f>T140</f>
        <v>8.4809999999999999</v>
      </c>
      <c r="AR139" s="151" t="s">
        <v>85</v>
      </c>
      <c r="AT139" s="157" t="s">
        <v>77</v>
      </c>
      <c r="AU139" s="157" t="s">
        <v>85</v>
      </c>
      <c r="AY139" s="151" t="s">
        <v>159</v>
      </c>
      <c r="BK139" s="158">
        <f>BK140</f>
        <v>0</v>
      </c>
    </row>
    <row r="140" spans="2:65" s="1" customFormat="1" ht="33" customHeight="1">
      <c r="B140" s="31"/>
      <c r="C140" s="161" t="s">
        <v>85</v>
      </c>
      <c r="D140" s="161" t="s">
        <v>161</v>
      </c>
      <c r="E140" s="162" t="s">
        <v>162</v>
      </c>
      <c r="F140" s="163" t="s">
        <v>163</v>
      </c>
      <c r="G140" s="164" t="s">
        <v>164</v>
      </c>
      <c r="H140" s="165">
        <v>16.962</v>
      </c>
      <c r="I140" s="166"/>
      <c r="J140" s="167">
        <f>ROUND(I140*H140,2)</f>
        <v>0</v>
      </c>
      <c r="K140" s="168"/>
      <c r="L140" s="31"/>
      <c r="M140" s="169" t="s">
        <v>1</v>
      </c>
      <c r="N140" s="135" t="s">
        <v>44</v>
      </c>
      <c r="P140" s="170">
        <f>O140*H140</f>
        <v>0</v>
      </c>
      <c r="Q140" s="170">
        <v>0</v>
      </c>
      <c r="R140" s="170">
        <f>Q140*H140</f>
        <v>0</v>
      </c>
      <c r="S140" s="170">
        <v>0.5</v>
      </c>
      <c r="T140" s="171">
        <f>S140*H140</f>
        <v>8.4809999999999999</v>
      </c>
      <c r="AR140" s="172" t="s">
        <v>165</v>
      </c>
      <c r="AT140" s="172" t="s">
        <v>161</v>
      </c>
      <c r="AU140" s="172" t="s">
        <v>91</v>
      </c>
      <c r="AY140" s="14" t="s">
        <v>159</v>
      </c>
      <c r="BE140" s="100">
        <f>IF(N140="základná",J140,0)</f>
        <v>0</v>
      </c>
      <c r="BF140" s="100">
        <f>IF(N140="znížená",J140,0)</f>
        <v>0</v>
      </c>
      <c r="BG140" s="100">
        <f>IF(N140="zákl. prenesená",J140,0)</f>
        <v>0</v>
      </c>
      <c r="BH140" s="100">
        <f>IF(N140="zníž. prenesená",J140,0)</f>
        <v>0</v>
      </c>
      <c r="BI140" s="100">
        <f>IF(N140="nulová",J140,0)</f>
        <v>0</v>
      </c>
      <c r="BJ140" s="14" t="s">
        <v>91</v>
      </c>
      <c r="BK140" s="100">
        <f>ROUND(I140*H140,2)</f>
        <v>0</v>
      </c>
      <c r="BL140" s="14" t="s">
        <v>165</v>
      </c>
      <c r="BM140" s="172" t="s">
        <v>166</v>
      </c>
    </row>
    <row r="141" spans="2:65" s="11" customFormat="1" ht="22.9" customHeight="1">
      <c r="B141" s="150"/>
      <c r="D141" s="151" t="s">
        <v>77</v>
      </c>
      <c r="E141" s="159" t="s">
        <v>167</v>
      </c>
      <c r="F141" s="159" t="s">
        <v>168</v>
      </c>
      <c r="I141" s="153"/>
      <c r="J141" s="160">
        <f>BK141</f>
        <v>0</v>
      </c>
      <c r="L141" s="150"/>
      <c r="M141" s="154"/>
      <c r="P141" s="155">
        <f>SUM(P142:P143)</f>
        <v>0</v>
      </c>
      <c r="R141" s="155">
        <f>SUM(R142:R143)</f>
        <v>20.246182439999998</v>
      </c>
      <c r="T141" s="156">
        <f>SUM(T142:T143)</f>
        <v>0</v>
      </c>
      <c r="AR141" s="151" t="s">
        <v>85</v>
      </c>
      <c r="AT141" s="157" t="s">
        <v>77</v>
      </c>
      <c r="AU141" s="157" t="s">
        <v>85</v>
      </c>
      <c r="AY141" s="151" t="s">
        <v>159</v>
      </c>
      <c r="BK141" s="158">
        <f>SUM(BK142:BK143)</f>
        <v>0</v>
      </c>
    </row>
    <row r="142" spans="2:65" s="1" customFormat="1" ht="24.2" customHeight="1">
      <c r="B142" s="31"/>
      <c r="C142" s="161" t="s">
        <v>91</v>
      </c>
      <c r="D142" s="161" t="s">
        <v>161</v>
      </c>
      <c r="E142" s="162" t="s">
        <v>169</v>
      </c>
      <c r="F142" s="163" t="s">
        <v>170</v>
      </c>
      <c r="G142" s="164" t="s">
        <v>164</v>
      </c>
      <c r="H142" s="165">
        <v>16.962</v>
      </c>
      <c r="I142" s="166"/>
      <c r="J142" s="167">
        <f>ROUND(I142*H142,2)</f>
        <v>0</v>
      </c>
      <c r="K142" s="168"/>
      <c r="L142" s="31"/>
      <c r="M142" s="169" t="s">
        <v>1</v>
      </c>
      <c r="N142" s="135" t="s">
        <v>44</v>
      </c>
      <c r="P142" s="170">
        <f>O142*H142</f>
        <v>0</v>
      </c>
      <c r="Q142" s="170">
        <v>0.69808999999999999</v>
      </c>
      <c r="R142" s="170">
        <f>Q142*H142</f>
        <v>11.84100258</v>
      </c>
      <c r="S142" s="170">
        <v>0</v>
      </c>
      <c r="T142" s="171">
        <f>S142*H142</f>
        <v>0</v>
      </c>
      <c r="AR142" s="172" t="s">
        <v>165</v>
      </c>
      <c r="AT142" s="172" t="s">
        <v>161</v>
      </c>
      <c r="AU142" s="172" t="s">
        <v>91</v>
      </c>
      <c r="AY142" s="14" t="s">
        <v>159</v>
      </c>
      <c r="BE142" s="100">
        <f>IF(N142="základná",J142,0)</f>
        <v>0</v>
      </c>
      <c r="BF142" s="100">
        <f>IF(N142="znížená",J142,0)</f>
        <v>0</v>
      </c>
      <c r="BG142" s="100">
        <f>IF(N142="zákl. prenesená",J142,0)</f>
        <v>0</v>
      </c>
      <c r="BH142" s="100">
        <f>IF(N142="zníž. prenesená",J142,0)</f>
        <v>0</v>
      </c>
      <c r="BI142" s="100">
        <f>IF(N142="nulová",J142,0)</f>
        <v>0</v>
      </c>
      <c r="BJ142" s="14" t="s">
        <v>91</v>
      </c>
      <c r="BK142" s="100">
        <f>ROUND(I142*H142,2)</f>
        <v>0</v>
      </c>
      <c r="BL142" s="14" t="s">
        <v>165</v>
      </c>
      <c r="BM142" s="172" t="s">
        <v>171</v>
      </c>
    </row>
    <row r="143" spans="2:65" s="1" customFormat="1" ht="24.2" customHeight="1">
      <c r="B143" s="31"/>
      <c r="C143" s="161" t="s">
        <v>172</v>
      </c>
      <c r="D143" s="161" t="s">
        <v>161</v>
      </c>
      <c r="E143" s="162" t="s">
        <v>173</v>
      </c>
      <c r="F143" s="163" t="s">
        <v>174</v>
      </c>
      <c r="G143" s="164" t="s">
        <v>164</v>
      </c>
      <c r="H143" s="165">
        <v>16.962</v>
      </c>
      <c r="I143" s="166"/>
      <c r="J143" s="167">
        <f>ROUND(I143*H143,2)</f>
        <v>0</v>
      </c>
      <c r="K143" s="168"/>
      <c r="L143" s="31"/>
      <c r="M143" s="169" t="s">
        <v>1</v>
      </c>
      <c r="N143" s="135" t="s">
        <v>44</v>
      </c>
      <c r="P143" s="170">
        <f>O143*H143</f>
        <v>0</v>
      </c>
      <c r="Q143" s="170">
        <v>0.49553000000000003</v>
      </c>
      <c r="R143" s="170">
        <f>Q143*H143</f>
        <v>8.4051798600000005</v>
      </c>
      <c r="S143" s="170">
        <v>0</v>
      </c>
      <c r="T143" s="171">
        <f>S143*H143</f>
        <v>0</v>
      </c>
      <c r="AR143" s="172" t="s">
        <v>165</v>
      </c>
      <c r="AT143" s="172" t="s">
        <v>161</v>
      </c>
      <c r="AU143" s="172" t="s">
        <v>91</v>
      </c>
      <c r="AY143" s="14" t="s">
        <v>159</v>
      </c>
      <c r="BE143" s="100">
        <f>IF(N143="základná",J143,0)</f>
        <v>0</v>
      </c>
      <c r="BF143" s="100">
        <f>IF(N143="znížená",J143,0)</f>
        <v>0</v>
      </c>
      <c r="BG143" s="100">
        <f>IF(N143="zákl. prenesená",J143,0)</f>
        <v>0</v>
      </c>
      <c r="BH143" s="100">
        <f>IF(N143="zníž. prenesená",J143,0)</f>
        <v>0</v>
      </c>
      <c r="BI143" s="100">
        <f>IF(N143="nulová",J143,0)</f>
        <v>0</v>
      </c>
      <c r="BJ143" s="14" t="s">
        <v>91</v>
      </c>
      <c r="BK143" s="100">
        <f>ROUND(I143*H143,2)</f>
        <v>0</v>
      </c>
      <c r="BL143" s="14" t="s">
        <v>165</v>
      </c>
      <c r="BM143" s="172" t="s">
        <v>175</v>
      </c>
    </row>
    <row r="144" spans="2:65" s="11" customFormat="1" ht="22.9" customHeight="1">
      <c r="B144" s="150"/>
      <c r="D144" s="151" t="s">
        <v>77</v>
      </c>
      <c r="E144" s="159" t="s">
        <v>185</v>
      </c>
      <c r="F144" s="159" t="s">
        <v>186</v>
      </c>
      <c r="I144" s="153"/>
      <c r="J144" s="160">
        <f>BK144</f>
        <v>0</v>
      </c>
      <c r="L144" s="150"/>
      <c r="M144" s="154"/>
      <c r="P144" s="155">
        <f>SUM(P145:P165)</f>
        <v>0</v>
      </c>
      <c r="R144" s="155">
        <f>SUM(R145:R165)</f>
        <v>7.6128283272800008</v>
      </c>
      <c r="T144" s="156">
        <f>SUM(T145:T165)</f>
        <v>2.6185499999999999</v>
      </c>
      <c r="AR144" s="151" t="s">
        <v>85</v>
      </c>
      <c r="AT144" s="157" t="s">
        <v>77</v>
      </c>
      <c r="AU144" s="157" t="s">
        <v>85</v>
      </c>
      <c r="AY144" s="151" t="s">
        <v>159</v>
      </c>
      <c r="BK144" s="158">
        <f>SUM(BK145:BK165)</f>
        <v>0</v>
      </c>
    </row>
    <row r="145" spans="2:65" s="1" customFormat="1" ht="24.2" customHeight="1">
      <c r="B145" s="31"/>
      <c r="C145" s="161" t="s">
        <v>165</v>
      </c>
      <c r="D145" s="161" t="s">
        <v>161</v>
      </c>
      <c r="E145" s="162" t="s">
        <v>188</v>
      </c>
      <c r="F145" s="163" t="s">
        <v>189</v>
      </c>
      <c r="G145" s="164" t="s">
        <v>190</v>
      </c>
      <c r="H145" s="165">
        <v>0.376</v>
      </c>
      <c r="I145" s="166"/>
      <c r="J145" s="167">
        <f t="shared" ref="J145:J160" si="5">ROUND(I145*H145,2)</f>
        <v>0</v>
      </c>
      <c r="K145" s="168"/>
      <c r="L145" s="31"/>
      <c r="M145" s="169" t="s">
        <v>1</v>
      </c>
      <c r="N145" s="135" t="s">
        <v>44</v>
      </c>
      <c r="P145" s="170">
        <f t="shared" ref="P145:P160" si="6">O145*H145</f>
        <v>0</v>
      </c>
      <c r="Q145" s="170">
        <v>1.0264547799999999</v>
      </c>
      <c r="R145" s="170">
        <f t="shared" ref="R145:R160" si="7">Q145*H145</f>
        <v>0.38594699727999998</v>
      </c>
      <c r="S145" s="170">
        <v>0</v>
      </c>
      <c r="T145" s="171">
        <f t="shared" ref="T145:T160" si="8">S145*H145</f>
        <v>0</v>
      </c>
      <c r="AR145" s="172" t="s">
        <v>165</v>
      </c>
      <c r="AT145" s="172" t="s">
        <v>161</v>
      </c>
      <c r="AU145" s="172" t="s">
        <v>91</v>
      </c>
      <c r="AY145" s="14" t="s">
        <v>159</v>
      </c>
      <c r="BE145" s="100">
        <f t="shared" ref="BE145:BE160" si="9">IF(N145="základná",J145,0)</f>
        <v>0</v>
      </c>
      <c r="BF145" s="100">
        <f t="shared" ref="BF145:BF160" si="10">IF(N145="znížená",J145,0)</f>
        <v>0</v>
      </c>
      <c r="BG145" s="100">
        <f t="shared" ref="BG145:BG160" si="11">IF(N145="zákl. prenesená",J145,0)</f>
        <v>0</v>
      </c>
      <c r="BH145" s="100">
        <f t="shared" ref="BH145:BH160" si="12">IF(N145="zníž. prenesená",J145,0)</f>
        <v>0</v>
      </c>
      <c r="BI145" s="100">
        <f t="shared" ref="BI145:BI160" si="13">IF(N145="nulová",J145,0)</f>
        <v>0</v>
      </c>
      <c r="BJ145" s="14" t="s">
        <v>91</v>
      </c>
      <c r="BK145" s="100">
        <f t="shared" ref="BK145:BK160" si="14">ROUND(I145*H145,2)</f>
        <v>0</v>
      </c>
      <c r="BL145" s="14" t="s">
        <v>165</v>
      </c>
      <c r="BM145" s="172" t="s">
        <v>191</v>
      </c>
    </row>
    <row r="146" spans="2:65" s="1" customFormat="1" ht="24.2" customHeight="1">
      <c r="B146" s="31"/>
      <c r="C146" s="161" t="s">
        <v>167</v>
      </c>
      <c r="D146" s="161" t="s">
        <v>161</v>
      </c>
      <c r="E146" s="162" t="s">
        <v>193</v>
      </c>
      <c r="F146" s="163" t="s">
        <v>194</v>
      </c>
      <c r="G146" s="164" t="s">
        <v>180</v>
      </c>
      <c r="H146" s="165">
        <v>9.9</v>
      </c>
      <c r="I146" s="166"/>
      <c r="J146" s="167">
        <f t="shared" si="5"/>
        <v>0</v>
      </c>
      <c r="K146" s="168"/>
      <c r="L146" s="31"/>
      <c r="M146" s="169" t="s">
        <v>1</v>
      </c>
      <c r="N146" s="135" t="s">
        <v>44</v>
      </c>
      <c r="P146" s="170">
        <f t="shared" si="6"/>
        <v>0</v>
      </c>
      <c r="Q146" s="170">
        <v>2.0200000000000001E-3</v>
      </c>
      <c r="R146" s="170">
        <f t="shared" si="7"/>
        <v>1.9998000000000002E-2</v>
      </c>
      <c r="S146" s="170">
        <v>0</v>
      </c>
      <c r="T146" s="171">
        <f t="shared" si="8"/>
        <v>0</v>
      </c>
      <c r="AR146" s="172" t="s">
        <v>165</v>
      </c>
      <c r="AT146" s="172" t="s">
        <v>161</v>
      </c>
      <c r="AU146" s="172" t="s">
        <v>91</v>
      </c>
      <c r="AY146" s="14" t="s">
        <v>159</v>
      </c>
      <c r="BE146" s="100">
        <f t="shared" si="9"/>
        <v>0</v>
      </c>
      <c r="BF146" s="100">
        <f t="shared" si="10"/>
        <v>0</v>
      </c>
      <c r="BG146" s="100">
        <f t="shared" si="11"/>
        <v>0</v>
      </c>
      <c r="BH146" s="100">
        <f t="shared" si="12"/>
        <v>0</v>
      </c>
      <c r="BI146" s="100">
        <f t="shared" si="13"/>
        <v>0</v>
      </c>
      <c r="BJ146" s="14" t="s">
        <v>91</v>
      </c>
      <c r="BK146" s="100">
        <f t="shared" si="14"/>
        <v>0</v>
      </c>
      <c r="BL146" s="14" t="s">
        <v>165</v>
      </c>
      <c r="BM146" s="172" t="s">
        <v>195</v>
      </c>
    </row>
    <row r="147" spans="2:65" s="1" customFormat="1" ht="37.9" customHeight="1">
      <c r="B147" s="31"/>
      <c r="C147" s="161" t="s">
        <v>187</v>
      </c>
      <c r="D147" s="161" t="s">
        <v>161</v>
      </c>
      <c r="E147" s="162" t="s">
        <v>196</v>
      </c>
      <c r="F147" s="163" t="s">
        <v>197</v>
      </c>
      <c r="G147" s="164" t="s">
        <v>198</v>
      </c>
      <c r="H147" s="165">
        <v>17.489999999999998</v>
      </c>
      <c r="I147" s="166"/>
      <c r="J147" s="167">
        <f t="shared" si="5"/>
        <v>0</v>
      </c>
      <c r="K147" s="168"/>
      <c r="L147" s="31"/>
      <c r="M147" s="169" t="s">
        <v>1</v>
      </c>
      <c r="N147" s="135" t="s">
        <v>44</v>
      </c>
      <c r="P147" s="170">
        <f t="shared" si="6"/>
        <v>0</v>
      </c>
      <c r="Q147" s="170">
        <v>4.3E-3</v>
      </c>
      <c r="R147" s="170">
        <f t="shared" si="7"/>
        <v>7.5206999999999996E-2</v>
      </c>
      <c r="S147" s="170">
        <v>0</v>
      </c>
      <c r="T147" s="171">
        <f t="shared" si="8"/>
        <v>0</v>
      </c>
      <c r="AR147" s="172" t="s">
        <v>165</v>
      </c>
      <c r="AT147" s="172" t="s">
        <v>161</v>
      </c>
      <c r="AU147" s="172" t="s">
        <v>91</v>
      </c>
      <c r="AY147" s="14" t="s">
        <v>159</v>
      </c>
      <c r="BE147" s="100">
        <f t="shared" si="9"/>
        <v>0</v>
      </c>
      <c r="BF147" s="100">
        <f t="shared" si="10"/>
        <v>0</v>
      </c>
      <c r="BG147" s="100">
        <f t="shared" si="11"/>
        <v>0</v>
      </c>
      <c r="BH147" s="100">
        <f t="shared" si="12"/>
        <v>0</v>
      </c>
      <c r="BI147" s="100">
        <f t="shared" si="13"/>
        <v>0</v>
      </c>
      <c r="BJ147" s="14" t="s">
        <v>91</v>
      </c>
      <c r="BK147" s="100">
        <f t="shared" si="14"/>
        <v>0</v>
      </c>
      <c r="BL147" s="14" t="s">
        <v>165</v>
      </c>
      <c r="BM147" s="172" t="s">
        <v>199</v>
      </c>
    </row>
    <row r="148" spans="2:65" s="1" customFormat="1" ht="24.2" customHeight="1">
      <c r="B148" s="31"/>
      <c r="C148" s="161" t="s">
        <v>192</v>
      </c>
      <c r="D148" s="161" t="s">
        <v>161</v>
      </c>
      <c r="E148" s="162" t="s">
        <v>200</v>
      </c>
      <c r="F148" s="163" t="s">
        <v>201</v>
      </c>
      <c r="G148" s="164" t="s">
        <v>198</v>
      </c>
      <c r="H148" s="165">
        <v>17.489999999999998</v>
      </c>
      <c r="I148" s="166"/>
      <c r="J148" s="167">
        <f t="shared" si="5"/>
        <v>0</v>
      </c>
      <c r="K148" s="168"/>
      <c r="L148" s="31"/>
      <c r="M148" s="169" t="s">
        <v>1</v>
      </c>
      <c r="N148" s="135" t="s">
        <v>44</v>
      </c>
      <c r="P148" s="170">
        <f t="shared" si="6"/>
        <v>0</v>
      </c>
      <c r="Q148" s="170">
        <v>2.0000000000000002E-5</v>
      </c>
      <c r="R148" s="170">
        <f t="shared" si="7"/>
        <v>3.4979999999999999E-4</v>
      </c>
      <c r="S148" s="170">
        <v>0</v>
      </c>
      <c r="T148" s="171">
        <f t="shared" si="8"/>
        <v>0</v>
      </c>
      <c r="AR148" s="172" t="s">
        <v>165</v>
      </c>
      <c r="AT148" s="172" t="s">
        <v>161</v>
      </c>
      <c r="AU148" s="172" t="s">
        <v>91</v>
      </c>
      <c r="AY148" s="14" t="s">
        <v>159</v>
      </c>
      <c r="BE148" s="100">
        <f t="shared" si="9"/>
        <v>0</v>
      </c>
      <c r="BF148" s="100">
        <f t="shared" si="10"/>
        <v>0</v>
      </c>
      <c r="BG148" s="100">
        <f t="shared" si="11"/>
        <v>0</v>
      </c>
      <c r="BH148" s="100">
        <f t="shared" si="12"/>
        <v>0</v>
      </c>
      <c r="BI148" s="100">
        <f t="shared" si="13"/>
        <v>0</v>
      </c>
      <c r="BJ148" s="14" t="s">
        <v>91</v>
      </c>
      <c r="BK148" s="100">
        <f t="shared" si="14"/>
        <v>0</v>
      </c>
      <c r="BL148" s="14" t="s">
        <v>165</v>
      </c>
      <c r="BM148" s="172" t="s">
        <v>202</v>
      </c>
    </row>
    <row r="149" spans="2:65" s="1" customFormat="1" ht="37.9" customHeight="1">
      <c r="B149" s="31"/>
      <c r="C149" s="161" t="s">
        <v>176</v>
      </c>
      <c r="D149" s="161" t="s">
        <v>161</v>
      </c>
      <c r="E149" s="162" t="s">
        <v>204</v>
      </c>
      <c r="F149" s="163" t="s">
        <v>205</v>
      </c>
      <c r="G149" s="164" t="s">
        <v>198</v>
      </c>
      <c r="H149" s="165">
        <v>8.2170000000000005</v>
      </c>
      <c r="I149" s="166"/>
      <c r="J149" s="167">
        <f t="shared" si="5"/>
        <v>0</v>
      </c>
      <c r="K149" s="168"/>
      <c r="L149" s="31"/>
      <c r="M149" s="169" t="s">
        <v>1</v>
      </c>
      <c r="N149" s="135" t="s">
        <v>44</v>
      </c>
      <c r="P149" s="170">
        <f t="shared" si="6"/>
        <v>0</v>
      </c>
      <c r="Q149" s="170">
        <v>0.74978999999999996</v>
      </c>
      <c r="R149" s="170">
        <f t="shared" si="7"/>
        <v>6.1610244300000003</v>
      </c>
      <c r="S149" s="170">
        <v>0</v>
      </c>
      <c r="T149" s="171">
        <f t="shared" si="8"/>
        <v>0</v>
      </c>
      <c r="AR149" s="172" t="s">
        <v>165</v>
      </c>
      <c r="AT149" s="172" t="s">
        <v>161</v>
      </c>
      <c r="AU149" s="172" t="s">
        <v>91</v>
      </c>
      <c r="AY149" s="14" t="s">
        <v>159</v>
      </c>
      <c r="BE149" s="100">
        <f t="shared" si="9"/>
        <v>0</v>
      </c>
      <c r="BF149" s="100">
        <f t="shared" si="10"/>
        <v>0</v>
      </c>
      <c r="BG149" s="100">
        <f t="shared" si="11"/>
        <v>0</v>
      </c>
      <c r="BH149" s="100">
        <f t="shared" si="12"/>
        <v>0</v>
      </c>
      <c r="BI149" s="100">
        <f t="shared" si="13"/>
        <v>0</v>
      </c>
      <c r="BJ149" s="14" t="s">
        <v>91</v>
      </c>
      <c r="BK149" s="100">
        <f t="shared" si="14"/>
        <v>0</v>
      </c>
      <c r="BL149" s="14" t="s">
        <v>165</v>
      </c>
      <c r="BM149" s="172" t="s">
        <v>206</v>
      </c>
    </row>
    <row r="150" spans="2:65" s="1" customFormat="1" ht="33" customHeight="1">
      <c r="B150" s="31"/>
      <c r="C150" s="173" t="s">
        <v>185</v>
      </c>
      <c r="D150" s="173" t="s">
        <v>208</v>
      </c>
      <c r="E150" s="174" t="s">
        <v>209</v>
      </c>
      <c r="F150" s="175" t="s">
        <v>210</v>
      </c>
      <c r="G150" s="176" t="s">
        <v>180</v>
      </c>
      <c r="H150" s="177">
        <v>8.2170000000000005</v>
      </c>
      <c r="I150" s="178"/>
      <c r="J150" s="179">
        <f t="shared" si="5"/>
        <v>0</v>
      </c>
      <c r="K150" s="180"/>
      <c r="L150" s="181"/>
      <c r="M150" s="182" t="s">
        <v>1</v>
      </c>
      <c r="N150" s="183" t="s">
        <v>44</v>
      </c>
      <c r="P150" s="170">
        <f t="shared" si="6"/>
        <v>0</v>
      </c>
      <c r="Q150" s="170">
        <v>8.9999999999999998E-4</v>
      </c>
      <c r="R150" s="170">
        <f t="shared" si="7"/>
        <v>7.3953000000000005E-3</v>
      </c>
      <c r="S150" s="170">
        <v>0</v>
      </c>
      <c r="T150" s="171">
        <f t="shared" si="8"/>
        <v>0</v>
      </c>
      <c r="AR150" s="172" t="s">
        <v>176</v>
      </c>
      <c r="AT150" s="172" t="s">
        <v>208</v>
      </c>
      <c r="AU150" s="172" t="s">
        <v>91</v>
      </c>
      <c r="AY150" s="14" t="s">
        <v>159</v>
      </c>
      <c r="BE150" s="100">
        <f t="shared" si="9"/>
        <v>0</v>
      </c>
      <c r="BF150" s="100">
        <f t="shared" si="10"/>
        <v>0</v>
      </c>
      <c r="BG150" s="100">
        <f t="shared" si="11"/>
        <v>0</v>
      </c>
      <c r="BH150" s="100">
        <f t="shared" si="12"/>
        <v>0</v>
      </c>
      <c r="BI150" s="100">
        <f t="shared" si="13"/>
        <v>0</v>
      </c>
      <c r="BJ150" s="14" t="s">
        <v>91</v>
      </c>
      <c r="BK150" s="100">
        <f t="shared" si="14"/>
        <v>0</v>
      </c>
      <c r="BL150" s="14" t="s">
        <v>165</v>
      </c>
      <c r="BM150" s="172" t="s">
        <v>211</v>
      </c>
    </row>
    <row r="151" spans="2:65" s="1" customFormat="1" ht="37.9" customHeight="1">
      <c r="B151" s="31"/>
      <c r="C151" s="173" t="s">
        <v>203</v>
      </c>
      <c r="D151" s="173" t="s">
        <v>208</v>
      </c>
      <c r="E151" s="174" t="s">
        <v>213</v>
      </c>
      <c r="F151" s="175" t="s">
        <v>214</v>
      </c>
      <c r="G151" s="176" t="s">
        <v>180</v>
      </c>
      <c r="H151" s="177">
        <v>16.434000000000001</v>
      </c>
      <c r="I151" s="178"/>
      <c r="J151" s="179">
        <f t="shared" si="5"/>
        <v>0</v>
      </c>
      <c r="K151" s="180"/>
      <c r="L151" s="181"/>
      <c r="M151" s="182" t="s">
        <v>1</v>
      </c>
      <c r="N151" s="183" t="s">
        <v>44</v>
      </c>
      <c r="P151" s="170">
        <f t="shared" si="6"/>
        <v>0</v>
      </c>
      <c r="Q151" s="170">
        <v>1.5900000000000001E-2</v>
      </c>
      <c r="R151" s="170">
        <f t="shared" si="7"/>
        <v>0.26130060000000005</v>
      </c>
      <c r="S151" s="170">
        <v>0</v>
      </c>
      <c r="T151" s="171">
        <f t="shared" si="8"/>
        <v>0</v>
      </c>
      <c r="AR151" s="172" t="s">
        <v>176</v>
      </c>
      <c r="AT151" s="172" t="s">
        <v>208</v>
      </c>
      <c r="AU151" s="172" t="s">
        <v>91</v>
      </c>
      <c r="AY151" s="14" t="s">
        <v>159</v>
      </c>
      <c r="BE151" s="100">
        <f t="shared" si="9"/>
        <v>0</v>
      </c>
      <c r="BF151" s="100">
        <f t="shared" si="10"/>
        <v>0</v>
      </c>
      <c r="BG151" s="100">
        <f t="shared" si="11"/>
        <v>0</v>
      </c>
      <c r="BH151" s="100">
        <f t="shared" si="12"/>
        <v>0</v>
      </c>
      <c r="BI151" s="100">
        <f t="shared" si="13"/>
        <v>0</v>
      </c>
      <c r="BJ151" s="14" t="s">
        <v>91</v>
      </c>
      <c r="BK151" s="100">
        <f t="shared" si="14"/>
        <v>0</v>
      </c>
      <c r="BL151" s="14" t="s">
        <v>165</v>
      </c>
      <c r="BM151" s="172" t="s">
        <v>215</v>
      </c>
    </row>
    <row r="152" spans="2:65" s="1" customFormat="1" ht="37.9" customHeight="1">
      <c r="B152" s="31"/>
      <c r="C152" s="173" t="s">
        <v>207</v>
      </c>
      <c r="D152" s="173" t="s">
        <v>208</v>
      </c>
      <c r="E152" s="174" t="s">
        <v>217</v>
      </c>
      <c r="F152" s="175" t="s">
        <v>218</v>
      </c>
      <c r="G152" s="176" t="s">
        <v>180</v>
      </c>
      <c r="H152" s="177">
        <v>1.429</v>
      </c>
      <c r="I152" s="178"/>
      <c r="J152" s="179">
        <f t="shared" si="5"/>
        <v>0</v>
      </c>
      <c r="K152" s="180"/>
      <c r="L152" s="181"/>
      <c r="M152" s="182" t="s">
        <v>1</v>
      </c>
      <c r="N152" s="183" t="s">
        <v>44</v>
      </c>
      <c r="P152" s="170">
        <f t="shared" si="6"/>
        <v>0</v>
      </c>
      <c r="Q152" s="170">
        <v>0.13150000000000001</v>
      </c>
      <c r="R152" s="170">
        <f t="shared" si="7"/>
        <v>0.18791350000000001</v>
      </c>
      <c r="S152" s="170">
        <v>0</v>
      </c>
      <c r="T152" s="171">
        <f t="shared" si="8"/>
        <v>0</v>
      </c>
      <c r="AR152" s="172" t="s">
        <v>176</v>
      </c>
      <c r="AT152" s="172" t="s">
        <v>208</v>
      </c>
      <c r="AU152" s="172" t="s">
        <v>91</v>
      </c>
      <c r="AY152" s="14" t="s">
        <v>159</v>
      </c>
      <c r="BE152" s="100">
        <f t="shared" si="9"/>
        <v>0</v>
      </c>
      <c r="BF152" s="100">
        <f t="shared" si="10"/>
        <v>0</v>
      </c>
      <c r="BG152" s="100">
        <f t="shared" si="11"/>
        <v>0</v>
      </c>
      <c r="BH152" s="100">
        <f t="shared" si="12"/>
        <v>0</v>
      </c>
      <c r="BI152" s="100">
        <f t="shared" si="13"/>
        <v>0</v>
      </c>
      <c r="BJ152" s="14" t="s">
        <v>91</v>
      </c>
      <c r="BK152" s="100">
        <f t="shared" si="14"/>
        <v>0</v>
      </c>
      <c r="BL152" s="14" t="s">
        <v>165</v>
      </c>
      <c r="BM152" s="172" t="s">
        <v>219</v>
      </c>
    </row>
    <row r="153" spans="2:65" s="1" customFormat="1" ht="37.9" customHeight="1">
      <c r="B153" s="31"/>
      <c r="C153" s="161" t="s">
        <v>212</v>
      </c>
      <c r="D153" s="161" t="s">
        <v>161</v>
      </c>
      <c r="E153" s="162" t="s">
        <v>221</v>
      </c>
      <c r="F153" s="163" t="s">
        <v>222</v>
      </c>
      <c r="G153" s="164" t="s">
        <v>180</v>
      </c>
      <c r="H153" s="165">
        <v>1</v>
      </c>
      <c r="I153" s="166"/>
      <c r="J153" s="167">
        <f t="shared" si="5"/>
        <v>0</v>
      </c>
      <c r="K153" s="168"/>
      <c r="L153" s="31"/>
      <c r="M153" s="169" t="s">
        <v>1</v>
      </c>
      <c r="N153" s="135" t="s">
        <v>44</v>
      </c>
      <c r="P153" s="170">
        <f t="shared" si="6"/>
        <v>0</v>
      </c>
      <c r="Q153" s="170">
        <v>0.3743167</v>
      </c>
      <c r="R153" s="170">
        <f t="shared" si="7"/>
        <v>0.3743167</v>
      </c>
      <c r="S153" s="170">
        <v>0</v>
      </c>
      <c r="T153" s="171">
        <f t="shared" si="8"/>
        <v>0</v>
      </c>
      <c r="AR153" s="172" t="s">
        <v>165</v>
      </c>
      <c r="AT153" s="172" t="s">
        <v>161</v>
      </c>
      <c r="AU153" s="172" t="s">
        <v>91</v>
      </c>
      <c r="AY153" s="14" t="s">
        <v>159</v>
      </c>
      <c r="BE153" s="100">
        <f t="shared" si="9"/>
        <v>0</v>
      </c>
      <c r="BF153" s="100">
        <f t="shared" si="10"/>
        <v>0</v>
      </c>
      <c r="BG153" s="100">
        <f t="shared" si="11"/>
        <v>0</v>
      </c>
      <c r="BH153" s="100">
        <f t="shared" si="12"/>
        <v>0</v>
      </c>
      <c r="BI153" s="100">
        <f t="shared" si="13"/>
        <v>0</v>
      </c>
      <c r="BJ153" s="14" t="s">
        <v>91</v>
      </c>
      <c r="BK153" s="100">
        <f t="shared" si="14"/>
        <v>0</v>
      </c>
      <c r="BL153" s="14" t="s">
        <v>165</v>
      </c>
      <c r="BM153" s="172" t="s">
        <v>223</v>
      </c>
    </row>
    <row r="154" spans="2:65" s="1" customFormat="1" ht="24.2" customHeight="1">
      <c r="B154" s="31"/>
      <c r="C154" s="173" t="s">
        <v>216</v>
      </c>
      <c r="D154" s="173" t="s">
        <v>208</v>
      </c>
      <c r="E154" s="174" t="s">
        <v>225</v>
      </c>
      <c r="F154" s="175" t="s">
        <v>226</v>
      </c>
      <c r="G154" s="176" t="s">
        <v>180</v>
      </c>
      <c r="H154" s="177">
        <v>1</v>
      </c>
      <c r="I154" s="178"/>
      <c r="J154" s="179">
        <f t="shared" si="5"/>
        <v>0</v>
      </c>
      <c r="K154" s="180"/>
      <c r="L154" s="181"/>
      <c r="M154" s="182" t="s">
        <v>1</v>
      </c>
      <c r="N154" s="183" t="s">
        <v>44</v>
      </c>
      <c r="P154" s="170">
        <f t="shared" si="6"/>
        <v>0</v>
      </c>
      <c r="Q154" s="170">
        <v>3.6999999999999999E-4</v>
      </c>
      <c r="R154" s="170">
        <f t="shared" si="7"/>
        <v>3.6999999999999999E-4</v>
      </c>
      <c r="S154" s="170">
        <v>0</v>
      </c>
      <c r="T154" s="171">
        <f t="shared" si="8"/>
        <v>0</v>
      </c>
      <c r="AR154" s="172" t="s">
        <v>176</v>
      </c>
      <c r="AT154" s="172" t="s">
        <v>208</v>
      </c>
      <c r="AU154" s="172" t="s">
        <v>91</v>
      </c>
      <c r="AY154" s="14" t="s">
        <v>159</v>
      </c>
      <c r="BE154" s="100">
        <f t="shared" si="9"/>
        <v>0</v>
      </c>
      <c r="BF154" s="100">
        <f t="shared" si="10"/>
        <v>0</v>
      </c>
      <c r="BG154" s="100">
        <f t="shared" si="11"/>
        <v>0</v>
      </c>
      <c r="BH154" s="100">
        <f t="shared" si="12"/>
        <v>0</v>
      </c>
      <c r="BI154" s="100">
        <f t="shared" si="13"/>
        <v>0</v>
      </c>
      <c r="BJ154" s="14" t="s">
        <v>91</v>
      </c>
      <c r="BK154" s="100">
        <f t="shared" si="14"/>
        <v>0</v>
      </c>
      <c r="BL154" s="14" t="s">
        <v>165</v>
      </c>
      <c r="BM154" s="172" t="s">
        <v>227</v>
      </c>
    </row>
    <row r="155" spans="2:65" s="1" customFormat="1" ht="37.9" customHeight="1">
      <c r="B155" s="31"/>
      <c r="C155" s="173" t="s">
        <v>220</v>
      </c>
      <c r="D155" s="173" t="s">
        <v>208</v>
      </c>
      <c r="E155" s="174" t="s">
        <v>229</v>
      </c>
      <c r="F155" s="175" t="s">
        <v>230</v>
      </c>
      <c r="G155" s="176" t="s">
        <v>180</v>
      </c>
      <c r="H155" s="177">
        <v>1</v>
      </c>
      <c r="I155" s="178"/>
      <c r="J155" s="179">
        <f t="shared" si="5"/>
        <v>0</v>
      </c>
      <c r="K155" s="180"/>
      <c r="L155" s="181"/>
      <c r="M155" s="182" t="s">
        <v>1</v>
      </c>
      <c r="N155" s="183" t="s">
        <v>44</v>
      </c>
      <c r="P155" s="170">
        <f t="shared" si="6"/>
        <v>0</v>
      </c>
      <c r="Q155" s="170">
        <v>8.2000000000000007E-3</v>
      </c>
      <c r="R155" s="170">
        <f t="shared" si="7"/>
        <v>8.2000000000000007E-3</v>
      </c>
      <c r="S155" s="170">
        <v>0</v>
      </c>
      <c r="T155" s="171">
        <f t="shared" si="8"/>
        <v>0</v>
      </c>
      <c r="AR155" s="172" t="s">
        <v>176</v>
      </c>
      <c r="AT155" s="172" t="s">
        <v>208</v>
      </c>
      <c r="AU155" s="172" t="s">
        <v>91</v>
      </c>
      <c r="AY155" s="14" t="s">
        <v>159</v>
      </c>
      <c r="BE155" s="100">
        <f t="shared" si="9"/>
        <v>0</v>
      </c>
      <c r="BF155" s="100">
        <f t="shared" si="10"/>
        <v>0</v>
      </c>
      <c r="BG155" s="100">
        <f t="shared" si="11"/>
        <v>0</v>
      </c>
      <c r="BH155" s="100">
        <f t="shared" si="12"/>
        <v>0</v>
      </c>
      <c r="BI155" s="100">
        <f t="shared" si="13"/>
        <v>0</v>
      </c>
      <c r="BJ155" s="14" t="s">
        <v>91</v>
      </c>
      <c r="BK155" s="100">
        <f t="shared" si="14"/>
        <v>0</v>
      </c>
      <c r="BL155" s="14" t="s">
        <v>165</v>
      </c>
      <c r="BM155" s="172" t="s">
        <v>231</v>
      </c>
    </row>
    <row r="156" spans="2:65" s="1" customFormat="1" ht="44.25" customHeight="1">
      <c r="B156" s="31"/>
      <c r="C156" s="173" t="s">
        <v>224</v>
      </c>
      <c r="D156" s="173" t="s">
        <v>208</v>
      </c>
      <c r="E156" s="174" t="s">
        <v>233</v>
      </c>
      <c r="F156" s="175" t="s">
        <v>234</v>
      </c>
      <c r="G156" s="176" t="s">
        <v>180</v>
      </c>
      <c r="H156" s="177">
        <v>1</v>
      </c>
      <c r="I156" s="178"/>
      <c r="J156" s="179">
        <f t="shared" si="5"/>
        <v>0</v>
      </c>
      <c r="K156" s="180"/>
      <c r="L156" s="181"/>
      <c r="M156" s="182" t="s">
        <v>1</v>
      </c>
      <c r="N156" s="183" t="s">
        <v>44</v>
      </c>
      <c r="P156" s="170">
        <f t="shared" si="6"/>
        <v>0</v>
      </c>
      <c r="Q156" s="170">
        <v>0.105</v>
      </c>
      <c r="R156" s="170">
        <f t="shared" si="7"/>
        <v>0.105</v>
      </c>
      <c r="S156" s="170">
        <v>0</v>
      </c>
      <c r="T156" s="171">
        <f t="shared" si="8"/>
        <v>0</v>
      </c>
      <c r="AR156" s="172" t="s">
        <v>176</v>
      </c>
      <c r="AT156" s="172" t="s">
        <v>208</v>
      </c>
      <c r="AU156" s="172" t="s">
        <v>91</v>
      </c>
      <c r="AY156" s="14" t="s">
        <v>159</v>
      </c>
      <c r="BE156" s="100">
        <f t="shared" si="9"/>
        <v>0</v>
      </c>
      <c r="BF156" s="100">
        <f t="shared" si="10"/>
        <v>0</v>
      </c>
      <c r="BG156" s="100">
        <f t="shared" si="11"/>
        <v>0</v>
      </c>
      <c r="BH156" s="100">
        <f t="shared" si="12"/>
        <v>0</v>
      </c>
      <c r="BI156" s="100">
        <f t="shared" si="13"/>
        <v>0</v>
      </c>
      <c r="BJ156" s="14" t="s">
        <v>91</v>
      </c>
      <c r="BK156" s="100">
        <f t="shared" si="14"/>
        <v>0</v>
      </c>
      <c r="BL156" s="14" t="s">
        <v>165</v>
      </c>
      <c r="BM156" s="172" t="s">
        <v>235</v>
      </c>
    </row>
    <row r="157" spans="2:65" s="1" customFormat="1" ht="44.25" customHeight="1">
      <c r="B157" s="31"/>
      <c r="C157" s="161" t="s">
        <v>228</v>
      </c>
      <c r="D157" s="161" t="s">
        <v>161</v>
      </c>
      <c r="E157" s="162" t="s">
        <v>237</v>
      </c>
      <c r="F157" s="163" t="s">
        <v>238</v>
      </c>
      <c r="G157" s="164" t="s">
        <v>180</v>
      </c>
      <c r="H157" s="165">
        <v>30.36</v>
      </c>
      <c r="I157" s="166"/>
      <c r="J157" s="167">
        <f t="shared" si="5"/>
        <v>0</v>
      </c>
      <c r="K157" s="168"/>
      <c r="L157" s="31"/>
      <c r="M157" s="169" t="s">
        <v>1</v>
      </c>
      <c r="N157" s="135" t="s">
        <v>44</v>
      </c>
      <c r="P157" s="170">
        <f t="shared" si="6"/>
        <v>0</v>
      </c>
      <c r="Q157" s="170">
        <v>8.4999999999999995E-4</v>
      </c>
      <c r="R157" s="170">
        <f t="shared" si="7"/>
        <v>2.5805999999999999E-2</v>
      </c>
      <c r="S157" s="170">
        <v>0</v>
      </c>
      <c r="T157" s="171">
        <f t="shared" si="8"/>
        <v>0</v>
      </c>
      <c r="AR157" s="172" t="s">
        <v>165</v>
      </c>
      <c r="AT157" s="172" t="s">
        <v>161</v>
      </c>
      <c r="AU157" s="172" t="s">
        <v>91</v>
      </c>
      <c r="AY157" s="14" t="s">
        <v>159</v>
      </c>
      <c r="BE157" s="100">
        <f t="shared" si="9"/>
        <v>0</v>
      </c>
      <c r="BF157" s="100">
        <f t="shared" si="10"/>
        <v>0</v>
      </c>
      <c r="BG157" s="100">
        <f t="shared" si="11"/>
        <v>0</v>
      </c>
      <c r="BH157" s="100">
        <f t="shared" si="12"/>
        <v>0</v>
      </c>
      <c r="BI157" s="100">
        <f t="shared" si="13"/>
        <v>0</v>
      </c>
      <c r="BJ157" s="14" t="s">
        <v>91</v>
      </c>
      <c r="BK157" s="100">
        <f t="shared" si="14"/>
        <v>0</v>
      </c>
      <c r="BL157" s="14" t="s">
        <v>165</v>
      </c>
      <c r="BM157" s="172" t="s">
        <v>239</v>
      </c>
    </row>
    <row r="158" spans="2:65" s="1" customFormat="1" ht="24.2" customHeight="1">
      <c r="B158" s="31"/>
      <c r="C158" s="161" t="s">
        <v>232</v>
      </c>
      <c r="D158" s="161" t="s">
        <v>161</v>
      </c>
      <c r="E158" s="162" t="s">
        <v>241</v>
      </c>
      <c r="F158" s="163" t="s">
        <v>242</v>
      </c>
      <c r="G158" s="164" t="s">
        <v>198</v>
      </c>
      <c r="H158" s="165">
        <v>7.59</v>
      </c>
      <c r="I158" s="166"/>
      <c r="J158" s="167">
        <f t="shared" si="5"/>
        <v>0</v>
      </c>
      <c r="K158" s="168"/>
      <c r="L158" s="31"/>
      <c r="M158" s="169" t="s">
        <v>1</v>
      </c>
      <c r="N158" s="135" t="s">
        <v>44</v>
      </c>
      <c r="P158" s="170">
        <f t="shared" si="6"/>
        <v>0</v>
      </c>
      <c r="Q158" s="170">
        <v>0</v>
      </c>
      <c r="R158" s="170">
        <f t="shared" si="7"/>
        <v>0</v>
      </c>
      <c r="S158" s="170">
        <v>0.34499999999999997</v>
      </c>
      <c r="T158" s="171">
        <f t="shared" si="8"/>
        <v>2.6185499999999999</v>
      </c>
      <c r="AR158" s="172" t="s">
        <v>165</v>
      </c>
      <c r="AT158" s="172" t="s">
        <v>161</v>
      </c>
      <c r="AU158" s="172" t="s">
        <v>91</v>
      </c>
      <c r="AY158" s="14" t="s">
        <v>159</v>
      </c>
      <c r="BE158" s="100">
        <f t="shared" si="9"/>
        <v>0</v>
      </c>
      <c r="BF158" s="100">
        <f t="shared" si="10"/>
        <v>0</v>
      </c>
      <c r="BG158" s="100">
        <f t="shared" si="11"/>
        <v>0</v>
      </c>
      <c r="BH158" s="100">
        <f t="shared" si="12"/>
        <v>0</v>
      </c>
      <c r="BI158" s="100">
        <f t="shared" si="13"/>
        <v>0</v>
      </c>
      <c r="BJ158" s="14" t="s">
        <v>91</v>
      </c>
      <c r="BK158" s="100">
        <f t="shared" si="14"/>
        <v>0</v>
      </c>
      <c r="BL158" s="14" t="s">
        <v>165</v>
      </c>
      <c r="BM158" s="172" t="s">
        <v>243</v>
      </c>
    </row>
    <row r="159" spans="2:65" s="1" customFormat="1" ht="21.75" customHeight="1">
      <c r="B159" s="31"/>
      <c r="C159" s="161" t="s">
        <v>236</v>
      </c>
      <c r="D159" s="161" t="s">
        <v>161</v>
      </c>
      <c r="E159" s="162" t="s">
        <v>244</v>
      </c>
      <c r="F159" s="163" t="s">
        <v>245</v>
      </c>
      <c r="G159" s="164" t="s">
        <v>190</v>
      </c>
      <c r="H159" s="165">
        <v>11.1</v>
      </c>
      <c r="I159" s="166"/>
      <c r="J159" s="167">
        <f t="shared" si="5"/>
        <v>0</v>
      </c>
      <c r="K159" s="168"/>
      <c r="L159" s="31"/>
      <c r="M159" s="169" t="s">
        <v>1</v>
      </c>
      <c r="N159" s="135" t="s">
        <v>44</v>
      </c>
      <c r="P159" s="170">
        <f t="shared" si="6"/>
        <v>0</v>
      </c>
      <c r="Q159" s="170">
        <v>0</v>
      </c>
      <c r="R159" s="170">
        <f t="shared" si="7"/>
        <v>0</v>
      </c>
      <c r="S159" s="170">
        <v>0</v>
      </c>
      <c r="T159" s="171">
        <f t="shared" si="8"/>
        <v>0</v>
      </c>
      <c r="AR159" s="172" t="s">
        <v>165</v>
      </c>
      <c r="AT159" s="172" t="s">
        <v>161</v>
      </c>
      <c r="AU159" s="172" t="s">
        <v>91</v>
      </c>
      <c r="AY159" s="14" t="s">
        <v>159</v>
      </c>
      <c r="BE159" s="100">
        <f t="shared" si="9"/>
        <v>0</v>
      </c>
      <c r="BF159" s="100">
        <f t="shared" si="10"/>
        <v>0</v>
      </c>
      <c r="BG159" s="100">
        <f t="shared" si="11"/>
        <v>0</v>
      </c>
      <c r="BH159" s="100">
        <f t="shared" si="12"/>
        <v>0</v>
      </c>
      <c r="BI159" s="100">
        <f t="shared" si="13"/>
        <v>0</v>
      </c>
      <c r="BJ159" s="14" t="s">
        <v>91</v>
      </c>
      <c r="BK159" s="100">
        <f t="shared" si="14"/>
        <v>0</v>
      </c>
      <c r="BL159" s="14" t="s">
        <v>165</v>
      </c>
      <c r="BM159" s="172" t="s">
        <v>246</v>
      </c>
    </row>
    <row r="160" spans="2:65" s="1" customFormat="1" ht="24.2" customHeight="1">
      <c r="B160" s="31"/>
      <c r="C160" s="161" t="s">
        <v>240</v>
      </c>
      <c r="D160" s="161" t="s">
        <v>161</v>
      </c>
      <c r="E160" s="162" t="s">
        <v>248</v>
      </c>
      <c r="F160" s="163" t="s">
        <v>249</v>
      </c>
      <c r="G160" s="164" t="s">
        <v>190</v>
      </c>
      <c r="H160" s="165">
        <v>277.5</v>
      </c>
      <c r="I160" s="166"/>
      <c r="J160" s="167">
        <f t="shared" si="5"/>
        <v>0</v>
      </c>
      <c r="K160" s="168"/>
      <c r="L160" s="31"/>
      <c r="M160" s="169" t="s">
        <v>1</v>
      </c>
      <c r="N160" s="135" t="s">
        <v>44</v>
      </c>
      <c r="P160" s="170">
        <f t="shared" si="6"/>
        <v>0</v>
      </c>
      <c r="Q160" s="170">
        <v>0</v>
      </c>
      <c r="R160" s="170">
        <f t="shared" si="7"/>
        <v>0</v>
      </c>
      <c r="S160" s="170">
        <v>0</v>
      </c>
      <c r="T160" s="171">
        <f t="shared" si="8"/>
        <v>0</v>
      </c>
      <c r="AR160" s="172" t="s">
        <v>165</v>
      </c>
      <c r="AT160" s="172" t="s">
        <v>161</v>
      </c>
      <c r="AU160" s="172" t="s">
        <v>91</v>
      </c>
      <c r="AY160" s="14" t="s">
        <v>159</v>
      </c>
      <c r="BE160" s="100">
        <f t="shared" si="9"/>
        <v>0</v>
      </c>
      <c r="BF160" s="100">
        <f t="shared" si="10"/>
        <v>0</v>
      </c>
      <c r="BG160" s="100">
        <f t="shared" si="11"/>
        <v>0</v>
      </c>
      <c r="BH160" s="100">
        <f t="shared" si="12"/>
        <v>0</v>
      </c>
      <c r="BI160" s="100">
        <f t="shared" si="13"/>
        <v>0</v>
      </c>
      <c r="BJ160" s="14" t="s">
        <v>91</v>
      </c>
      <c r="BK160" s="100">
        <f t="shared" si="14"/>
        <v>0</v>
      </c>
      <c r="BL160" s="14" t="s">
        <v>165</v>
      </c>
      <c r="BM160" s="172" t="s">
        <v>250</v>
      </c>
    </row>
    <row r="161" spans="2:65" s="12" customFormat="1">
      <c r="B161" s="184"/>
      <c r="D161" s="185" t="s">
        <v>251</v>
      </c>
      <c r="F161" s="186" t="s">
        <v>294</v>
      </c>
      <c r="H161" s="187">
        <v>277.5</v>
      </c>
      <c r="I161" s="188"/>
      <c r="L161" s="184"/>
      <c r="M161" s="189"/>
      <c r="T161" s="190"/>
      <c r="AT161" s="191" t="s">
        <v>251</v>
      </c>
      <c r="AU161" s="191" t="s">
        <v>91</v>
      </c>
      <c r="AV161" s="12" t="s">
        <v>91</v>
      </c>
      <c r="AW161" s="12" t="s">
        <v>4</v>
      </c>
      <c r="AX161" s="12" t="s">
        <v>85</v>
      </c>
      <c r="AY161" s="191" t="s">
        <v>159</v>
      </c>
    </row>
    <row r="162" spans="2:65" s="1" customFormat="1" ht="24.2" customHeight="1">
      <c r="B162" s="31"/>
      <c r="C162" s="161" t="s">
        <v>7</v>
      </c>
      <c r="D162" s="161" t="s">
        <v>161</v>
      </c>
      <c r="E162" s="162" t="s">
        <v>254</v>
      </c>
      <c r="F162" s="163" t="s">
        <v>255</v>
      </c>
      <c r="G162" s="164" t="s">
        <v>190</v>
      </c>
      <c r="H162" s="165">
        <v>11.1</v>
      </c>
      <c r="I162" s="166"/>
      <c r="J162" s="167">
        <f>ROUND(I162*H162,2)</f>
        <v>0</v>
      </c>
      <c r="K162" s="168"/>
      <c r="L162" s="31"/>
      <c r="M162" s="169" t="s">
        <v>1</v>
      </c>
      <c r="N162" s="135" t="s">
        <v>44</v>
      </c>
      <c r="P162" s="170">
        <f>O162*H162</f>
        <v>0</v>
      </c>
      <c r="Q162" s="170">
        <v>0</v>
      </c>
      <c r="R162" s="170">
        <f>Q162*H162</f>
        <v>0</v>
      </c>
      <c r="S162" s="170">
        <v>0</v>
      </c>
      <c r="T162" s="171">
        <f>S162*H162</f>
        <v>0</v>
      </c>
      <c r="AR162" s="172" t="s">
        <v>165</v>
      </c>
      <c r="AT162" s="172" t="s">
        <v>161</v>
      </c>
      <c r="AU162" s="172" t="s">
        <v>91</v>
      </c>
      <c r="AY162" s="14" t="s">
        <v>159</v>
      </c>
      <c r="BE162" s="100">
        <f>IF(N162="základná",J162,0)</f>
        <v>0</v>
      </c>
      <c r="BF162" s="100">
        <f>IF(N162="znížená",J162,0)</f>
        <v>0</v>
      </c>
      <c r="BG162" s="100">
        <f>IF(N162="zákl. prenesená",J162,0)</f>
        <v>0</v>
      </c>
      <c r="BH162" s="100">
        <f>IF(N162="zníž. prenesená",J162,0)</f>
        <v>0</v>
      </c>
      <c r="BI162" s="100">
        <f>IF(N162="nulová",J162,0)</f>
        <v>0</v>
      </c>
      <c r="BJ162" s="14" t="s">
        <v>91</v>
      </c>
      <c r="BK162" s="100">
        <f>ROUND(I162*H162,2)</f>
        <v>0</v>
      </c>
      <c r="BL162" s="14" t="s">
        <v>165</v>
      </c>
      <c r="BM162" s="172" t="s">
        <v>256</v>
      </c>
    </row>
    <row r="163" spans="2:65" s="1" customFormat="1" ht="24.2" customHeight="1">
      <c r="B163" s="31"/>
      <c r="C163" s="161" t="s">
        <v>247</v>
      </c>
      <c r="D163" s="161" t="s">
        <v>161</v>
      </c>
      <c r="E163" s="162" t="s">
        <v>258</v>
      </c>
      <c r="F163" s="163" t="s">
        <v>259</v>
      </c>
      <c r="G163" s="164" t="s">
        <v>190</v>
      </c>
      <c r="H163" s="165">
        <v>11.1</v>
      </c>
      <c r="I163" s="166"/>
      <c r="J163" s="167">
        <f>ROUND(I163*H163,2)</f>
        <v>0</v>
      </c>
      <c r="K163" s="168"/>
      <c r="L163" s="31"/>
      <c r="M163" s="169" t="s">
        <v>1</v>
      </c>
      <c r="N163" s="135" t="s">
        <v>44</v>
      </c>
      <c r="P163" s="170">
        <f>O163*H163</f>
        <v>0</v>
      </c>
      <c r="Q163" s="170">
        <v>0</v>
      </c>
      <c r="R163" s="170">
        <f>Q163*H163</f>
        <v>0</v>
      </c>
      <c r="S163" s="170">
        <v>0</v>
      </c>
      <c r="T163" s="171">
        <f>S163*H163</f>
        <v>0</v>
      </c>
      <c r="AR163" s="172" t="s">
        <v>165</v>
      </c>
      <c r="AT163" s="172" t="s">
        <v>161</v>
      </c>
      <c r="AU163" s="172" t="s">
        <v>91</v>
      </c>
      <c r="AY163" s="14" t="s">
        <v>159</v>
      </c>
      <c r="BE163" s="100">
        <f>IF(N163="základná",J163,0)</f>
        <v>0</v>
      </c>
      <c r="BF163" s="100">
        <f>IF(N163="znížená",J163,0)</f>
        <v>0</v>
      </c>
      <c r="BG163" s="100">
        <f>IF(N163="zákl. prenesená",J163,0)</f>
        <v>0</v>
      </c>
      <c r="BH163" s="100">
        <f>IF(N163="zníž. prenesená",J163,0)</f>
        <v>0</v>
      </c>
      <c r="BI163" s="100">
        <f>IF(N163="nulová",J163,0)</f>
        <v>0</v>
      </c>
      <c r="BJ163" s="14" t="s">
        <v>91</v>
      </c>
      <c r="BK163" s="100">
        <f>ROUND(I163*H163,2)</f>
        <v>0</v>
      </c>
      <c r="BL163" s="14" t="s">
        <v>165</v>
      </c>
      <c r="BM163" s="172" t="s">
        <v>260</v>
      </c>
    </row>
    <row r="164" spans="2:65" s="1" customFormat="1" ht="24.2" customHeight="1">
      <c r="B164" s="31"/>
      <c r="C164" s="161" t="s">
        <v>253</v>
      </c>
      <c r="D164" s="161" t="s">
        <v>161</v>
      </c>
      <c r="E164" s="162" t="s">
        <v>262</v>
      </c>
      <c r="F164" s="163" t="s">
        <v>263</v>
      </c>
      <c r="G164" s="164" t="s">
        <v>190</v>
      </c>
      <c r="H164" s="165">
        <v>11.1</v>
      </c>
      <c r="I164" s="166"/>
      <c r="J164" s="167">
        <f>ROUND(I164*H164,2)</f>
        <v>0</v>
      </c>
      <c r="K164" s="168"/>
      <c r="L164" s="31"/>
      <c r="M164" s="169" t="s">
        <v>1</v>
      </c>
      <c r="N164" s="135" t="s">
        <v>44</v>
      </c>
      <c r="P164" s="170">
        <f>O164*H164</f>
        <v>0</v>
      </c>
      <c r="Q164" s="170">
        <v>0</v>
      </c>
      <c r="R164" s="170">
        <f>Q164*H164</f>
        <v>0</v>
      </c>
      <c r="S164" s="170">
        <v>0</v>
      </c>
      <c r="T164" s="171">
        <f>S164*H164</f>
        <v>0</v>
      </c>
      <c r="AR164" s="172" t="s">
        <v>165</v>
      </c>
      <c r="AT164" s="172" t="s">
        <v>161</v>
      </c>
      <c r="AU164" s="172" t="s">
        <v>91</v>
      </c>
      <c r="AY164" s="14" t="s">
        <v>159</v>
      </c>
      <c r="BE164" s="100">
        <f>IF(N164="základná",J164,0)</f>
        <v>0</v>
      </c>
      <c r="BF164" s="100">
        <f>IF(N164="znížená",J164,0)</f>
        <v>0</v>
      </c>
      <c r="BG164" s="100">
        <f>IF(N164="zákl. prenesená",J164,0)</f>
        <v>0</v>
      </c>
      <c r="BH164" s="100">
        <f>IF(N164="zníž. prenesená",J164,0)</f>
        <v>0</v>
      </c>
      <c r="BI164" s="100">
        <f>IF(N164="nulová",J164,0)</f>
        <v>0</v>
      </c>
      <c r="BJ164" s="14" t="s">
        <v>91</v>
      </c>
      <c r="BK164" s="100">
        <f>ROUND(I164*H164,2)</f>
        <v>0</v>
      </c>
      <c r="BL164" s="14" t="s">
        <v>165</v>
      </c>
      <c r="BM164" s="172" t="s">
        <v>264</v>
      </c>
    </row>
    <row r="165" spans="2:65" s="1" customFormat="1" ht="24.2" customHeight="1">
      <c r="B165" s="31"/>
      <c r="C165" s="161" t="s">
        <v>257</v>
      </c>
      <c r="D165" s="161" t="s">
        <v>161</v>
      </c>
      <c r="E165" s="162" t="s">
        <v>266</v>
      </c>
      <c r="F165" s="163" t="s">
        <v>267</v>
      </c>
      <c r="G165" s="164" t="s">
        <v>190</v>
      </c>
      <c r="H165" s="165">
        <v>11.1</v>
      </c>
      <c r="I165" s="166"/>
      <c r="J165" s="167">
        <f>ROUND(I165*H165,2)</f>
        <v>0</v>
      </c>
      <c r="K165" s="168"/>
      <c r="L165" s="31"/>
      <c r="M165" s="169" t="s">
        <v>1</v>
      </c>
      <c r="N165" s="135" t="s">
        <v>44</v>
      </c>
      <c r="P165" s="170">
        <f>O165*H165</f>
        <v>0</v>
      </c>
      <c r="Q165" s="170">
        <v>0</v>
      </c>
      <c r="R165" s="170">
        <f>Q165*H165</f>
        <v>0</v>
      </c>
      <c r="S165" s="170">
        <v>0</v>
      </c>
      <c r="T165" s="171">
        <f>S165*H165</f>
        <v>0</v>
      </c>
      <c r="AR165" s="172" t="s">
        <v>165</v>
      </c>
      <c r="AT165" s="172" t="s">
        <v>161</v>
      </c>
      <c r="AU165" s="172" t="s">
        <v>91</v>
      </c>
      <c r="AY165" s="14" t="s">
        <v>159</v>
      </c>
      <c r="BE165" s="100">
        <f>IF(N165="základná",J165,0)</f>
        <v>0</v>
      </c>
      <c r="BF165" s="100">
        <f>IF(N165="znížená",J165,0)</f>
        <v>0</v>
      </c>
      <c r="BG165" s="100">
        <f>IF(N165="zákl. prenesená",J165,0)</f>
        <v>0</v>
      </c>
      <c r="BH165" s="100">
        <f>IF(N165="zníž. prenesená",J165,0)</f>
        <v>0</v>
      </c>
      <c r="BI165" s="100">
        <f>IF(N165="nulová",J165,0)</f>
        <v>0</v>
      </c>
      <c r="BJ165" s="14" t="s">
        <v>91</v>
      </c>
      <c r="BK165" s="100">
        <f>ROUND(I165*H165,2)</f>
        <v>0</v>
      </c>
      <c r="BL165" s="14" t="s">
        <v>165</v>
      </c>
      <c r="BM165" s="172" t="s">
        <v>268</v>
      </c>
    </row>
    <row r="166" spans="2:65" s="11" customFormat="1" ht="22.9" customHeight="1">
      <c r="B166" s="150"/>
      <c r="D166" s="151" t="s">
        <v>77</v>
      </c>
      <c r="E166" s="159" t="s">
        <v>269</v>
      </c>
      <c r="F166" s="159" t="s">
        <v>270</v>
      </c>
      <c r="I166" s="153"/>
      <c r="J166" s="160">
        <f>BK166</f>
        <v>0</v>
      </c>
      <c r="L166" s="150"/>
      <c r="M166" s="154"/>
      <c r="P166" s="155">
        <f>P167</f>
        <v>0</v>
      </c>
      <c r="R166" s="155">
        <f>R167</f>
        <v>0</v>
      </c>
      <c r="T166" s="156">
        <f>T167</f>
        <v>0</v>
      </c>
      <c r="AR166" s="151" t="s">
        <v>85</v>
      </c>
      <c r="AT166" s="157" t="s">
        <v>77</v>
      </c>
      <c r="AU166" s="157" t="s">
        <v>85</v>
      </c>
      <c r="AY166" s="151" t="s">
        <v>159</v>
      </c>
      <c r="BK166" s="158">
        <f>BK167</f>
        <v>0</v>
      </c>
    </row>
    <row r="167" spans="2:65" s="1" customFormat="1" ht="33" customHeight="1">
      <c r="B167" s="31"/>
      <c r="C167" s="161" t="s">
        <v>261</v>
      </c>
      <c r="D167" s="161" t="s">
        <v>161</v>
      </c>
      <c r="E167" s="162" t="s">
        <v>272</v>
      </c>
      <c r="F167" s="163" t="s">
        <v>273</v>
      </c>
      <c r="G167" s="164" t="s">
        <v>190</v>
      </c>
      <c r="H167" s="165">
        <v>27.859000000000002</v>
      </c>
      <c r="I167" s="166"/>
      <c r="J167" s="167">
        <f>ROUND(I167*H167,2)</f>
        <v>0</v>
      </c>
      <c r="K167" s="168"/>
      <c r="L167" s="31"/>
      <c r="M167" s="169" t="s">
        <v>1</v>
      </c>
      <c r="N167" s="135" t="s">
        <v>44</v>
      </c>
      <c r="P167" s="170">
        <f>O167*H167</f>
        <v>0</v>
      </c>
      <c r="Q167" s="170">
        <v>0</v>
      </c>
      <c r="R167" s="170">
        <f>Q167*H167</f>
        <v>0</v>
      </c>
      <c r="S167" s="170">
        <v>0</v>
      </c>
      <c r="T167" s="171">
        <f>S167*H167</f>
        <v>0</v>
      </c>
      <c r="AR167" s="172" t="s">
        <v>165</v>
      </c>
      <c r="AT167" s="172" t="s">
        <v>161</v>
      </c>
      <c r="AU167" s="172" t="s">
        <v>91</v>
      </c>
      <c r="AY167" s="14" t="s">
        <v>159</v>
      </c>
      <c r="BE167" s="100">
        <f>IF(N167="základná",J167,0)</f>
        <v>0</v>
      </c>
      <c r="BF167" s="100">
        <f>IF(N167="znížená",J167,0)</f>
        <v>0</v>
      </c>
      <c r="BG167" s="100">
        <f>IF(N167="zákl. prenesená",J167,0)</f>
        <v>0</v>
      </c>
      <c r="BH167" s="100">
        <f>IF(N167="zníž. prenesená",J167,0)</f>
        <v>0</v>
      </c>
      <c r="BI167" s="100">
        <f>IF(N167="nulová",J167,0)</f>
        <v>0</v>
      </c>
      <c r="BJ167" s="14" t="s">
        <v>91</v>
      </c>
      <c r="BK167" s="100">
        <f>ROUND(I167*H167,2)</f>
        <v>0</v>
      </c>
      <c r="BL167" s="14" t="s">
        <v>165</v>
      </c>
      <c r="BM167" s="172" t="s">
        <v>274</v>
      </c>
    </row>
    <row r="168" spans="2:65" s="11" customFormat="1" ht="25.9" customHeight="1">
      <c r="B168" s="150"/>
      <c r="D168" s="151" t="s">
        <v>77</v>
      </c>
      <c r="E168" s="152" t="s">
        <v>275</v>
      </c>
      <c r="F168" s="152" t="s">
        <v>276</v>
      </c>
      <c r="I168" s="153"/>
      <c r="J168" s="133">
        <f>BK168</f>
        <v>0</v>
      </c>
      <c r="L168" s="150"/>
      <c r="M168" s="154"/>
      <c r="P168" s="155">
        <f>SUM(P169:P171)</f>
        <v>0</v>
      </c>
      <c r="R168" s="155">
        <f>SUM(R169:R171)</f>
        <v>0</v>
      </c>
      <c r="T168" s="156">
        <f>SUM(T169:T171)</f>
        <v>0</v>
      </c>
      <c r="AR168" s="151" t="s">
        <v>85</v>
      </c>
      <c r="AT168" s="157" t="s">
        <v>77</v>
      </c>
      <c r="AU168" s="157" t="s">
        <v>78</v>
      </c>
      <c r="AY168" s="151" t="s">
        <v>159</v>
      </c>
      <c r="BK168" s="158">
        <f>SUM(BK169:BK171)</f>
        <v>0</v>
      </c>
    </row>
    <row r="169" spans="2:65" s="1" customFormat="1" ht="62.65" customHeight="1">
      <c r="B169" s="31"/>
      <c r="C169" s="161" t="s">
        <v>265</v>
      </c>
      <c r="D169" s="161" t="s">
        <v>161</v>
      </c>
      <c r="E169" s="162" t="s">
        <v>278</v>
      </c>
      <c r="F169" s="163" t="s">
        <v>279</v>
      </c>
      <c r="G169" s="164" t="s">
        <v>1</v>
      </c>
      <c r="H169" s="165">
        <v>0</v>
      </c>
      <c r="I169" s="166"/>
      <c r="J169" s="167">
        <f>ROUND(I169*H169,2)</f>
        <v>0</v>
      </c>
      <c r="K169" s="168"/>
      <c r="L169" s="31"/>
      <c r="M169" s="169" t="s">
        <v>1</v>
      </c>
      <c r="N169" s="135" t="s">
        <v>44</v>
      </c>
      <c r="P169" s="170">
        <f>O169*H169</f>
        <v>0</v>
      </c>
      <c r="Q169" s="170">
        <v>0</v>
      </c>
      <c r="R169" s="170">
        <f>Q169*H169</f>
        <v>0</v>
      </c>
      <c r="S169" s="170">
        <v>0</v>
      </c>
      <c r="T169" s="171">
        <f>S169*H169</f>
        <v>0</v>
      </c>
      <c r="AR169" s="172" t="s">
        <v>165</v>
      </c>
      <c r="AT169" s="172" t="s">
        <v>161</v>
      </c>
      <c r="AU169" s="172" t="s">
        <v>85</v>
      </c>
      <c r="AY169" s="14" t="s">
        <v>159</v>
      </c>
      <c r="BE169" s="100">
        <f>IF(N169="základná",J169,0)</f>
        <v>0</v>
      </c>
      <c r="BF169" s="100">
        <f>IF(N169="znížená",J169,0)</f>
        <v>0</v>
      </c>
      <c r="BG169" s="100">
        <f>IF(N169="zákl. prenesená",J169,0)</f>
        <v>0</v>
      </c>
      <c r="BH169" s="100">
        <f>IF(N169="zníž. prenesená",J169,0)</f>
        <v>0</v>
      </c>
      <c r="BI169" s="100">
        <f>IF(N169="nulová",J169,0)</f>
        <v>0</v>
      </c>
      <c r="BJ169" s="14" t="s">
        <v>91</v>
      </c>
      <c r="BK169" s="100">
        <f>ROUND(I169*H169,2)</f>
        <v>0</v>
      </c>
      <c r="BL169" s="14" t="s">
        <v>165</v>
      </c>
      <c r="BM169" s="172" t="s">
        <v>280</v>
      </c>
    </row>
    <row r="170" spans="2:65" s="1" customFormat="1" ht="55.5" customHeight="1">
      <c r="B170" s="31"/>
      <c r="C170" s="161" t="s">
        <v>271</v>
      </c>
      <c r="D170" s="161" t="s">
        <v>161</v>
      </c>
      <c r="E170" s="162" t="s">
        <v>282</v>
      </c>
      <c r="F170" s="163" t="s">
        <v>283</v>
      </c>
      <c r="G170" s="164" t="s">
        <v>1</v>
      </c>
      <c r="H170" s="165">
        <v>0</v>
      </c>
      <c r="I170" s="166"/>
      <c r="J170" s="167">
        <f>ROUND(I170*H170,2)</f>
        <v>0</v>
      </c>
      <c r="K170" s="168"/>
      <c r="L170" s="31"/>
      <c r="M170" s="169" t="s">
        <v>1</v>
      </c>
      <c r="N170" s="135" t="s">
        <v>44</v>
      </c>
      <c r="P170" s="170">
        <f>O170*H170</f>
        <v>0</v>
      </c>
      <c r="Q170" s="170">
        <v>0</v>
      </c>
      <c r="R170" s="170">
        <f>Q170*H170</f>
        <v>0</v>
      </c>
      <c r="S170" s="170">
        <v>0</v>
      </c>
      <c r="T170" s="171">
        <f>S170*H170</f>
        <v>0</v>
      </c>
      <c r="AR170" s="172" t="s">
        <v>284</v>
      </c>
      <c r="AT170" s="172" t="s">
        <v>161</v>
      </c>
      <c r="AU170" s="172" t="s">
        <v>85</v>
      </c>
      <c r="AY170" s="14" t="s">
        <v>159</v>
      </c>
      <c r="BE170" s="100">
        <f>IF(N170="základná",J170,0)</f>
        <v>0</v>
      </c>
      <c r="BF170" s="100">
        <f>IF(N170="znížená",J170,0)</f>
        <v>0</v>
      </c>
      <c r="BG170" s="100">
        <f>IF(N170="zákl. prenesená",J170,0)</f>
        <v>0</v>
      </c>
      <c r="BH170" s="100">
        <f>IF(N170="zníž. prenesená",J170,0)</f>
        <v>0</v>
      </c>
      <c r="BI170" s="100">
        <f>IF(N170="nulová",J170,0)</f>
        <v>0</v>
      </c>
      <c r="BJ170" s="14" t="s">
        <v>91</v>
      </c>
      <c r="BK170" s="100">
        <f>ROUND(I170*H170,2)</f>
        <v>0</v>
      </c>
      <c r="BL170" s="14" t="s">
        <v>284</v>
      </c>
      <c r="BM170" s="172" t="s">
        <v>285</v>
      </c>
    </row>
    <row r="171" spans="2:65" s="1" customFormat="1" ht="49.15" customHeight="1">
      <c r="B171" s="31"/>
      <c r="C171" s="161" t="s">
        <v>277</v>
      </c>
      <c r="D171" s="161" t="s">
        <v>161</v>
      </c>
      <c r="E171" s="162" t="s">
        <v>287</v>
      </c>
      <c r="F171" s="163" t="s">
        <v>288</v>
      </c>
      <c r="G171" s="164" t="s">
        <v>1</v>
      </c>
      <c r="H171" s="165">
        <v>0</v>
      </c>
      <c r="I171" s="166"/>
      <c r="J171" s="167">
        <f>ROUND(I171*H171,2)</f>
        <v>0</v>
      </c>
      <c r="K171" s="168"/>
      <c r="L171" s="31"/>
      <c r="M171" s="169" t="s">
        <v>1</v>
      </c>
      <c r="N171" s="135" t="s">
        <v>44</v>
      </c>
      <c r="P171" s="170">
        <f>O171*H171</f>
        <v>0</v>
      </c>
      <c r="Q171" s="170">
        <v>0</v>
      </c>
      <c r="R171" s="170">
        <f>Q171*H171</f>
        <v>0</v>
      </c>
      <c r="S171" s="170">
        <v>0</v>
      </c>
      <c r="T171" s="171">
        <f>S171*H171</f>
        <v>0</v>
      </c>
      <c r="AR171" s="172" t="s">
        <v>284</v>
      </c>
      <c r="AT171" s="172" t="s">
        <v>161</v>
      </c>
      <c r="AU171" s="172" t="s">
        <v>85</v>
      </c>
      <c r="AY171" s="14" t="s">
        <v>159</v>
      </c>
      <c r="BE171" s="100">
        <f>IF(N171="základná",J171,0)</f>
        <v>0</v>
      </c>
      <c r="BF171" s="100">
        <f>IF(N171="znížená",J171,0)</f>
        <v>0</v>
      </c>
      <c r="BG171" s="100">
        <f>IF(N171="zákl. prenesená",J171,0)</f>
        <v>0</v>
      </c>
      <c r="BH171" s="100">
        <f>IF(N171="zníž. prenesená",J171,0)</f>
        <v>0</v>
      </c>
      <c r="BI171" s="100">
        <f>IF(N171="nulová",J171,0)</f>
        <v>0</v>
      </c>
      <c r="BJ171" s="14" t="s">
        <v>91</v>
      </c>
      <c r="BK171" s="100">
        <f>ROUND(I171*H171,2)</f>
        <v>0</v>
      </c>
      <c r="BL171" s="14" t="s">
        <v>284</v>
      </c>
      <c r="BM171" s="172" t="s">
        <v>289</v>
      </c>
    </row>
    <row r="172" spans="2:65" s="1" customFormat="1" ht="49.9" customHeight="1">
      <c r="B172" s="31"/>
      <c r="E172" s="152" t="s">
        <v>290</v>
      </c>
      <c r="F172" s="152" t="s">
        <v>291</v>
      </c>
      <c r="J172" s="133">
        <f t="shared" ref="J172:J177" si="15">BK172</f>
        <v>0</v>
      </c>
      <c r="L172" s="31"/>
      <c r="M172" s="192"/>
      <c r="T172" s="58"/>
      <c r="AT172" s="14" t="s">
        <v>77</v>
      </c>
      <c r="AU172" s="14" t="s">
        <v>78</v>
      </c>
      <c r="AY172" s="14" t="s">
        <v>292</v>
      </c>
      <c r="BK172" s="100">
        <f>SUM(BK173:BK177)</f>
        <v>0</v>
      </c>
    </row>
    <row r="173" spans="2:65" s="1" customFormat="1" ht="16.350000000000001" customHeight="1">
      <c r="B173" s="31"/>
      <c r="C173" s="193" t="s">
        <v>1</v>
      </c>
      <c r="D173" s="193" t="s">
        <v>161</v>
      </c>
      <c r="E173" s="194" t="s">
        <v>1</v>
      </c>
      <c r="F173" s="195" t="s">
        <v>1</v>
      </c>
      <c r="G173" s="196" t="s">
        <v>1</v>
      </c>
      <c r="H173" s="197"/>
      <c r="I173" s="198"/>
      <c r="J173" s="199">
        <f t="shared" si="15"/>
        <v>0</v>
      </c>
      <c r="K173" s="168"/>
      <c r="L173" s="31"/>
      <c r="M173" s="200" t="s">
        <v>1</v>
      </c>
      <c r="N173" s="201" t="s">
        <v>44</v>
      </c>
      <c r="T173" s="58"/>
      <c r="AT173" s="14" t="s">
        <v>292</v>
      </c>
      <c r="AU173" s="14" t="s">
        <v>85</v>
      </c>
      <c r="AY173" s="14" t="s">
        <v>292</v>
      </c>
      <c r="BE173" s="100">
        <f>IF(N173="základná",J173,0)</f>
        <v>0</v>
      </c>
      <c r="BF173" s="100">
        <f>IF(N173="znížená",J173,0)</f>
        <v>0</v>
      </c>
      <c r="BG173" s="100">
        <f>IF(N173="zákl. prenesená",J173,0)</f>
        <v>0</v>
      </c>
      <c r="BH173" s="100">
        <f>IF(N173="zníž. prenesená",J173,0)</f>
        <v>0</v>
      </c>
      <c r="BI173" s="100">
        <f>IF(N173="nulová",J173,0)</f>
        <v>0</v>
      </c>
      <c r="BJ173" s="14" t="s">
        <v>91</v>
      </c>
      <c r="BK173" s="100">
        <f>I173*H173</f>
        <v>0</v>
      </c>
    </row>
    <row r="174" spans="2:65" s="1" customFormat="1" ht="16.350000000000001" customHeight="1">
      <c r="B174" s="31"/>
      <c r="C174" s="193" t="s">
        <v>1</v>
      </c>
      <c r="D174" s="193" t="s">
        <v>161</v>
      </c>
      <c r="E174" s="194" t="s">
        <v>1</v>
      </c>
      <c r="F174" s="195" t="s">
        <v>1</v>
      </c>
      <c r="G174" s="196" t="s">
        <v>1</v>
      </c>
      <c r="H174" s="197"/>
      <c r="I174" s="198"/>
      <c r="J174" s="199">
        <f t="shared" si="15"/>
        <v>0</v>
      </c>
      <c r="K174" s="168"/>
      <c r="L174" s="31"/>
      <c r="M174" s="200" t="s">
        <v>1</v>
      </c>
      <c r="N174" s="201" t="s">
        <v>44</v>
      </c>
      <c r="T174" s="58"/>
      <c r="AT174" s="14" t="s">
        <v>292</v>
      </c>
      <c r="AU174" s="14" t="s">
        <v>85</v>
      </c>
      <c r="AY174" s="14" t="s">
        <v>292</v>
      </c>
      <c r="BE174" s="100">
        <f>IF(N174="základná",J174,0)</f>
        <v>0</v>
      </c>
      <c r="BF174" s="100">
        <f>IF(N174="znížená",J174,0)</f>
        <v>0</v>
      </c>
      <c r="BG174" s="100">
        <f>IF(N174="zákl. prenesená",J174,0)</f>
        <v>0</v>
      </c>
      <c r="BH174" s="100">
        <f>IF(N174="zníž. prenesená",J174,0)</f>
        <v>0</v>
      </c>
      <c r="BI174" s="100">
        <f>IF(N174="nulová",J174,0)</f>
        <v>0</v>
      </c>
      <c r="BJ174" s="14" t="s">
        <v>91</v>
      </c>
      <c r="BK174" s="100">
        <f>I174*H174</f>
        <v>0</v>
      </c>
    </row>
    <row r="175" spans="2:65" s="1" customFormat="1" ht="16.350000000000001" customHeight="1">
      <c r="B175" s="31"/>
      <c r="C175" s="193" t="s">
        <v>1</v>
      </c>
      <c r="D175" s="193" t="s">
        <v>161</v>
      </c>
      <c r="E175" s="194" t="s">
        <v>1</v>
      </c>
      <c r="F175" s="195" t="s">
        <v>1</v>
      </c>
      <c r="G175" s="196" t="s">
        <v>1</v>
      </c>
      <c r="H175" s="197"/>
      <c r="I175" s="198"/>
      <c r="J175" s="199">
        <f t="shared" si="15"/>
        <v>0</v>
      </c>
      <c r="K175" s="168"/>
      <c r="L175" s="31"/>
      <c r="M175" s="200" t="s">
        <v>1</v>
      </c>
      <c r="N175" s="201" t="s">
        <v>44</v>
      </c>
      <c r="T175" s="58"/>
      <c r="AT175" s="14" t="s">
        <v>292</v>
      </c>
      <c r="AU175" s="14" t="s">
        <v>85</v>
      </c>
      <c r="AY175" s="14" t="s">
        <v>292</v>
      </c>
      <c r="BE175" s="100">
        <f>IF(N175="základná",J175,0)</f>
        <v>0</v>
      </c>
      <c r="BF175" s="100">
        <f>IF(N175="znížená",J175,0)</f>
        <v>0</v>
      </c>
      <c r="BG175" s="100">
        <f>IF(N175="zákl. prenesená",J175,0)</f>
        <v>0</v>
      </c>
      <c r="BH175" s="100">
        <f>IF(N175="zníž. prenesená",J175,0)</f>
        <v>0</v>
      </c>
      <c r="BI175" s="100">
        <f>IF(N175="nulová",J175,0)</f>
        <v>0</v>
      </c>
      <c r="BJ175" s="14" t="s">
        <v>91</v>
      </c>
      <c r="BK175" s="100">
        <f>I175*H175</f>
        <v>0</v>
      </c>
    </row>
    <row r="176" spans="2:65" s="1" customFormat="1" ht="16.350000000000001" customHeight="1">
      <c r="B176" s="31"/>
      <c r="C176" s="193" t="s">
        <v>1</v>
      </c>
      <c r="D176" s="193" t="s">
        <v>161</v>
      </c>
      <c r="E176" s="194" t="s">
        <v>1</v>
      </c>
      <c r="F176" s="195" t="s">
        <v>1</v>
      </c>
      <c r="G176" s="196" t="s">
        <v>1</v>
      </c>
      <c r="H176" s="197"/>
      <c r="I176" s="198"/>
      <c r="J176" s="199">
        <f t="shared" si="15"/>
        <v>0</v>
      </c>
      <c r="K176" s="168"/>
      <c r="L176" s="31"/>
      <c r="M176" s="200" t="s">
        <v>1</v>
      </c>
      <c r="N176" s="201" t="s">
        <v>44</v>
      </c>
      <c r="T176" s="58"/>
      <c r="AT176" s="14" t="s">
        <v>292</v>
      </c>
      <c r="AU176" s="14" t="s">
        <v>85</v>
      </c>
      <c r="AY176" s="14" t="s">
        <v>292</v>
      </c>
      <c r="BE176" s="100">
        <f>IF(N176="základná",J176,0)</f>
        <v>0</v>
      </c>
      <c r="BF176" s="100">
        <f>IF(N176="znížená",J176,0)</f>
        <v>0</v>
      </c>
      <c r="BG176" s="100">
        <f>IF(N176="zákl. prenesená",J176,0)</f>
        <v>0</v>
      </c>
      <c r="BH176" s="100">
        <f>IF(N176="zníž. prenesená",J176,0)</f>
        <v>0</v>
      </c>
      <c r="BI176" s="100">
        <f>IF(N176="nulová",J176,0)</f>
        <v>0</v>
      </c>
      <c r="BJ176" s="14" t="s">
        <v>91</v>
      </c>
      <c r="BK176" s="100">
        <f>I176*H176</f>
        <v>0</v>
      </c>
    </row>
    <row r="177" spans="2:63" s="1" customFormat="1" ht="16.350000000000001" customHeight="1">
      <c r="B177" s="31"/>
      <c r="C177" s="193" t="s">
        <v>1</v>
      </c>
      <c r="D177" s="193" t="s">
        <v>161</v>
      </c>
      <c r="E177" s="194" t="s">
        <v>1</v>
      </c>
      <c r="F177" s="195" t="s">
        <v>1</v>
      </c>
      <c r="G177" s="196" t="s">
        <v>1</v>
      </c>
      <c r="H177" s="197"/>
      <c r="I177" s="198"/>
      <c r="J177" s="199">
        <f t="shared" si="15"/>
        <v>0</v>
      </c>
      <c r="K177" s="168"/>
      <c r="L177" s="31"/>
      <c r="M177" s="200" t="s">
        <v>1</v>
      </c>
      <c r="N177" s="201" t="s">
        <v>44</v>
      </c>
      <c r="O177" s="202"/>
      <c r="P177" s="202"/>
      <c r="Q177" s="202"/>
      <c r="R177" s="202"/>
      <c r="S177" s="202"/>
      <c r="T177" s="203"/>
      <c r="AT177" s="14" t="s">
        <v>292</v>
      </c>
      <c r="AU177" s="14" t="s">
        <v>85</v>
      </c>
      <c r="AY177" s="14" t="s">
        <v>292</v>
      </c>
      <c r="BE177" s="100">
        <f>IF(N177="základná",J177,0)</f>
        <v>0</v>
      </c>
      <c r="BF177" s="100">
        <f>IF(N177="znížená",J177,0)</f>
        <v>0</v>
      </c>
      <c r="BG177" s="100">
        <f>IF(N177="zákl. prenesená",J177,0)</f>
        <v>0</v>
      </c>
      <c r="BH177" s="100">
        <f>IF(N177="zníž. prenesená",J177,0)</f>
        <v>0</v>
      </c>
      <c r="BI177" s="100">
        <f>IF(N177="nulová",J177,0)</f>
        <v>0</v>
      </c>
      <c r="BJ177" s="14" t="s">
        <v>91</v>
      </c>
      <c r="BK177" s="100">
        <f>I177*H177</f>
        <v>0</v>
      </c>
    </row>
    <row r="178" spans="2:63" s="1" customFormat="1" ht="6.95" customHeight="1">
      <c r="B178" s="46"/>
      <c r="C178" s="47"/>
      <c r="D178" s="47"/>
      <c r="E178" s="47"/>
      <c r="F178" s="47"/>
      <c r="G178" s="47"/>
      <c r="H178" s="47"/>
      <c r="I178" s="47"/>
      <c r="J178" s="47"/>
      <c r="K178" s="47"/>
      <c r="L178" s="31"/>
    </row>
  </sheetData>
  <sheetProtection algorithmName="SHA-512" hashValue="1eAWarNSWSZafnv24/9YuLkNPvXJG8NgEsAXqXdUmbo4FvDsekewkQ2DRLoUgWURRPcN/TPnVcuFYw0l+jPdPw==" saltValue="1s76iJAH6VKGmGMX6dM4vy2b7Ap9/mMRrSy1cCnNlHuSZGqUWRyRTedkdWj2dsFh9/AU99DFaPckK4b7uaxBlQ==" spinCount="100000" sheet="1" objects="1" scenarios="1" formatColumns="0" formatRows="0" autoFilter="0"/>
  <autoFilter ref="C136:K177" xr:uid="{00000000-0009-0000-0000-000003000000}"/>
  <mergeCells count="17">
    <mergeCell ref="E29:H29"/>
    <mergeCell ref="E129:H129"/>
    <mergeCell ref="L2:V2"/>
    <mergeCell ref="D111:F111"/>
    <mergeCell ref="D112:F112"/>
    <mergeCell ref="D113:F113"/>
    <mergeCell ref="E125:H125"/>
    <mergeCell ref="E127:H127"/>
    <mergeCell ref="E85:H85"/>
    <mergeCell ref="E87:H87"/>
    <mergeCell ref="E89:H89"/>
    <mergeCell ref="D109:F109"/>
    <mergeCell ref="D110:F110"/>
    <mergeCell ref="E7:H7"/>
    <mergeCell ref="E9:H9"/>
    <mergeCell ref="E11:H11"/>
    <mergeCell ref="E20:H20"/>
  </mergeCells>
  <dataValidations count="2">
    <dataValidation type="list" allowBlank="1" showInputMessage="1" showErrorMessage="1" error="Povolené sú hodnoty K, M." sqref="D173:D178" xr:uid="{00000000-0002-0000-0300-000000000000}">
      <formula1>"K, M"</formula1>
    </dataValidation>
    <dataValidation type="list" allowBlank="1" showInputMessage="1" showErrorMessage="1" error="Povolené sú hodnoty základná, znížená, nulová." sqref="N173:N178" xr:uid="{00000000-0002-0000-03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01_usek - žlab pri stojan...</vt:lpstr>
      <vt:lpstr>02_usek - žlab pri stojan...</vt:lpstr>
      <vt:lpstr>03_usek - žlab pri stojan...</vt:lpstr>
      <vt:lpstr>'01_usek - žlab pri stojan...'!Názvy_tlače</vt:lpstr>
      <vt:lpstr>'02_usek - žlab pri stojan...'!Názvy_tlače</vt:lpstr>
      <vt:lpstr>'03_usek - žlab pri stojan...'!Názvy_tlače</vt:lpstr>
      <vt:lpstr>'Rekapitulácia stavby'!Názvy_tlače</vt:lpstr>
      <vt:lpstr>'01_usek - žlab pri stojan...'!Oblasť_tlače</vt:lpstr>
      <vt:lpstr>'02_usek - žlab pri stojan...'!Oblasť_tlače</vt:lpstr>
      <vt:lpstr>'03_usek - žlab pri stojan...'!Oblasť_tlače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DESKTOP-9G0H08V\HP</dc:creator>
  <cp:lastModifiedBy>Cencerová Lucia</cp:lastModifiedBy>
  <dcterms:created xsi:type="dcterms:W3CDTF">2024-05-03T07:07:45Z</dcterms:created>
  <dcterms:modified xsi:type="dcterms:W3CDTF">2024-05-31T07:23:04Z</dcterms:modified>
</cp:coreProperties>
</file>