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C:\Users\Okay\Desktop\"/>
    </mc:Choice>
  </mc:AlternateContent>
  <xr:revisionPtr revIDLastSave="0" documentId="13_ncr:1_{BC804AB1-EBC9-42D0-B9A8-313BBC7B7C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ácia stavby" sheetId="1" r:id="rId1"/>
    <sheet name="26-4-2023 - SO - 01 Stave..." sheetId="2" r:id="rId2"/>
  </sheets>
  <definedNames>
    <definedName name="_xlnm._FilterDatabase" localSheetId="1" hidden="1">'26-4-2023 - SO - 01 Stave...'!$C$133:$K$287</definedName>
    <definedName name="_xlnm.Print_Titles" localSheetId="1">'26-4-2023 - SO - 01 Stave...'!$133:$133</definedName>
    <definedName name="_xlnm.Print_Titles" localSheetId="0">'Rekapitulácia stavby'!$92:$92</definedName>
    <definedName name="_xlnm.Print_Area" localSheetId="1">'26-4-2023 - SO - 01 Stave...'!$C$4:$J$76,'26-4-2023 - SO - 01 Stave...'!$C$123:$J$287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87" i="2"/>
  <c r="BH287" i="2"/>
  <c r="BG287" i="2"/>
  <c r="BE287" i="2"/>
  <c r="T287" i="2"/>
  <c r="T286" i="2" s="1"/>
  <c r="R287" i="2"/>
  <c r="R286" i="2" s="1"/>
  <c r="P287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5" i="2"/>
  <c r="BH205" i="2"/>
  <c r="BG205" i="2"/>
  <c r="BE205" i="2"/>
  <c r="T205" i="2"/>
  <c r="T204" i="2" s="1"/>
  <c r="R205" i="2"/>
  <c r="R204" i="2"/>
  <c r="P205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T145" i="2" s="1"/>
  <c r="R146" i="2"/>
  <c r="R145" i="2"/>
  <c r="P146" i="2"/>
  <c r="P145" i="2" s="1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J131" i="2"/>
  <c r="J130" i="2"/>
  <c r="F130" i="2"/>
  <c r="F128" i="2"/>
  <c r="E126" i="2"/>
  <c r="J90" i="2"/>
  <c r="J89" i="2"/>
  <c r="F89" i="2"/>
  <c r="F87" i="2"/>
  <c r="E85" i="2"/>
  <c r="J16" i="2"/>
  <c r="E16" i="2"/>
  <c r="F131" i="2" s="1"/>
  <c r="J15" i="2"/>
  <c r="J128" i="2"/>
  <c r="L90" i="1"/>
  <c r="AM90" i="1"/>
  <c r="AM89" i="1"/>
  <c r="L89" i="1"/>
  <c r="AM87" i="1"/>
  <c r="L87" i="1"/>
  <c r="L85" i="1"/>
  <c r="BK278" i="2"/>
  <c r="J278" i="2"/>
  <c r="BK274" i="2"/>
  <c r="J272" i="2"/>
  <c r="J268" i="2"/>
  <c r="J266" i="2"/>
  <c r="BK264" i="2"/>
  <c r="J262" i="2"/>
  <c r="BK259" i="2"/>
  <c r="BK257" i="2"/>
  <c r="J254" i="2"/>
  <c r="BK252" i="2"/>
  <c r="J250" i="2"/>
  <c r="BK248" i="2"/>
  <c r="J246" i="2"/>
  <c r="BK244" i="2"/>
  <c r="J242" i="2"/>
  <c r="J239" i="2"/>
  <c r="BK237" i="2"/>
  <c r="BK235" i="2"/>
  <c r="J233" i="2"/>
  <c r="J231" i="2"/>
  <c r="BK228" i="2"/>
  <c r="J226" i="2"/>
  <c r="BK224" i="2"/>
  <c r="BK218" i="2"/>
  <c r="J215" i="2"/>
  <c r="BK213" i="2"/>
  <c r="J210" i="2"/>
  <c r="J208" i="2"/>
  <c r="J203" i="2"/>
  <c r="BK201" i="2"/>
  <c r="J199" i="2"/>
  <c r="J197" i="2"/>
  <c r="J195" i="2"/>
  <c r="BK193" i="2"/>
  <c r="J191" i="2"/>
  <c r="J189" i="2"/>
  <c r="BK187" i="2"/>
  <c r="BK185" i="2"/>
  <c r="J183" i="2"/>
  <c r="J181" i="2"/>
  <c r="J178" i="2"/>
  <c r="J176" i="2"/>
  <c r="BK174" i="2"/>
  <c r="J172" i="2"/>
  <c r="BK170" i="2"/>
  <c r="J168" i="2"/>
  <c r="BK166" i="2"/>
  <c r="BK164" i="2"/>
  <c r="J162" i="2"/>
  <c r="J160" i="2"/>
  <c r="BK158" i="2"/>
  <c r="BK156" i="2"/>
  <c r="BK153" i="2"/>
  <c r="J151" i="2"/>
  <c r="BK148" i="2"/>
  <c r="J144" i="2"/>
  <c r="J142" i="2"/>
  <c r="J140" i="2"/>
  <c r="BK138" i="2"/>
  <c r="BK287" i="2"/>
  <c r="BK285" i="2"/>
  <c r="BK284" i="2"/>
  <c r="J282" i="2"/>
  <c r="J281" i="2"/>
  <c r="J280" i="2"/>
  <c r="J277" i="2"/>
  <c r="J274" i="2"/>
  <c r="BK272" i="2"/>
  <c r="BK269" i="2"/>
  <c r="BK267" i="2"/>
  <c r="J265" i="2"/>
  <c r="J263" i="2"/>
  <c r="BK260" i="2"/>
  <c r="BK258" i="2"/>
  <c r="BK255" i="2"/>
  <c r="BK253" i="2"/>
  <c r="J251" i="2"/>
  <c r="J249" i="2"/>
  <c r="BK247" i="2"/>
  <c r="BK245" i="2"/>
  <c r="J243" i="2"/>
  <c r="J240" i="2"/>
  <c r="BK238" i="2"/>
  <c r="J236" i="2"/>
  <c r="J234" i="2"/>
  <c r="BK232" i="2"/>
  <c r="BK230" i="2"/>
  <c r="J230" i="2"/>
  <c r="J227" i="2"/>
  <c r="BK225" i="2"/>
  <c r="BK223" i="2"/>
  <c r="BK221" i="2"/>
  <c r="BK220" i="2"/>
  <c r="J217" i="2"/>
  <c r="BK214" i="2"/>
  <c r="BK211" i="2"/>
  <c r="BK209" i="2"/>
  <c r="BK205" i="2"/>
  <c r="J202" i="2"/>
  <c r="BK200" i="2"/>
  <c r="J198" i="2"/>
  <c r="BK196" i="2"/>
  <c r="BK194" i="2"/>
  <c r="J192" i="2"/>
  <c r="J190" i="2"/>
  <c r="BK188" i="2"/>
  <c r="BK186" i="2"/>
  <c r="BK184" i="2"/>
  <c r="J182" i="2"/>
  <c r="BK180" i="2"/>
  <c r="BK177" i="2"/>
  <c r="J175" i="2"/>
  <c r="J173" i="2"/>
  <c r="BK171" i="2"/>
  <c r="BK169" i="2"/>
  <c r="BK167" i="2"/>
  <c r="J165" i="2"/>
  <c r="J163" i="2"/>
  <c r="BK161" i="2"/>
  <c r="BK159" i="2"/>
  <c r="J157" i="2"/>
  <c r="BK155" i="2"/>
  <c r="BK152" i="2"/>
  <c r="J149" i="2"/>
  <c r="J146" i="2"/>
  <c r="BK143" i="2"/>
  <c r="BK141" i="2"/>
  <c r="BK139" i="2"/>
  <c r="J137" i="2"/>
  <c r="BK282" i="2"/>
  <c r="BK276" i="2"/>
  <c r="BK273" i="2"/>
  <c r="BK271" i="2"/>
  <c r="J269" i="2"/>
  <c r="J267" i="2"/>
  <c r="BK265" i="2"/>
  <c r="BK263" i="2"/>
  <c r="J260" i="2"/>
  <c r="J258" i="2"/>
  <c r="J255" i="2"/>
  <c r="J253" i="2"/>
  <c r="BK251" i="2"/>
  <c r="BK249" i="2"/>
  <c r="J247" i="2"/>
  <c r="J245" i="2"/>
  <c r="BK243" i="2"/>
  <c r="BK240" i="2"/>
  <c r="J238" i="2"/>
  <c r="BK236" i="2"/>
  <c r="BK234" i="2"/>
  <c r="J232" i="2"/>
  <c r="J229" i="2"/>
  <c r="BK227" i="2"/>
  <c r="J225" i="2"/>
  <c r="J220" i="2"/>
  <c r="BK217" i="2"/>
  <c r="J214" i="2"/>
  <c r="J211" i="2"/>
  <c r="J209" i="2"/>
  <c r="J205" i="2"/>
  <c r="BK202" i="2"/>
  <c r="J200" i="2"/>
  <c r="BK198" i="2"/>
  <c r="J196" i="2"/>
  <c r="J194" i="2"/>
  <c r="BK192" i="2"/>
  <c r="BK190" i="2"/>
  <c r="J188" i="2"/>
  <c r="J186" i="2"/>
  <c r="J184" i="2"/>
  <c r="BK182" i="2"/>
  <c r="J180" i="2"/>
  <c r="J177" i="2"/>
  <c r="BK175" i="2"/>
  <c r="BK173" i="2"/>
  <c r="J171" i="2"/>
  <c r="J169" i="2"/>
  <c r="J167" i="2"/>
  <c r="BK165" i="2"/>
  <c r="BK163" i="2"/>
  <c r="J161" i="2"/>
  <c r="J159" i="2"/>
  <c r="BK157" i="2"/>
  <c r="J155" i="2"/>
  <c r="J152" i="2"/>
  <c r="BK149" i="2"/>
  <c r="BK146" i="2"/>
  <c r="J143" i="2"/>
  <c r="J141" i="2"/>
  <c r="J139" i="2"/>
  <c r="BK137" i="2"/>
  <c r="AS94" i="1"/>
  <c r="J287" i="2"/>
  <c r="J285" i="2"/>
  <c r="J284" i="2"/>
  <c r="BK281" i="2"/>
  <c r="BK280" i="2"/>
  <c r="BK277" i="2"/>
  <c r="J276" i="2"/>
  <c r="J273" i="2"/>
  <c r="J271" i="2"/>
  <c r="BK268" i="2"/>
  <c r="BK266" i="2"/>
  <c r="J264" i="2"/>
  <c r="BK262" i="2"/>
  <c r="J259" i="2"/>
  <c r="J257" i="2"/>
  <c r="BK254" i="2"/>
  <c r="J252" i="2"/>
  <c r="BK250" i="2"/>
  <c r="J248" i="2"/>
  <c r="BK246" i="2"/>
  <c r="J244" i="2"/>
  <c r="BK242" i="2"/>
  <c r="BK239" i="2"/>
  <c r="J237" i="2"/>
  <c r="J235" i="2"/>
  <c r="BK233" i="2"/>
  <c r="BK231" i="2"/>
  <c r="BK229" i="2"/>
  <c r="J228" i="2"/>
  <c r="BK226" i="2"/>
  <c r="J224" i="2"/>
  <c r="J223" i="2"/>
  <c r="J221" i="2"/>
  <c r="J218" i="2"/>
  <c r="BK215" i="2"/>
  <c r="J213" i="2"/>
  <c r="BK210" i="2"/>
  <c r="BK208" i="2"/>
  <c r="BK203" i="2"/>
  <c r="J201" i="2"/>
  <c r="BK199" i="2"/>
  <c r="BK197" i="2"/>
  <c r="BK195" i="2"/>
  <c r="J193" i="2"/>
  <c r="BK191" i="2"/>
  <c r="BK189" i="2"/>
  <c r="J187" i="2"/>
  <c r="J185" i="2"/>
  <c r="BK183" i="2"/>
  <c r="BK181" i="2"/>
  <c r="BK178" i="2"/>
  <c r="BK176" i="2"/>
  <c r="J174" i="2"/>
  <c r="BK172" i="2"/>
  <c r="J170" i="2"/>
  <c r="BK168" i="2"/>
  <c r="J166" i="2"/>
  <c r="J164" i="2"/>
  <c r="BK162" i="2"/>
  <c r="BK160" i="2"/>
  <c r="J158" i="2"/>
  <c r="J156" i="2"/>
  <c r="J153" i="2"/>
  <c r="BK151" i="2"/>
  <c r="J148" i="2"/>
  <c r="BK144" i="2"/>
  <c r="BK142" i="2"/>
  <c r="BK140" i="2"/>
  <c r="J138" i="2"/>
  <c r="P136" i="2" l="1"/>
  <c r="T136" i="2"/>
  <c r="R147" i="2"/>
  <c r="BK150" i="2"/>
  <c r="J150" i="2" s="1"/>
  <c r="J99" i="2" s="1"/>
  <c r="P150" i="2"/>
  <c r="BK154" i="2"/>
  <c r="J154" i="2" s="1"/>
  <c r="J100" i="2" s="1"/>
  <c r="R154" i="2"/>
  <c r="BK179" i="2"/>
  <c r="J179" i="2" s="1"/>
  <c r="J101" i="2" s="1"/>
  <c r="R179" i="2"/>
  <c r="P207" i="2"/>
  <c r="T207" i="2"/>
  <c r="P212" i="2"/>
  <c r="R212" i="2"/>
  <c r="BK216" i="2"/>
  <c r="J216" i="2" s="1"/>
  <c r="J106" i="2" s="1"/>
  <c r="R216" i="2"/>
  <c r="BK219" i="2"/>
  <c r="J219" i="2" s="1"/>
  <c r="J107" i="2" s="1"/>
  <c r="R219" i="2"/>
  <c r="T219" i="2"/>
  <c r="P222" i="2"/>
  <c r="T222" i="2"/>
  <c r="P241" i="2"/>
  <c r="T241" i="2"/>
  <c r="R256" i="2"/>
  <c r="T256" i="2"/>
  <c r="P261" i="2"/>
  <c r="T261" i="2"/>
  <c r="R270" i="2"/>
  <c r="BK275" i="2"/>
  <c r="J275" i="2" s="1"/>
  <c r="J113" i="2" s="1"/>
  <c r="R275" i="2"/>
  <c r="P279" i="2"/>
  <c r="R279" i="2"/>
  <c r="BK283" i="2"/>
  <c r="J283" i="2" s="1"/>
  <c r="J115" i="2" s="1"/>
  <c r="R283" i="2"/>
  <c r="BK136" i="2"/>
  <c r="J136" i="2" s="1"/>
  <c r="J96" i="2" s="1"/>
  <c r="R136" i="2"/>
  <c r="BK147" i="2"/>
  <c r="J147" i="2" s="1"/>
  <c r="J98" i="2" s="1"/>
  <c r="P147" i="2"/>
  <c r="T147" i="2"/>
  <c r="R150" i="2"/>
  <c r="T150" i="2"/>
  <c r="P154" i="2"/>
  <c r="T154" i="2"/>
  <c r="P179" i="2"/>
  <c r="T179" i="2"/>
  <c r="BK207" i="2"/>
  <c r="J207" i="2" s="1"/>
  <c r="J104" i="2" s="1"/>
  <c r="R207" i="2"/>
  <c r="BK212" i="2"/>
  <c r="J212" i="2"/>
  <c r="J105" i="2" s="1"/>
  <c r="T212" i="2"/>
  <c r="P216" i="2"/>
  <c r="T216" i="2"/>
  <c r="P219" i="2"/>
  <c r="BK222" i="2"/>
  <c r="J222" i="2" s="1"/>
  <c r="J108" i="2" s="1"/>
  <c r="R222" i="2"/>
  <c r="BK241" i="2"/>
  <c r="J241" i="2" s="1"/>
  <c r="J109" i="2" s="1"/>
  <c r="R241" i="2"/>
  <c r="BK256" i="2"/>
  <c r="J256" i="2" s="1"/>
  <c r="J110" i="2" s="1"/>
  <c r="P256" i="2"/>
  <c r="BK261" i="2"/>
  <c r="J261" i="2" s="1"/>
  <c r="J111" i="2" s="1"/>
  <c r="R261" i="2"/>
  <c r="BK270" i="2"/>
  <c r="J270" i="2" s="1"/>
  <c r="J112" i="2" s="1"/>
  <c r="P270" i="2"/>
  <c r="T270" i="2"/>
  <c r="P275" i="2"/>
  <c r="T275" i="2"/>
  <c r="BK279" i="2"/>
  <c r="J279" i="2"/>
  <c r="J114" i="2" s="1"/>
  <c r="T279" i="2"/>
  <c r="P283" i="2"/>
  <c r="T283" i="2"/>
  <c r="BK145" i="2"/>
  <c r="J145" i="2" s="1"/>
  <c r="J97" i="2" s="1"/>
  <c r="BK204" i="2"/>
  <c r="J204" i="2" s="1"/>
  <c r="J102" i="2" s="1"/>
  <c r="BK286" i="2"/>
  <c r="J286" i="2"/>
  <c r="J116" i="2" s="1"/>
  <c r="J87" i="2"/>
  <c r="F90" i="2"/>
  <c r="BF137" i="2"/>
  <c r="BF142" i="2"/>
  <c r="BF144" i="2"/>
  <c r="BF146" i="2"/>
  <c r="BF148" i="2"/>
  <c r="BF149" i="2"/>
  <c r="BF152" i="2"/>
  <c r="BF153" i="2"/>
  <c r="BF157" i="2"/>
  <c r="BF160" i="2"/>
  <c r="BF162" i="2"/>
  <c r="BF163" i="2"/>
  <c r="BF164" i="2"/>
  <c r="BF165" i="2"/>
  <c r="BF166" i="2"/>
  <c r="BF169" i="2"/>
  <c r="BF172" i="2"/>
  <c r="BF173" i="2"/>
  <c r="BF174" i="2"/>
  <c r="BF181" i="2"/>
  <c r="BF184" i="2"/>
  <c r="BF187" i="2"/>
  <c r="BF191" i="2"/>
  <c r="BF192" i="2"/>
  <c r="BF196" i="2"/>
  <c r="BF197" i="2"/>
  <c r="BF200" i="2"/>
  <c r="BF201" i="2"/>
  <c r="BF203" i="2"/>
  <c r="BF208" i="2"/>
  <c r="BF210" i="2"/>
  <c r="BF217" i="2"/>
  <c r="BF218" i="2"/>
  <c r="BF220" i="2"/>
  <c r="BF221" i="2"/>
  <c r="BF223" i="2"/>
  <c r="BF226" i="2"/>
  <c r="BF227" i="2"/>
  <c r="BF229" i="2"/>
  <c r="BF231" i="2"/>
  <c r="BF232" i="2"/>
  <c r="BF234" i="2"/>
  <c r="BF235" i="2"/>
  <c r="BF236" i="2"/>
  <c r="BF239" i="2"/>
  <c r="BF240" i="2"/>
  <c r="BF242" i="2"/>
  <c r="BF243" i="2"/>
  <c r="BF247" i="2"/>
  <c r="BF248" i="2"/>
  <c r="BF250" i="2"/>
  <c r="BF251" i="2"/>
  <c r="BF258" i="2"/>
  <c r="BF263" i="2"/>
  <c r="BF264" i="2"/>
  <c r="BF269" i="2"/>
  <c r="BF272" i="2"/>
  <c r="BF273" i="2"/>
  <c r="BF274" i="2"/>
  <c r="BF278" i="2"/>
  <c r="BF280" i="2"/>
  <c r="BF281" i="2"/>
  <c r="BF285" i="2"/>
  <c r="BF138" i="2"/>
  <c r="BF139" i="2"/>
  <c r="BF140" i="2"/>
  <c r="BF141" i="2"/>
  <c r="BF143" i="2"/>
  <c r="BF151" i="2"/>
  <c r="BF155" i="2"/>
  <c r="BF156" i="2"/>
  <c r="BF158" i="2"/>
  <c r="BF159" i="2"/>
  <c r="BF161" i="2"/>
  <c r="BF167" i="2"/>
  <c r="BF168" i="2"/>
  <c r="BF170" i="2"/>
  <c r="BF171" i="2"/>
  <c r="BF175" i="2"/>
  <c r="BF176" i="2"/>
  <c r="BF177" i="2"/>
  <c r="BF178" i="2"/>
  <c r="BF180" i="2"/>
  <c r="BF182" i="2"/>
  <c r="BF183" i="2"/>
  <c r="BF185" i="2"/>
  <c r="BF186" i="2"/>
  <c r="BF188" i="2"/>
  <c r="BF189" i="2"/>
  <c r="BF190" i="2"/>
  <c r="BF193" i="2"/>
  <c r="BF194" i="2"/>
  <c r="BF195" i="2"/>
  <c r="BF198" i="2"/>
  <c r="BF199" i="2"/>
  <c r="BF202" i="2"/>
  <c r="BF205" i="2"/>
  <c r="BF209" i="2"/>
  <c r="BF211" i="2"/>
  <c r="BF213" i="2"/>
  <c r="BF214" i="2"/>
  <c r="BF215" i="2"/>
  <c r="BF224" i="2"/>
  <c r="BF225" i="2"/>
  <c r="BF228" i="2"/>
  <c r="BF230" i="2"/>
  <c r="BF233" i="2"/>
  <c r="BF237" i="2"/>
  <c r="BF238" i="2"/>
  <c r="BF244" i="2"/>
  <c r="BF245" i="2"/>
  <c r="BF246" i="2"/>
  <c r="BF249" i="2"/>
  <c r="BF252" i="2"/>
  <c r="BF253" i="2"/>
  <c r="BF254" i="2"/>
  <c r="BF255" i="2"/>
  <c r="BF257" i="2"/>
  <c r="BF259" i="2"/>
  <c r="BF260" i="2"/>
  <c r="BF262" i="2"/>
  <c r="BF265" i="2"/>
  <c r="BF266" i="2"/>
  <c r="BF267" i="2"/>
  <c r="BF268" i="2"/>
  <c r="BF271" i="2"/>
  <c r="BF276" i="2"/>
  <c r="BF277" i="2"/>
  <c r="BF282" i="2"/>
  <c r="BF284" i="2"/>
  <c r="BF287" i="2"/>
  <c r="J31" i="2"/>
  <c r="AV95" i="1" s="1"/>
  <c r="F34" i="2"/>
  <c r="BC95" i="1" s="1"/>
  <c r="BC94" i="1" s="1"/>
  <c r="AY94" i="1" s="1"/>
  <c r="F35" i="2"/>
  <c r="BD95" i="1" s="1"/>
  <c r="BD94" i="1" s="1"/>
  <c r="W33" i="1" s="1"/>
  <c r="F31" i="2"/>
  <c r="AZ95" i="1" s="1"/>
  <c r="AZ94" i="1" s="1"/>
  <c r="W29" i="1" s="1"/>
  <c r="F33" i="2"/>
  <c r="BB95" i="1" s="1"/>
  <c r="BB94" i="1" s="1"/>
  <c r="W31" i="1" s="1"/>
  <c r="T206" i="2" l="1"/>
  <c r="T134" i="2" s="1"/>
  <c r="T135" i="2"/>
  <c r="R206" i="2"/>
  <c r="R135" i="2"/>
  <c r="P206" i="2"/>
  <c r="P134" i="2" s="1"/>
  <c r="AU95" i="1" s="1"/>
  <c r="AU94" i="1" s="1"/>
  <c r="P135" i="2"/>
  <c r="BK206" i="2"/>
  <c r="J206" i="2" s="1"/>
  <c r="J103" i="2" s="1"/>
  <c r="BK135" i="2"/>
  <c r="AV94" i="1"/>
  <c r="AK29" i="1" s="1"/>
  <c r="AX94" i="1"/>
  <c r="W32" i="1"/>
  <c r="F32" i="2"/>
  <c r="BA95" i="1" s="1"/>
  <c r="BA94" i="1" s="1"/>
  <c r="AW94" i="1" s="1"/>
  <c r="AK30" i="1" s="1"/>
  <c r="J32" i="2"/>
  <c r="AW95" i="1" s="1"/>
  <c r="AT95" i="1" s="1"/>
  <c r="BK134" i="2" l="1"/>
  <c r="J134" i="2" s="1"/>
  <c r="J94" i="2" s="1"/>
  <c r="R134" i="2"/>
  <c r="J135" i="2"/>
  <c r="J95" i="2" s="1"/>
  <c r="AT94" i="1"/>
  <c r="W30" i="1"/>
  <c r="J28" i="2" l="1"/>
  <c r="AG95" i="1" s="1"/>
  <c r="AG94" i="1" s="1"/>
  <c r="AK26" i="1" s="1"/>
  <c r="AK35" i="1" s="1"/>
  <c r="AN94" i="1" l="1"/>
  <c r="AN95" i="1"/>
  <c r="J37" i="2"/>
</calcChain>
</file>

<file path=xl/sharedStrings.xml><?xml version="1.0" encoding="utf-8"?>
<sst xmlns="http://schemas.openxmlformats.org/spreadsheetml/2006/main" count="2249" uniqueCount="685">
  <si>
    <t>Export Komplet</t>
  </si>
  <si>
    <t/>
  </si>
  <si>
    <t>2.0</t>
  </si>
  <si>
    <t>False</t>
  </si>
  <si>
    <t>{5a330403-cf8e-45d1-99d2-cc42037dcb50}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</si>
  <si>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</si>
  <si>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</si>
  <si>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</si>
  <si>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</si>
  <si>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</si>
  <si>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</si>
  <si>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</si>
  <si>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SO - 01 Stavebné úpravy objektu dielne na sklady</t>
  </si>
  <si>
    <t>JKSO:</t>
  </si>
  <si>
    <t>KS:</t>
  </si>
  <si>
    <t>Miesto:</t>
  </si>
  <si>
    <t>Rožňava</t>
  </si>
  <si>
    <t>Dátum:</t>
  </si>
  <si>
    <t>Objednávateľ:</t>
  </si>
  <si>
    <t>IČO:</t>
  </si>
  <si>
    <t>Diecézna charita Rožňava</t>
  </si>
  <si>
    <t>IČ DPH:</t>
  </si>
  <si>
    <t>Zhotoviteľ:</t>
  </si>
  <si>
    <t xml:space="preserve"> </t>
  </si>
  <si>
    <t>Projektant:</t>
  </si>
  <si>
    <t>48307874</t>
  </si>
  <si>
    <t>TYFON s.r.o., Ing. Boris Šramko</t>
  </si>
  <si>
    <t>True</t>
  </si>
  <si>
    <t>0,01</t>
  </si>
  <si>
    <t>Spracovateľ:</t>
  </si>
  <si>
    <t>Ing. Boris Šramko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</si>
  <si>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</si>
  <si>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</si>
  <si>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</si>
  <si>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</si>
  <si>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</si>
  <si>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</si>
  <si>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</si>
  <si>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</si>
  <si>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</si>
  <si>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</si>
  <si>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</si>
  <si>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</si>
  <si>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</si>
  <si>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</si>
  <si>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</si>
  <si>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</si>
  <si>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</si>
  <si>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</si>
  <si>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</si>
  <si>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</si>
  <si>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</si>
  <si>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</si>
  <si>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</si>
  <si>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</si>
  <si>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</si>
  <si>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</si>
  <si>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</si>
  <si>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</si>
  <si>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</si>
  <si>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</si>
  <si>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</si>
  <si>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</si>
  <si>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</si>
  <si>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</si>
  <si>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</si>
  <si>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</si>
  <si>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</si>
  <si>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</si>
  <si>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</si>
  <si>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</si>
  <si>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</si>
  <si>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</si>
  <si>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</si>
  <si>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</si>
  <si>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</si>
  <si>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</si>
  <si>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</si>
  <si>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</si>
  <si>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</si>
  <si>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</si>
  <si>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</si>
  <si>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</si>
  <si>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</si>
  <si>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</si>
  <si>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</si>
  <si>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</si>
  <si>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</si>
  <si>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</si>
  <si>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</si>
  <si>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</si>
  <si>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</si>
  <si>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</si>
  <si>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</si>
  <si>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vnútorná kanalizácia</t>
  </si>
  <si>
    <t xml:space="preserve">    722 - Zdravotechnika - vnútorný vodovod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</si>
  <si>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</si>
  <si>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</si>
  <si>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</si>
  <si>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</si>
  <si>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</si>
  <si>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</si>
  <si>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</si>
  <si>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</si>
  <si>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</si>
  <si>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</si>
  <si>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</si>
  <si>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</si>
  <si>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</si>
  <si>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</si>
  <si>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</si>
  <si>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</si>
  <si>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</si>
  <si>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</si>
  <si>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</si>
  <si>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</si>
  <si>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</si>
  <si>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</si>
  <si>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</si>
  <si>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</si>
  <si>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</si>
  <si>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</si>
  <si>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</si>
  <si>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</si>
  <si>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113107111.S</t>
  </si>
  <si>
    <t>Odstránenie krytu v ploche do 200 m2 z kameniva ťaženého, hr. do 100 mm,  -0,16000t</t>
  </si>
  <si>
    <t>m2</t>
  </si>
  <si>
    <t>4</t>
  </si>
  <si>
    <t>2</t>
  </si>
  <si>
    <t>-1184816843</t>
  </si>
  <si>
    <t>113107142.S</t>
  </si>
  <si>
    <t>Odstránenie krytu asfaltového v ploche do 200 m2, hr. nad 50 do 100 mm,  -0,25000t</t>
  </si>
  <si>
    <t>277463930</t>
  </si>
  <si>
    <t>3</t>
  </si>
  <si>
    <t>113308441.S</t>
  </si>
  <si>
    <t>Rozrytie vrstvy  podkladu z kameniva, bez zhutnenia, bez asfaltového spojiva</t>
  </si>
  <si>
    <t>-841656701</t>
  </si>
  <si>
    <t>132201101.S</t>
  </si>
  <si>
    <t>Výkop ryhy do šírky 600 mm v horn.3 do 100 m3</t>
  </si>
  <si>
    <t>m3</t>
  </si>
  <si>
    <t>667589100</t>
  </si>
  <si>
    <t>5</t>
  </si>
  <si>
    <t>132201109.S</t>
  </si>
  <si>
    <t>Príplatok k cene za lepivosť pri hĺbení rýh šírky do 600 mm zapažených i nezapažených s urovnaním dna v hornine 3</t>
  </si>
  <si>
    <t>1463798220</t>
  </si>
  <si>
    <t>6</t>
  </si>
  <si>
    <t>162201102.S</t>
  </si>
  <si>
    <t>Vodorovné premiestnenie výkopku z horniny 1-4 nad 20-50m</t>
  </si>
  <si>
    <t>-772500335</t>
  </si>
  <si>
    <t>7</t>
  </si>
  <si>
    <t>167101101.S</t>
  </si>
  <si>
    <t>Nakladanie neuľahnutého výkopku z hornín tr.1-4 do 100 m3</t>
  </si>
  <si>
    <t>-1634148302</t>
  </si>
  <si>
    <t>8</t>
  </si>
  <si>
    <t>171201201.S</t>
  </si>
  <si>
    <t>Uloženie sypaniny na skládky do 100 m3</t>
  </si>
  <si>
    <t>185554090</t>
  </si>
  <si>
    <t>Zakladanie</t>
  </si>
  <si>
    <t>9</t>
  </si>
  <si>
    <t>274313612.S</t>
  </si>
  <si>
    <t>Betón základových pásov, prostý tr. C 20/25</t>
  </si>
  <si>
    <t>144947006</t>
  </si>
  <si>
    <t>Zvislé a kompletné konštrukcie</t>
  </si>
  <si>
    <t>10</t>
  </si>
  <si>
    <t>340239265.S</t>
  </si>
  <si>
    <t>Zamurovanie otvorov plochy nad 1 do 4 m2 z pórobetónových tvárnic hladkých hrúbky 150 mm</t>
  </si>
  <si>
    <t>-1525409061</t>
  </si>
  <si>
    <t>11</t>
  </si>
  <si>
    <t>342272051.S</t>
  </si>
  <si>
    <t>Priečky z pórobetónových tvárnic hladkých s objemovou hmotnosťou do 600 kg/m3 hrúbky 150 mm</t>
  </si>
  <si>
    <t>1389154090</t>
  </si>
  <si>
    <t>Vodorovné konštrukcie</t>
  </si>
  <si>
    <t>12</t>
  </si>
  <si>
    <t>434311116.S</t>
  </si>
  <si>
    <t>Stupne dusané na terén alebo dosku z betónu bez poteru, so zahladením povrchu tr. C 20/25</t>
  </si>
  <si>
    <t>m</t>
  </si>
  <si>
    <t>-1380057281</t>
  </si>
  <si>
    <t>13</t>
  </si>
  <si>
    <t>434351141.S</t>
  </si>
  <si>
    <t>Debnenie stupňov na podstupňovej doske alebo na teréne pôdorysne priamočiarych zhotovenie</t>
  </si>
  <si>
    <t>-411812682</t>
  </si>
  <si>
    <t>14</t>
  </si>
  <si>
    <t>434351142.S</t>
  </si>
  <si>
    <t>Debnenie stupňov na podstupňovej doske alebo na teréne pôdorysne priamočiarych odstránenie</t>
  </si>
  <si>
    <t>-438225030</t>
  </si>
  <si>
    <t>Úpravy povrchov, podlahy, osadenie</t>
  </si>
  <si>
    <t>15</t>
  </si>
  <si>
    <t>611462402</t>
  </si>
  <si>
    <t>Vnútorná sanačná omietka stropov BAUMIT Sanova prednástrek, krytie 100%</t>
  </si>
  <si>
    <t>1538755139</t>
  </si>
  <si>
    <t>16</t>
  </si>
  <si>
    <t>611465163.S</t>
  </si>
  <si>
    <t>Vnútorný sanačný systém stropov s obsahom cementu, sanačná omietka, hr. 20 mm</t>
  </si>
  <si>
    <t>-644904387</t>
  </si>
  <si>
    <t>17</t>
  </si>
  <si>
    <t>611465204.S</t>
  </si>
  <si>
    <t>Vnútorný sanačný systém stropov s obsahom cementu, štuková omietka, hr. 3 mm</t>
  </si>
  <si>
    <t>1604459902</t>
  </si>
  <si>
    <t>18</t>
  </si>
  <si>
    <t>612409991.S</t>
  </si>
  <si>
    <t>Začistenie omietok (s dodaním hmoty) okolo okien, dverí, podláh, obkladov atď.</t>
  </si>
  <si>
    <t>214425382</t>
  </si>
  <si>
    <t>19</t>
  </si>
  <si>
    <t>612460121.S</t>
  </si>
  <si>
    <t>Príprava vnútorného podkladu stien penetráciou základnou</t>
  </si>
  <si>
    <t>-853762822</t>
  </si>
  <si>
    <t>612460243.S</t>
  </si>
  <si>
    <t>Vnútorná omietka stien vápennocementová jadrová (hrubá), hr. 20 mm</t>
  </si>
  <si>
    <t>-2035849459</t>
  </si>
  <si>
    <t>21</t>
  </si>
  <si>
    <t>612460383.S</t>
  </si>
  <si>
    <t>Vnútorná omietka stien vápennocementová štuková (jemná), hr. 3 mm</t>
  </si>
  <si>
    <t>371422802</t>
  </si>
  <si>
    <t>22</t>
  </si>
  <si>
    <t>612465113.S</t>
  </si>
  <si>
    <t>Vnútorný sanačný systém stien, sanačný prednástrek cementový, krytie 100%</t>
  </si>
  <si>
    <t>-1709551710</t>
  </si>
  <si>
    <t>23</t>
  </si>
  <si>
    <t>612465123.S</t>
  </si>
  <si>
    <t>Vnútorný sanačný systém stien s obsahom cementu, podkladová / vyrovnávacia omietka, hr. 20 mm</t>
  </si>
  <si>
    <t>-1639221254</t>
  </si>
  <si>
    <t>24</t>
  </si>
  <si>
    <t>612465232.S</t>
  </si>
  <si>
    <t>Vnútorný sanačný systém stien s obsahom cementu, štuková omietka odvlhčovacia, hr. 2,5 mm</t>
  </si>
  <si>
    <t>-2083081525</t>
  </si>
  <si>
    <t>25</t>
  </si>
  <si>
    <t>629451112.S</t>
  </si>
  <si>
    <t>Vyrovnávacia vrstva z cementovej malty pod klampiarskymi prvkami šírky nad 150 do 300 mm</t>
  </si>
  <si>
    <t>-757667356</t>
  </si>
  <si>
    <t>26</t>
  </si>
  <si>
    <t>631315661.S</t>
  </si>
  <si>
    <t>Mazanina z betónu prostého (m3) tr. C 20/25 hr.nad 120 do 240 mm</t>
  </si>
  <si>
    <t>1781810281</t>
  </si>
  <si>
    <t>27</t>
  </si>
  <si>
    <t>631319175.S</t>
  </si>
  <si>
    <t>Príplatok za strhnutie povrchu mazaniny latou pre hr. obidvoch vrstiev mazaniny nad 120 do 240 mm</t>
  </si>
  <si>
    <t>1961515272</t>
  </si>
  <si>
    <t>28</t>
  </si>
  <si>
    <t>631362442.S</t>
  </si>
  <si>
    <t>Výstuž mazanín z betónov (z kameniva) a z ľahkých betónov zo sietí KARI, priemer drôtu 8/8 mm, veľkosť oka 150x150 mm</t>
  </si>
  <si>
    <t>-1232636201</t>
  </si>
  <si>
    <t>29</t>
  </si>
  <si>
    <t>631571003.S</t>
  </si>
  <si>
    <t>Násyp zo štrkopiesku 0-32 (pre spevnenie podkladu)</t>
  </si>
  <si>
    <t>-910499880</t>
  </si>
  <si>
    <t>30</t>
  </si>
  <si>
    <t>632401925.S</t>
  </si>
  <si>
    <t>Príplatok za sklon poteru nad 15 do 30 st., hr.50 mm</t>
  </si>
  <si>
    <t>990709611</t>
  </si>
  <si>
    <t>31</t>
  </si>
  <si>
    <t>632452611.S</t>
  </si>
  <si>
    <t>Cementová samonivelizačná stierka, pevnosti v tlaku 20 MPa, hr. 3 mm</t>
  </si>
  <si>
    <t>-1161152046</t>
  </si>
  <si>
    <t>32</t>
  </si>
  <si>
    <t>642940010.S</t>
  </si>
  <si>
    <t>Začistenie skrytej zárubne</t>
  </si>
  <si>
    <t>1044752</t>
  </si>
  <si>
    <t>33</t>
  </si>
  <si>
    <t>642944121.S</t>
  </si>
  <si>
    <t>Dodatočná montáž oceľovej dverovej zárubne, plochy otvoru do 2,5 m2</t>
  </si>
  <si>
    <t>ks</t>
  </si>
  <si>
    <t>-1099848892</t>
  </si>
  <si>
    <t>34</t>
  </si>
  <si>
    <t>M</t>
  </si>
  <si>
    <t>553310009100.S</t>
  </si>
  <si>
    <t>Zárubňa oceľová oblá šxvxhr 1000x1970x160 mm</t>
  </si>
  <si>
    <t>-1902713432</t>
  </si>
  <si>
    <t>35</t>
  </si>
  <si>
    <t>553310009300.S</t>
  </si>
  <si>
    <t>Zárubňa oceľová oblá šxvxhr 1200x1970x160 mm</t>
  </si>
  <si>
    <t>1339006321</t>
  </si>
  <si>
    <t>36</t>
  </si>
  <si>
    <t>553310010384.S</t>
  </si>
  <si>
    <t>Zárubňa požiarna oceľová, šxvxhr 1470x1970x150 mm, bez povrchovej úpravy, EI 45 EW 45</t>
  </si>
  <si>
    <t>-88712183</t>
  </si>
  <si>
    <t>37</t>
  </si>
  <si>
    <t>553310010314.S</t>
  </si>
  <si>
    <t>Zárubňa požiarna oceľová, bezpečnostná, šxvxhr1000x1970x170 mm</t>
  </si>
  <si>
    <t>-1559059161</t>
  </si>
  <si>
    <t>38</t>
  </si>
  <si>
    <t>553310009400.S</t>
  </si>
  <si>
    <t>Zárubňa oceľová oblá šxvxhr 1450x1970x160 mm</t>
  </si>
  <si>
    <t>682569060</t>
  </si>
  <si>
    <t>Ostatné konštrukcie a práce-búranie</t>
  </si>
  <si>
    <t>39</t>
  </si>
  <si>
    <t>953941210.S</t>
  </si>
  <si>
    <t>Osadenie drobných kovových výrobkov bez ich dodania, ale s vysekaním káps s plochou do 1 m2</t>
  </si>
  <si>
    <t>-1120912189</t>
  </si>
  <si>
    <t>40</t>
  </si>
  <si>
    <t>TET48-101-125S</t>
  </si>
  <si>
    <t xml:space="preserve">Poklop liatinový </t>
  </si>
  <si>
    <t>-2136674352</t>
  </si>
  <si>
    <t>41</t>
  </si>
  <si>
    <t>962081141.S</t>
  </si>
  <si>
    <t>Búranie muriva priečok zo sklenených tvárnic, hr. do 150 mm,  -0,08200t</t>
  </si>
  <si>
    <t>968827085</t>
  </si>
  <si>
    <t>42</t>
  </si>
  <si>
    <t>963042819.S</t>
  </si>
  <si>
    <t>Búranie akýchkoľvek betónových schodiskových stupňov zhotovených na mieste,  -0,07000t</t>
  </si>
  <si>
    <t>-525227125</t>
  </si>
  <si>
    <t>43</t>
  </si>
  <si>
    <t>965043441.S</t>
  </si>
  <si>
    <t>Búranie podkladov pod dlažby, liatych dlažieb a mazanín,betón s poterom,teracom hr.do 150 mm,  plochy nad 4 m2 -2,20000t</t>
  </si>
  <si>
    <t>663383712</t>
  </si>
  <si>
    <t>44</t>
  </si>
  <si>
    <t>965044201.S</t>
  </si>
  <si>
    <t>Brúsenie existujúcich betónových podláh, zbrúsenie hrúbky do 3 mm -0,00600t</t>
  </si>
  <si>
    <t>-1603974661</t>
  </si>
  <si>
    <t>45</t>
  </si>
  <si>
    <t>965081712.S</t>
  </si>
  <si>
    <t>Búranie dlažieb, bez podklad. lôžka z xylolit., alebo keramických dlaždíc hr. do 10 mm,  -0,02000t</t>
  </si>
  <si>
    <t>1525912680</t>
  </si>
  <si>
    <t>46</t>
  </si>
  <si>
    <t>968061112.S</t>
  </si>
  <si>
    <t>Vyvesenie dreveného okenného krídla do suti plochy do 1,5 m2, -0,01200t</t>
  </si>
  <si>
    <t>1174194115</t>
  </si>
  <si>
    <t>47</t>
  </si>
  <si>
    <t>968061113.S</t>
  </si>
  <si>
    <t>Vyvesenie dreveného okenného krídla do suti plochy nad 1,5 m2, -0,01600t</t>
  </si>
  <si>
    <t>2108139271</t>
  </si>
  <si>
    <t>48</t>
  </si>
  <si>
    <t>968061125.S</t>
  </si>
  <si>
    <t>Vyvesenie dreveného dverného krídla do suti plochy do 2 m2, -0,02400t</t>
  </si>
  <si>
    <t>-802690378</t>
  </si>
  <si>
    <t>49</t>
  </si>
  <si>
    <t>968062355.S</t>
  </si>
  <si>
    <t>Vybúranie drevených rámov okien dvojitých alebo zdvojených, plochy do 2 m2,  -0,06200t</t>
  </si>
  <si>
    <t>255081863</t>
  </si>
  <si>
    <t>50</t>
  </si>
  <si>
    <t>968062356.S</t>
  </si>
  <si>
    <t>Vybúranie drevených rámov okien dvojitých alebo zdvojených, plochy do 4 m2,  -0,05400t</t>
  </si>
  <si>
    <t>792661421</t>
  </si>
  <si>
    <t>51</t>
  </si>
  <si>
    <t>968072455.S</t>
  </si>
  <si>
    <t>Vybúranie kovových dverových zárubní plochy do 2 m2,  -0,07600t</t>
  </si>
  <si>
    <t>998140555</t>
  </si>
  <si>
    <t>52</t>
  </si>
  <si>
    <t>968072456.S</t>
  </si>
  <si>
    <t>Vybúranie kovových dverových zárubní plochy nad 2 m2,  -0,06300t</t>
  </si>
  <si>
    <t>2111803849</t>
  </si>
  <si>
    <t>53</t>
  </si>
  <si>
    <t>971033631.S</t>
  </si>
  <si>
    <t>Vybúranie otvorov v murive tehl. plochy do 4 m2 hr. do 150 mm,  -0,27000t</t>
  </si>
  <si>
    <t>-1432321291</t>
  </si>
  <si>
    <t>54</t>
  </si>
  <si>
    <t>971033641.S</t>
  </si>
  <si>
    <t>Vybúranie otvorov v murive tehl. plochy do 4 m2 hr. do 300 mm,  -1,87500t</t>
  </si>
  <si>
    <t>-1753441019</t>
  </si>
  <si>
    <t>55</t>
  </si>
  <si>
    <t>978011191.S</t>
  </si>
  <si>
    <t>Otlčenie omietok stropov vnútorných vápenných alebo vápennocementových v rozsahu do 100 %,  -0,05000t</t>
  </si>
  <si>
    <t>811211564</t>
  </si>
  <si>
    <t>56</t>
  </si>
  <si>
    <t>978013191.S</t>
  </si>
  <si>
    <t>Otlčenie omietok stien vnútorných vápenných alebo vápennocementových v rozsahu do 100 %,  -0,04600t</t>
  </si>
  <si>
    <t>87734337</t>
  </si>
  <si>
    <t>57</t>
  </si>
  <si>
    <t>978059531.S</t>
  </si>
  <si>
    <t>Odsekanie a odobratie obkladov stien z obkladačiek vnútorných vrátane podkladovej omietky nad 2 m2,  -0,06800t</t>
  </si>
  <si>
    <t>181396024</t>
  </si>
  <si>
    <t>58</t>
  </si>
  <si>
    <t>979081111.S</t>
  </si>
  <si>
    <t>Odvoz sutiny a vybúraných hmôt na skládku do 1 km</t>
  </si>
  <si>
    <t>t</t>
  </si>
  <si>
    <t>319135660</t>
  </si>
  <si>
    <t>59</t>
  </si>
  <si>
    <t>979081121.S</t>
  </si>
  <si>
    <t>Odvoz sutiny a vybúraných hmôt na skládku za každý ďalší 1 km</t>
  </si>
  <si>
    <t>901982707</t>
  </si>
  <si>
    <t>60</t>
  </si>
  <si>
    <t>979082111.S</t>
  </si>
  <si>
    <t>Vnútrostavenisková doprava sutiny a vybúraných hmôt do 10 m</t>
  </si>
  <si>
    <t>-760784942</t>
  </si>
  <si>
    <t>61</t>
  </si>
  <si>
    <t>979082121.S</t>
  </si>
  <si>
    <t>Vnútrostavenisková doprava sutiny a vybúraných hmôt za každých ďalších 5 m</t>
  </si>
  <si>
    <t>-1516935622</t>
  </si>
  <si>
    <t>62</t>
  </si>
  <si>
    <t>979089012.S</t>
  </si>
  <si>
    <t>Poplatok za skládku - betón, tehly, dlaždice (17 01) ostatné</t>
  </si>
  <si>
    <t>-682742656</t>
  </si>
  <si>
    <t>99</t>
  </si>
  <si>
    <t>Presun hmôt HSV</t>
  </si>
  <si>
    <t>63</t>
  </si>
  <si>
    <t>999281111.S</t>
  </si>
  <si>
    <t>Presun hmôt pre opravy a údržbu objektov vrátane vonkajších plášťov výšky do 25 m</t>
  </si>
  <si>
    <t>-596005666</t>
  </si>
  <si>
    <t>PSV</t>
  </si>
  <si>
    <t>Práce a dodávky PSV</t>
  </si>
  <si>
    <t>721</t>
  </si>
  <si>
    <t>Zdravotechnika - vnútorná kanalizácia</t>
  </si>
  <si>
    <t>64</t>
  </si>
  <si>
    <t>721172053.S</t>
  </si>
  <si>
    <t>Potrubie odpadové HT z PP, vetracie DN 125</t>
  </si>
  <si>
    <t>-703905830</t>
  </si>
  <si>
    <t>65</t>
  </si>
  <si>
    <t>721172396.S</t>
  </si>
  <si>
    <t>Montáž vetracej hlavice pre HT potrubie DN 125</t>
  </si>
  <si>
    <t>-531706405</t>
  </si>
  <si>
    <t>66</t>
  </si>
  <si>
    <t>429720001300.S</t>
  </si>
  <si>
    <t>Hlavica vetracia HT DN 125, PP systém pre rozvod vnútorného odpadu</t>
  </si>
  <si>
    <t>-419299979</t>
  </si>
  <si>
    <t>67</t>
  </si>
  <si>
    <t>998721201.S</t>
  </si>
  <si>
    <t>Presun hmôt pre vnútornú kanalizáciu v objektoch výšky do 6 m</t>
  </si>
  <si>
    <t>%</t>
  </si>
  <si>
    <t>344796762</t>
  </si>
  <si>
    <t>722</t>
  </si>
  <si>
    <t>Zdravotechnika - vnútorný vodovod</t>
  </si>
  <si>
    <t>68</t>
  </si>
  <si>
    <t>722250010.S</t>
  </si>
  <si>
    <t>Montáž hydrantového systému s tvarovo stálou hadicou D 33</t>
  </si>
  <si>
    <t>súb.</t>
  </si>
  <si>
    <t>-2005857527</t>
  </si>
  <si>
    <t>69</t>
  </si>
  <si>
    <t>449150004700</t>
  </si>
  <si>
    <t>Hydrantový systém s tvarovo stálou hadicou D 33, hadica 30 m, skriňa 800x800x340 mm, navijak s konzolou, prúdnica TAJFUN TURBO ekv.13</t>
  </si>
  <si>
    <t>1180980646</t>
  </si>
  <si>
    <t>70</t>
  </si>
  <si>
    <t>998722201.S</t>
  </si>
  <si>
    <t>Presun hmôt pre vnútorný vodovod v objektoch výšky do 6 m</t>
  </si>
  <si>
    <t>-959920338</t>
  </si>
  <si>
    <t>763</t>
  </si>
  <si>
    <t>Konštrukcie - drevostavby</t>
  </si>
  <si>
    <t>71</t>
  </si>
  <si>
    <t>763133210</t>
  </si>
  <si>
    <t>SDK podhľad KNAUF D113, závesná dvojvrstvová kca v jednej rovine, profil CD a UD, dosky GKF hr. 12,5 mm</t>
  </si>
  <si>
    <t>-785991252</t>
  </si>
  <si>
    <t>72</t>
  </si>
  <si>
    <t>998763401.S</t>
  </si>
  <si>
    <t>Presun hmôt pre sádrokartónové konštrukcie v stavbách (objektoch) výšky do 7 m</t>
  </si>
  <si>
    <t>-836714478</t>
  </si>
  <si>
    <t>764</t>
  </si>
  <si>
    <t>Konštrukcie klampiarske</t>
  </si>
  <si>
    <t>73</t>
  </si>
  <si>
    <t>764410540.S</t>
  </si>
  <si>
    <t>Oplechovanie parapetov z poplastovaného plechu, vrátane rohov r.š. 330 mm</t>
  </si>
  <si>
    <t>616807524</t>
  </si>
  <si>
    <t>74</t>
  </si>
  <si>
    <t>998764201.S</t>
  </si>
  <si>
    <t>Presun hmôt pre konštrukcie klampiarske v objektoch výšky do 6 m</t>
  </si>
  <si>
    <t>1191640543</t>
  </si>
  <si>
    <t>766</t>
  </si>
  <si>
    <t>Konštrukcie stolárske</t>
  </si>
  <si>
    <t>75</t>
  </si>
  <si>
    <t>766621400.S</t>
  </si>
  <si>
    <t>Montáž okien plastových s hydroizolačnými ISO páskami (exteriérová a interiérová)</t>
  </si>
  <si>
    <t>331672490</t>
  </si>
  <si>
    <t>76</t>
  </si>
  <si>
    <t>611410004700.S</t>
  </si>
  <si>
    <t>Plastové okno dvojkrídlové OS+O, vxš 1600x1100 mm, izolačné dvojsklo, 6 komorový profil</t>
  </si>
  <si>
    <t>-1724522234</t>
  </si>
  <si>
    <t>77</t>
  </si>
  <si>
    <t>611410003500.S</t>
  </si>
  <si>
    <t>Plastové okno dvojkrídlové OS+O, vxš 1200x1500 mm, izolačné dvojsklo, 6 komorový profil</t>
  </si>
  <si>
    <t>-397146189</t>
  </si>
  <si>
    <t>78</t>
  </si>
  <si>
    <t>611410005200.S</t>
  </si>
  <si>
    <t>Plastové okno dvojkrídlové - delenie na tretiny 2110 x 1480 mm, izolačné dvojsklo, 6 komorový profil</t>
  </si>
  <si>
    <t>435479438</t>
  </si>
  <si>
    <t>79</t>
  </si>
  <si>
    <t>283290005900.S</t>
  </si>
  <si>
    <t>Tesniaca paropriepustná fólia polymér-flísová, š. 90 mm, dĺ. 30 m, pre tesnenie pripájacej škáry okenného rámu a muriva z exteriéru</t>
  </si>
  <si>
    <t>1472536874</t>
  </si>
  <si>
    <t>80</t>
  </si>
  <si>
    <t>283290006300.S</t>
  </si>
  <si>
    <t>Tesniaca paronepriepustná fólia polymér-flísová, š. 90 mm, dĺ. 30 m, pre tesnenie pripájacej škáry okenného rámu a muriva z interiéru</t>
  </si>
  <si>
    <t>1796489829</t>
  </si>
  <si>
    <t>81</t>
  </si>
  <si>
    <t>766662112.S</t>
  </si>
  <si>
    <t>Montáž dverového krídla otočného jednokrídlového poldrážkového, do existujúcej zárubne, vrátane kovania</t>
  </si>
  <si>
    <t>384902072</t>
  </si>
  <si>
    <t>82</t>
  </si>
  <si>
    <t>549150000600.S</t>
  </si>
  <si>
    <t>Kľučka dverová a rozeta 2x, nehrdzavejúca oceľ, povrch nerez brúsený</t>
  </si>
  <si>
    <t>1850167646</t>
  </si>
  <si>
    <t>83</t>
  </si>
  <si>
    <t>3658</t>
  </si>
  <si>
    <t>Dvere biele interierové fólia 120, 110 cm</t>
  </si>
  <si>
    <t>353946304</t>
  </si>
  <si>
    <t>84</t>
  </si>
  <si>
    <t>766662112.Spož</t>
  </si>
  <si>
    <t>1890127791</t>
  </si>
  <si>
    <t>85</t>
  </si>
  <si>
    <t>766662132.Spož</t>
  </si>
  <si>
    <t>Montáž dverového krídla otočného dvojkrídlového poldrážkového, do existujúcej zárubne, vrátane kovania</t>
  </si>
  <si>
    <t>-290364180</t>
  </si>
  <si>
    <t>86</t>
  </si>
  <si>
    <t>-2013485443</t>
  </si>
  <si>
    <t>87</t>
  </si>
  <si>
    <t>611650001120.S</t>
  </si>
  <si>
    <t>Dvere vnútorné protipožiarne drevené EI EW 30 D3, šxv 1100x1970 mm, požiarna výplň DTD, SK certifikát, fólia</t>
  </si>
  <si>
    <t>-810531701</t>
  </si>
  <si>
    <t>88</t>
  </si>
  <si>
    <t>611650001160.S</t>
  </si>
  <si>
    <t>Dvere vnútorné protipožiarne drevené EI EW 30 D3, šxv 1470x1970 mm, požiarna výplň DTD, SK certifikát, fólia</t>
  </si>
  <si>
    <t>-694840112</t>
  </si>
  <si>
    <t>89</t>
  </si>
  <si>
    <t>766694142.S</t>
  </si>
  <si>
    <t>Montáž parapetnej dosky plastovej šírky do 300 mm, dĺžky 1000-1600 mm</t>
  </si>
  <si>
    <t>476531922</t>
  </si>
  <si>
    <t>90</t>
  </si>
  <si>
    <t>766694143.S</t>
  </si>
  <si>
    <t>Montáž parapetnej dosky plastovej šírky do 300 mm, dĺžky 1600-2600 mm</t>
  </si>
  <si>
    <t>1107932664</t>
  </si>
  <si>
    <t>91</t>
  </si>
  <si>
    <t>611560000400</t>
  </si>
  <si>
    <t xml:space="preserve">Parapetná doska plastová, šírka 300 mm, komôrková vnútorná, </t>
  </si>
  <si>
    <t>936873871</t>
  </si>
  <si>
    <t>92</t>
  </si>
  <si>
    <t>998766201.S</t>
  </si>
  <si>
    <t>Presun hmot pre konštrukcie stolárske v objektoch výšky do 6 m</t>
  </si>
  <si>
    <t>727361907</t>
  </si>
  <si>
    <t>767</t>
  </si>
  <si>
    <t>Konštrukcie doplnkové kovové</t>
  </si>
  <si>
    <t>93</t>
  </si>
  <si>
    <t>767137111.S</t>
  </si>
  <si>
    <t>Montáž roštu z oceľových profilov pre steny a priečky výšky nad 3300 mm, rozpätie do 600 mm</t>
  </si>
  <si>
    <t>849624336</t>
  </si>
  <si>
    <t>94</t>
  </si>
  <si>
    <t>154150005600.S</t>
  </si>
  <si>
    <t xml:space="preserve">Profil oceľový </t>
  </si>
  <si>
    <t>-1006771991</t>
  </si>
  <si>
    <t>95</t>
  </si>
  <si>
    <t>767137512.S</t>
  </si>
  <si>
    <t>Obloženie plechom tvarovaným skrutkovaním</t>
  </si>
  <si>
    <t>1321325237</t>
  </si>
  <si>
    <t>96</t>
  </si>
  <si>
    <t>767137531.S</t>
  </si>
  <si>
    <t>Montáž doplňujúcich častí obloženia plechom vytvorenie rohu alebo ostenia, rš do 250 mm</t>
  </si>
  <si>
    <t>-778813357</t>
  </si>
  <si>
    <t>97</t>
  </si>
  <si>
    <t>138310003200</t>
  </si>
  <si>
    <t>Plech trapézový T-35, kš 1025 mm pozinkovaný hr. 0,6 mm, LINDAB</t>
  </si>
  <si>
    <t>-649129397</t>
  </si>
  <si>
    <t>98</t>
  </si>
  <si>
    <t>767411101.S</t>
  </si>
  <si>
    <t>Montáž opláštenia Cetris doskami na OK</t>
  </si>
  <si>
    <t>1489941914</t>
  </si>
  <si>
    <t>591510005300</t>
  </si>
  <si>
    <t>Cementotriesková doska CETRIS PLUS, rozmer 26x3350x1250 mm, s hladkým povrchom a základným náterom</t>
  </si>
  <si>
    <t>-1242787078</t>
  </si>
  <si>
    <t>100</t>
  </si>
  <si>
    <t>767646520.S</t>
  </si>
  <si>
    <t>Montáž dverí kovových  vchodových, 1 m obvodu dverí</t>
  </si>
  <si>
    <t>1459005088</t>
  </si>
  <si>
    <t>101</t>
  </si>
  <si>
    <t>553410021900.S</t>
  </si>
  <si>
    <t>Dvere kovové šxv 1000x1970 mm, L/P otočné jednostranné vlysové s uholníkovou zárubňou so zámkom FAB</t>
  </si>
  <si>
    <t>-1000041929</t>
  </si>
  <si>
    <t>102</t>
  </si>
  <si>
    <t>124944480</t>
  </si>
  <si>
    <t>103</t>
  </si>
  <si>
    <t>767658337.S</t>
  </si>
  <si>
    <t>Montáž rolovacej lamelovej brány pozink farebný plochy nad 13 m2</t>
  </si>
  <si>
    <t>-1565393620</t>
  </si>
  <si>
    <t>104</t>
  </si>
  <si>
    <t>553410062075</t>
  </si>
  <si>
    <t>Brána rolovacia oceľová s elekrickým pohonom šxv 4100x3700 mm</t>
  </si>
  <si>
    <t>1952462284</t>
  </si>
  <si>
    <t>105</t>
  </si>
  <si>
    <t>767995230.S</t>
  </si>
  <si>
    <t>Výroba atypického výrobku - schody</t>
  </si>
  <si>
    <t>kg</t>
  </si>
  <si>
    <t>-2002017216</t>
  </si>
  <si>
    <t>106</t>
  </si>
  <si>
    <t>998767201.S</t>
  </si>
  <si>
    <t>Presun hmôt pre kovové stavebné doplnkové konštrukcie v objektoch výšky do 6 m</t>
  </si>
  <si>
    <t>799489715</t>
  </si>
  <si>
    <t>771</t>
  </si>
  <si>
    <t>Podlahy z dlaždíc</t>
  </si>
  <si>
    <t>107</t>
  </si>
  <si>
    <t>771575109.S</t>
  </si>
  <si>
    <t>Montáž podláh z dlaždíc keramických do tmelu veľ. 300 x 300 mm</t>
  </si>
  <si>
    <t>740180921</t>
  </si>
  <si>
    <t>108</t>
  </si>
  <si>
    <t>771575129.S</t>
  </si>
  <si>
    <t>Montáž podláh z dlaždíc keramických do tmelu v obmedzenom priestore veľ. 300 x 300 mm</t>
  </si>
  <si>
    <t>-1359431982</t>
  </si>
  <si>
    <t>109</t>
  </si>
  <si>
    <t>597740001000.S</t>
  </si>
  <si>
    <t>Dlaždice keramické s protišmykovým povrchom, lxv 300x300 mm, jednofarebné</t>
  </si>
  <si>
    <t>349504025</t>
  </si>
  <si>
    <t>110</t>
  </si>
  <si>
    <t>998771201.S</t>
  </si>
  <si>
    <t>Presun hmôt pre podlahy z dlaždíc v objektoch výšky do 6m</t>
  </si>
  <si>
    <t>1378160534</t>
  </si>
  <si>
    <t>775</t>
  </si>
  <si>
    <t>Podlahy vlysové a parketové</t>
  </si>
  <si>
    <t>111</t>
  </si>
  <si>
    <t>775413120.S</t>
  </si>
  <si>
    <t>Montáž podlahových soklíkov alebo líšt obvodových skrutkovaním</t>
  </si>
  <si>
    <t>-534587402</t>
  </si>
  <si>
    <t>112</t>
  </si>
  <si>
    <t>611990000100.S</t>
  </si>
  <si>
    <t>Lišta soklová drevená, vxš 30x10 mm</t>
  </si>
  <si>
    <t>-1916566882</t>
  </si>
  <si>
    <t>113</t>
  </si>
  <si>
    <t>775521810.S</t>
  </si>
  <si>
    <t>Demontáž podláh drevených, laminátových, parketových položených voľne alebo spoj click, vrátane líšt -0,0150t</t>
  </si>
  <si>
    <t>-1218595619</t>
  </si>
  <si>
    <t>114</t>
  </si>
  <si>
    <t>775550110.S</t>
  </si>
  <si>
    <t>Montáž podlahy z laminátových a drevených parkiet, click spoj, položená voľne</t>
  </si>
  <si>
    <t>-848895127</t>
  </si>
  <si>
    <t>115</t>
  </si>
  <si>
    <t>611980003035.S</t>
  </si>
  <si>
    <t>Podlaha laminátová, hrúbka 8 mm</t>
  </si>
  <si>
    <t>118171317</t>
  </si>
  <si>
    <t>116</t>
  </si>
  <si>
    <t>775592110.S</t>
  </si>
  <si>
    <t>Montáž podložky vyrovnávacej a tlmiacej penovej hr. 2 mm pod plávajúce podlahy</t>
  </si>
  <si>
    <t>-1876743717</t>
  </si>
  <si>
    <t>117</t>
  </si>
  <si>
    <t>283230008500</t>
  </si>
  <si>
    <t>Podložka Mirelon z PE pod plávajúce podlahy, hr. 2 mm</t>
  </si>
  <si>
    <t>-1914883713</t>
  </si>
  <si>
    <t>118</t>
  </si>
  <si>
    <t>998775201.S</t>
  </si>
  <si>
    <t>Presun hmôt pre podlahy vlysové a parketové v objektoch výšky do 6 m</t>
  </si>
  <si>
    <t>777771292</t>
  </si>
  <si>
    <t>776</t>
  </si>
  <si>
    <t>Podlahy povlakové</t>
  </si>
  <si>
    <t>119</t>
  </si>
  <si>
    <t>776401800.S</t>
  </si>
  <si>
    <t>Demontáž soklíkov alebo líšt</t>
  </si>
  <si>
    <t>-2113271255</t>
  </si>
  <si>
    <t>120</t>
  </si>
  <si>
    <t>776511810.S</t>
  </si>
  <si>
    <t>Odstránenie povlakových podláh z nášľapnej plochy lepených bez podložky,  -0,00100t</t>
  </si>
  <si>
    <t>-2028193168</t>
  </si>
  <si>
    <t>121</t>
  </si>
  <si>
    <t>776990100.S</t>
  </si>
  <si>
    <t>Zametanie, vyčistenie  podkladov</t>
  </si>
  <si>
    <t>-1316961808</t>
  </si>
  <si>
    <t>122</t>
  </si>
  <si>
    <t>998776201.S</t>
  </si>
  <si>
    <t>Presun hmôt pre podlahy povlakové v objektoch výšky do 6 m</t>
  </si>
  <si>
    <t>-1466351986</t>
  </si>
  <si>
    <t>777</t>
  </si>
  <si>
    <t>Podlahy syntetické</t>
  </si>
  <si>
    <t>123</t>
  </si>
  <si>
    <t>777130020.S</t>
  </si>
  <si>
    <t>Polyuretánové podlahy parkovacích plôch, penetrácia, 2x stierka s pieskom, uzatvárací náter</t>
  </si>
  <si>
    <t>297222809</t>
  </si>
  <si>
    <t>124</t>
  </si>
  <si>
    <t>777130105.S</t>
  </si>
  <si>
    <t>Polyuretánová podlaha - koberec z prírodného kameňa, hr. 6 mm, penetrácia, posyp kremičitým pieskom, 1x stierka plnená mramorovým kamenivom</t>
  </si>
  <si>
    <t>34095706</t>
  </si>
  <si>
    <t>125</t>
  </si>
  <si>
    <t>998777201.S</t>
  </si>
  <si>
    <t>Presun hmôt pre podlahy syntetické v objektoch výšky do 6 m</t>
  </si>
  <si>
    <t>-371181649</t>
  </si>
  <si>
    <t>781</t>
  </si>
  <si>
    <t>Obklady</t>
  </si>
  <si>
    <t>126</t>
  </si>
  <si>
    <t>781445212.S</t>
  </si>
  <si>
    <t>Montáž obkladov vnútor. stien z obkladačiek kladených do tmelu flexibilného veľ. 200x250 mm</t>
  </si>
  <si>
    <t>45058675</t>
  </si>
  <si>
    <t>127</t>
  </si>
  <si>
    <t>597640001900</t>
  </si>
  <si>
    <t>Obkladačky keramické CONCEPT, lxvxhr 250x330x7 mm, farba svetlo béžová, RAKO</t>
  </si>
  <si>
    <t>1433256453</t>
  </si>
  <si>
    <t>128</t>
  </si>
  <si>
    <t>998781201.S</t>
  </si>
  <si>
    <t>Presun hmôt pre obklady keramické v objektoch výšky do 6 m</t>
  </si>
  <si>
    <t>-1901321224</t>
  </si>
  <si>
    <t>783</t>
  </si>
  <si>
    <t>Nátery</t>
  </si>
  <si>
    <t>129</t>
  </si>
  <si>
    <t>783222100.S</t>
  </si>
  <si>
    <t>Nátery kov.stav.doplnk.konštr. syntetické farby šedej na vzduchu schnúce dvojnásobné - 70µm</t>
  </si>
  <si>
    <t>-187519252</t>
  </si>
  <si>
    <t>130</t>
  </si>
  <si>
    <t>783814220.S</t>
  </si>
  <si>
    <t>Nátery olejové farby bielej betónových povrchov stien dvojnásobné 1x email</t>
  </si>
  <si>
    <t>-1594090357</t>
  </si>
  <si>
    <t>784</t>
  </si>
  <si>
    <t>Maľby</t>
  </si>
  <si>
    <t>131</t>
  </si>
  <si>
    <t>784452271</t>
  </si>
  <si>
    <t>Maľby z maliarskych zmesí Primalex Polar, ručne nanášané dvojnásobné základné na podklad jemnozrnný výšky do 3,80 m</t>
  </si>
  <si>
    <t>-1122843526</t>
  </si>
  <si>
    <t>Dátum: 20.06.2024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</si>
</sst>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167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4" fontId="0" fillId="0" borderId="0" xfId="0" applyNumberFormat="1"/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M87" sqref="AM87:AN8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24.5703125" customWidth="1"/>
    <col min="36" max="37" width="2.42578125" customWidth="1"/>
    <col min="38" max="38" width="8.28515625" customWidth="1"/>
    <col min="39" max="39" width="9.710937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54" t="s">
        <v>5</v>
      </c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8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R5" s="16"/>
      <c r="BS5" s="13" t="s">
        <v>6</v>
      </c>
    </row>
    <row r="6" spans="1:74" ht="36.9" customHeight="1">
      <c r="B6" s="16"/>
      <c r="D6" s="21" t="s">
        <v>11</v>
      </c>
      <c r="K6" s="186" t="s">
        <v>12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R6" s="16"/>
      <c r="BS6" s="13" t="s">
        <v>6</v>
      </c>
    </row>
    <row r="7" spans="1:74" ht="12" customHeight="1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15</v>
      </c>
      <c r="K8" s="20" t="s">
        <v>16</v>
      </c>
      <c r="AK8" s="22" t="s">
        <v>17</v>
      </c>
      <c r="AM8" s="153">
        <v>45463</v>
      </c>
      <c r="AN8" s="20"/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AK10" s="22" t="s">
        <v>19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20</v>
      </c>
      <c r="AK11" s="22" t="s">
        <v>21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19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23</v>
      </c>
      <c r="AK14" s="22" t="s">
        <v>21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19</v>
      </c>
      <c r="AN16" s="20" t="s">
        <v>25</v>
      </c>
      <c r="AR16" s="16"/>
      <c r="BS16" s="13" t="s">
        <v>3</v>
      </c>
    </row>
    <row r="17" spans="2:71" ht="18.45" customHeight="1">
      <c r="B17" s="16"/>
      <c r="E17" s="20" t="s">
        <v>26</v>
      </c>
      <c r="AK17" s="22" t="s">
        <v>21</v>
      </c>
      <c r="AN17" s="20" t="s">
        <v>1</v>
      </c>
      <c r="AR17" s="16"/>
      <c r="BS17" s="13" t="s">
        <v>27</v>
      </c>
    </row>
    <row r="18" spans="2:71" ht="6.9" customHeight="1">
      <c r="B18" s="16"/>
      <c r="AR18" s="16"/>
      <c r="BS18" s="13" t="s">
        <v>28</v>
      </c>
    </row>
    <row r="19" spans="2:71" ht="12" customHeight="1">
      <c r="B19" s="16"/>
      <c r="D19" s="22" t="s">
        <v>29</v>
      </c>
      <c r="AK19" s="22" t="s">
        <v>19</v>
      </c>
      <c r="AN19" s="20" t="s">
        <v>1</v>
      </c>
      <c r="AR19" s="16"/>
      <c r="BS19" s="13" t="s">
        <v>28</v>
      </c>
    </row>
    <row r="20" spans="2:71" ht="18.45" customHeight="1">
      <c r="B20" s="16"/>
      <c r="E20" s="20" t="s">
        <v>30</v>
      </c>
      <c r="AK20" s="22" t="s">
        <v>21</v>
      </c>
      <c r="AN20" s="20" t="s">
        <v>1</v>
      </c>
      <c r="AR20" s="16"/>
      <c r="BS20" s="13" t="s">
        <v>27</v>
      </c>
    </row>
    <row r="21" spans="2:71" ht="6.9" customHeight="1">
      <c r="B21" s="16"/>
      <c r="AR21" s="16"/>
    </row>
    <row r="22" spans="2:71" ht="12" customHeight="1">
      <c r="B22" s="16"/>
      <c r="D22" s="22" t="s">
        <v>31</v>
      </c>
      <c r="AR22" s="16"/>
    </row>
    <row r="23" spans="2:71" ht="16.5" customHeight="1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32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8">
        <f>ROUND(AG94,2)</f>
        <v>0</v>
      </c>
      <c r="AL26" s="189"/>
      <c r="AM26" s="189"/>
      <c r="AN26" s="189"/>
      <c r="AO26" s="189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90" t="s">
        <v>33</v>
      </c>
      <c r="M28" s="190"/>
      <c r="N28" s="190"/>
      <c r="O28" s="190"/>
      <c r="P28" s="190"/>
      <c r="W28" s="190" t="s">
        <v>34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35</v>
      </c>
      <c r="AL28" s="190"/>
      <c r="AM28" s="190"/>
      <c r="AN28" s="190"/>
      <c r="AO28" s="190"/>
      <c r="AR28" s="25"/>
    </row>
    <row r="29" spans="2:71" s="2" customFormat="1" ht="14.4" customHeight="1">
      <c r="B29" s="29"/>
      <c r="D29" s="22" t="s">
        <v>36</v>
      </c>
      <c r="F29" s="30" t="s">
        <v>37</v>
      </c>
      <c r="L29" s="172">
        <v>0.2</v>
      </c>
      <c r="M29" s="171"/>
      <c r="N29" s="171"/>
      <c r="O29" s="171"/>
      <c r="P29" s="171"/>
      <c r="Q29" s="31"/>
      <c r="R29" s="31"/>
      <c r="S29" s="31"/>
      <c r="T29" s="31"/>
      <c r="U29" s="31"/>
      <c r="V29" s="31"/>
      <c r="W29" s="170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F29" s="31"/>
      <c r="AG29" s="31"/>
      <c r="AH29" s="31"/>
      <c r="AI29" s="31"/>
      <c r="AJ29" s="31"/>
      <c r="AK29" s="170">
        <f>ROUND(AV94, 2)</f>
        <v>0</v>
      </c>
      <c r="AL29" s="171"/>
      <c r="AM29" s="171"/>
      <c r="AN29" s="171"/>
      <c r="AO29" s="171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" customHeight="1">
      <c r="B30" s="29"/>
      <c r="F30" s="30" t="s">
        <v>38</v>
      </c>
      <c r="L30" s="184">
        <v>0.2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29"/>
    </row>
    <row r="31" spans="2:71" s="2" customFormat="1" ht="14.4" hidden="1" customHeight="1">
      <c r="B31" s="29"/>
      <c r="F31" s="22" t="s">
        <v>39</v>
      </c>
      <c r="L31" s="184">
        <v>0.2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29"/>
    </row>
    <row r="32" spans="2:71" s="2" customFormat="1" ht="14.4" hidden="1" customHeight="1">
      <c r="B32" s="29"/>
      <c r="F32" s="22" t="s">
        <v>40</v>
      </c>
      <c r="L32" s="184">
        <v>0.2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29"/>
    </row>
    <row r="33" spans="2:52" s="2" customFormat="1" ht="14.4" hidden="1" customHeight="1">
      <c r="B33" s="29"/>
      <c r="F33" s="30" t="s">
        <v>41</v>
      </c>
      <c r="L33" s="172">
        <v>0</v>
      </c>
      <c r="M33" s="171"/>
      <c r="N33" s="171"/>
      <c r="O33" s="171"/>
      <c r="P33" s="171"/>
      <c r="Q33" s="31"/>
      <c r="R33" s="31"/>
      <c r="S33" s="31"/>
      <c r="T33" s="31"/>
      <c r="U33" s="31"/>
      <c r="V33" s="31"/>
      <c r="W33" s="170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F33" s="31"/>
      <c r="AG33" s="31"/>
      <c r="AH33" s="31"/>
      <c r="AI33" s="31"/>
      <c r="AJ33" s="31"/>
      <c r="AK33" s="170">
        <v>0</v>
      </c>
      <c r="AL33" s="171"/>
      <c r="AM33" s="171"/>
      <c r="AN33" s="171"/>
      <c r="AO33" s="171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" customHeight="1">
      <c r="B34" s="25"/>
      <c r="AR34" s="25"/>
    </row>
    <row r="35" spans="2:52" s="1" customFormat="1" ht="25.95" customHeight="1">
      <c r="B35" s="25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173" t="s">
        <v>44</v>
      </c>
      <c r="Y35" s="174"/>
      <c r="Z35" s="174"/>
      <c r="AA35" s="174"/>
      <c r="AB35" s="174"/>
      <c r="AC35" s="35"/>
      <c r="AD35" s="35"/>
      <c r="AE35" s="35"/>
      <c r="AF35" s="35"/>
      <c r="AG35" s="35"/>
      <c r="AH35" s="35"/>
      <c r="AI35" s="35"/>
      <c r="AJ35" s="35"/>
      <c r="AK35" s="175">
        <f>SUM(AK26:AK33)</f>
        <v>0</v>
      </c>
      <c r="AL35" s="174"/>
      <c r="AM35" s="174"/>
      <c r="AN35" s="174"/>
      <c r="AO35" s="176"/>
      <c r="AP35" s="33"/>
      <c r="AQ35" s="33"/>
      <c r="AR35" s="25"/>
    </row>
    <row r="36" spans="2:52" s="1" customFormat="1" ht="6.9" customHeight="1">
      <c r="B36" s="25"/>
      <c r="AR36" s="25"/>
    </row>
    <row r="37" spans="2:52" s="1" customFormat="1" ht="14.4" customHeight="1">
      <c r="B37" s="25"/>
      <c r="AR37" s="25"/>
    </row>
    <row r="38" spans="2:52" ht="14.4" customHeight="1">
      <c r="B38" s="16"/>
      <c r="AR38" s="16"/>
    </row>
    <row r="39" spans="2:52" ht="14.4" customHeight="1">
      <c r="B39" s="16"/>
      <c r="AR39" s="16"/>
    </row>
    <row r="40" spans="2:52" ht="14.4" customHeight="1">
      <c r="B40" s="16"/>
      <c r="AR40" s="16"/>
    </row>
    <row r="41" spans="2:52" ht="14.4" customHeight="1">
      <c r="B41" s="16"/>
      <c r="AR41" s="16"/>
    </row>
    <row r="42" spans="2:52" ht="14.4" customHeight="1">
      <c r="B42" s="16"/>
      <c r="AR42" s="16"/>
    </row>
    <row r="43" spans="2:52" ht="14.4" customHeight="1">
      <c r="B43" s="16"/>
      <c r="AR43" s="16"/>
    </row>
    <row r="44" spans="2:52" ht="14.4" customHeight="1">
      <c r="B44" s="16"/>
      <c r="AR44" s="16"/>
    </row>
    <row r="45" spans="2:52" ht="14.4" customHeight="1">
      <c r="B45" s="16"/>
      <c r="AR45" s="16"/>
    </row>
    <row r="46" spans="2:52" ht="14.4" customHeight="1">
      <c r="B46" s="16"/>
      <c r="AR46" s="16"/>
    </row>
    <row r="47" spans="2:52" ht="14.4" customHeight="1">
      <c r="B47" s="16"/>
      <c r="AR47" s="16"/>
    </row>
    <row r="48" spans="2:52" ht="14.4" customHeight="1">
      <c r="B48" s="16"/>
      <c r="AR48" s="16"/>
    </row>
    <row r="49" spans="2:44" s="1" customFormat="1" ht="14.4" customHeight="1">
      <c r="B49" s="25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9" t="s">
        <v>47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48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47</v>
      </c>
      <c r="AI60" s="27"/>
      <c r="AJ60" s="27"/>
      <c r="AK60" s="27"/>
      <c r="AL60" s="27"/>
      <c r="AM60" s="39" t="s">
        <v>48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7" t="s">
        <v>49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50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9" t="s">
        <v>47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48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47</v>
      </c>
      <c r="AI75" s="27"/>
      <c r="AJ75" s="27"/>
      <c r="AK75" s="27"/>
      <c r="AL75" s="27"/>
      <c r="AM75" s="39" t="s">
        <v>48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0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0" s="1" customFormat="1" ht="24.9" customHeight="1">
      <c r="B82" s="25"/>
      <c r="C82" s="17" t="s">
        <v>51</v>
      </c>
      <c r="AR82" s="25"/>
    </row>
    <row r="83" spans="1:90" s="1" customFormat="1" ht="6.9" customHeight="1">
      <c r="B83" s="25"/>
      <c r="AR83" s="25"/>
    </row>
    <row r="84" spans="1:90" s="3" customFormat="1" ht="12" customHeight="1">
      <c r="B84" s="44"/>
      <c r="C84" s="22" t="s">
        <v>10</v>
      </c>
      <c r="AR84" s="44"/>
    </row>
    <row r="85" spans="1:90" s="4" customFormat="1" ht="36.9" customHeight="1">
      <c r="B85" s="45"/>
      <c r="C85" s="46" t="s">
        <v>11</v>
      </c>
      <c r="L85" s="161" t="str">
        <f>K6</f>
        <v>SO - 01 Stavebné úpravy objektu dielne na sklady</v>
      </c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R85" s="45"/>
    </row>
    <row r="86" spans="1:90" s="1" customFormat="1" ht="6.9" customHeight="1">
      <c r="B86" s="25"/>
      <c r="AR86" s="25"/>
    </row>
    <row r="87" spans="1:90" s="1" customFormat="1" ht="12" customHeight="1">
      <c r="B87" s="25"/>
      <c r="C87" s="22" t="s">
        <v>15</v>
      </c>
      <c r="L87" s="47" t="str">
        <f>IF(K8="","",K8)</f>
        <v>Rožňava</v>
      </c>
      <c r="AI87" s="22" t="s">
        <v>17</v>
      </c>
      <c r="AM87" s="163" t="str">
        <f>IF(AN8= "","",AN8)</f>
        <v/>
      </c>
      <c r="AN87" s="163"/>
      <c r="AR87" s="25"/>
    </row>
    <row r="88" spans="1:90" s="1" customFormat="1" ht="6.9" customHeight="1">
      <c r="B88" s="25"/>
      <c r="AR88" s="25"/>
    </row>
    <row r="89" spans="1:90" s="1" customFormat="1" ht="25.65" customHeight="1">
      <c r="B89" s="25"/>
      <c r="C89" s="22" t="s">
        <v>18</v>
      </c>
      <c r="L89" s="3" t="str">
        <f>IF(E11= "","",E11)</f>
        <v>Diecézna charita Rožňava</v>
      </c>
      <c r="AI89" s="22" t="s">
        <v>24</v>
      </c>
      <c r="AM89" s="164" t="str">
        <f>IF(E17="","",E17)</f>
        <v>TYFON s.r.o., Ing. Boris Šramko</v>
      </c>
      <c r="AN89" s="165"/>
      <c r="AO89" s="165"/>
      <c r="AP89" s="165"/>
      <c r="AR89" s="25"/>
      <c r="AS89" s="166" t="s">
        <v>52</v>
      </c>
      <c r="AT89" s="16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15" customHeight="1">
      <c r="B90" s="25"/>
      <c r="C90" s="22" t="s">
        <v>22</v>
      </c>
      <c r="L90" s="3" t="str">
        <f>IF(E14="","",E14)</f>
        <v xml:space="preserve"> </v>
      </c>
      <c r="AI90" s="22" t="s">
        <v>29</v>
      </c>
      <c r="AM90" s="164" t="str">
        <f>IF(E20="","",E20)</f>
        <v>Ing. Boris Šramko</v>
      </c>
      <c r="AN90" s="165"/>
      <c r="AO90" s="165"/>
      <c r="AP90" s="165"/>
      <c r="AR90" s="25"/>
      <c r="AS90" s="168"/>
      <c r="AT90" s="169"/>
      <c r="BD90" s="51"/>
    </row>
    <row r="91" spans="1:90" s="1" customFormat="1" ht="10.95" customHeight="1">
      <c r="B91" s="25"/>
      <c r="AR91" s="25"/>
      <c r="AS91" s="168"/>
      <c r="AT91" s="169"/>
      <c r="BD91" s="51"/>
    </row>
    <row r="92" spans="1:90" s="1" customFormat="1" ht="29.25" customHeight="1">
      <c r="B92" s="25"/>
      <c r="C92" s="156" t="s">
        <v>53</v>
      </c>
      <c r="D92" s="157"/>
      <c r="E92" s="157"/>
      <c r="F92" s="157"/>
      <c r="G92" s="157"/>
      <c r="H92" s="52"/>
      <c r="I92" s="158" t="s">
        <v>54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9" t="s">
        <v>55</v>
      </c>
      <c r="AH92" s="157"/>
      <c r="AI92" s="157"/>
      <c r="AJ92" s="157"/>
      <c r="AK92" s="157"/>
      <c r="AL92" s="157"/>
      <c r="AM92" s="157"/>
      <c r="AN92" s="158" t="s">
        <v>56</v>
      </c>
      <c r="AO92" s="157"/>
      <c r="AP92" s="160"/>
      <c r="AQ92" s="53" t="s">
        <v>57</v>
      </c>
      <c r="AR92" s="25"/>
      <c r="AS92" s="54" t="s">
        <v>58</v>
      </c>
      <c r="AT92" s="55" t="s">
        <v>59</v>
      </c>
      <c r="AU92" s="55" t="s">
        <v>60</v>
      </c>
      <c r="AV92" s="55" t="s">
        <v>61</v>
      </c>
      <c r="AW92" s="55" t="s">
        <v>62</v>
      </c>
      <c r="AX92" s="55" t="s">
        <v>63</v>
      </c>
      <c r="AY92" s="55" t="s">
        <v>64</v>
      </c>
      <c r="AZ92" s="55" t="s">
        <v>65</v>
      </c>
      <c r="BA92" s="55" t="s">
        <v>66</v>
      </c>
      <c r="BB92" s="55" t="s">
        <v>67</v>
      </c>
      <c r="BC92" s="55" t="s">
        <v>68</v>
      </c>
      <c r="BD92" s="56" t="s">
        <v>69</v>
      </c>
    </row>
    <row r="93" spans="1:90" s="1" customFormat="1" ht="10.95" customHeight="1">
      <c r="B93" s="25"/>
      <c r="AR93" s="25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" customHeight="1">
      <c r="B94" s="58"/>
      <c r="C94" s="59" t="s">
        <v>70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2">
        <f>ROUND(AG95,2)</f>
        <v>0</v>
      </c>
      <c r="AH94" s="182"/>
      <c r="AI94" s="182"/>
      <c r="AJ94" s="182"/>
      <c r="AK94" s="182"/>
      <c r="AL94" s="182"/>
      <c r="AM94" s="182"/>
      <c r="AN94" s="183">
        <f>SUM(AG94,AT94)</f>
        <v>0</v>
      </c>
      <c r="AO94" s="183"/>
      <c r="AP94" s="183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1998.0354600000001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71</v>
      </c>
      <c r="BT94" s="67" t="s">
        <v>72</v>
      </c>
      <c r="BV94" s="67" t="s">
        <v>73</v>
      </c>
      <c r="BW94" s="67" t="s">
        <v>4</v>
      </c>
      <c r="BX94" s="67" t="s">
        <v>74</v>
      </c>
      <c r="CL94" s="67" t="s">
        <v>1</v>
      </c>
    </row>
    <row r="95" spans="1:90" s="6" customFormat="1" ht="24.75" customHeight="1">
      <c r="A95" s="68" t="s">
        <v>75</v>
      </c>
      <c r="B95" s="69"/>
      <c r="C95" s="70"/>
      <c r="D95" s="181"/>
      <c r="E95" s="181"/>
      <c r="F95" s="181"/>
      <c r="G95" s="181"/>
      <c r="H95" s="181"/>
      <c r="I95" s="71"/>
      <c r="J95" s="181" t="s">
        <v>12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'26-4-2023 - SO - 01 Stave...'!J28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2" t="s">
        <v>76</v>
      </c>
      <c r="AR95" s="69"/>
      <c r="AS95" s="73">
        <v>0</v>
      </c>
      <c r="AT95" s="74">
        <f>ROUND(SUM(AV95:AW95),2)</f>
        <v>0</v>
      </c>
      <c r="AU95" s="75">
        <f>'26-4-2023 - SO - 01 Stave...'!P134</f>
        <v>1998.0354558199997</v>
      </c>
      <c r="AV95" s="74">
        <f>'26-4-2023 - SO - 01 Stave...'!J31</f>
        <v>0</v>
      </c>
      <c r="AW95" s="74">
        <f>'26-4-2023 - SO - 01 Stave...'!J32</f>
        <v>0</v>
      </c>
      <c r="AX95" s="74">
        <f>'26-4-2023 - SO - 01 Stave...'!J33</f>
        <v>0</v>
      </c>
      <c r="AY95" s="74">
        <f>'26-4-2023 - SO - 01 Stave...'!J34</f>
        <v>0</v>
      </c>
      <c r="AZ95" s="74">
        <f>'26-4-2023 - SO - 01 Stave...'!F31</f>
        <v>0</v>
      </c>
      <c r="BA95" s="74">
        <f>'26-4-2023 - SO - 01 Stave...'!F32</f>
        <v>0</v>
      </c>
      <c r="BB95" s="74">
        <f>'26-4-2023 - SO - 01 Stave...'!F33</f>
        <v>0</v>
      </c>
      <c r="BC95" s="74">
        <f>'26-4-2023 - SO - 01 Stave...'!F34</f>
        <v>0</v>
      </c>
      <c r="BD95" s="76">
        <f>'26-4-2023 - SO - 01 Stave...'!F35</f>
        <v>0</v>
      </c>
      <c r="BT95" s="77" t="s">
        <v>77</v>
      </c>
      <c r="BU95" s="77" t="s">
        <v>78</v>
      </c>
      <c r="BV95" s="77" t="s">
        <v>73</v>
      </c>
      <c r="BW95" s="77" t="s">
        <v>4</v>
      </c>
      <c r="BX95" s="77" t="s">
        <v>74</v>
      </c>
      <c r="CL95" s="77" t="s">
        <v>1</v>
      </c>
    </row>
    <row r="96" spans="1:90" s="1" customFormat="1" ht="30" customHeight="1">
      <c r="B96" s="25"/>
      <c r="AR96" s="25"/>
    </row>
    <row r="97" spans="2:44" s="1" customFormat="1" ht="6.9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6-4-2023 - SO - 01 Stave...'!C2" display="/" xr:uid="{00000000-0004-0000-0000-000000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8"/>
  <sheetViews>
    <sheetView showGridLines="0" workbookViewId="0">
      <selection activeCell="F21" sqref="F2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5" customWidth="1"/>
    <col min="6" max="6" width="50.85546875" customWidth="1"/>
    <col min="7" max="7" width="7.42578125" customWidth="1"/>
    <col min="8" max="8" width="14" customWidth="1"/>
    <col min="9" max="9" width="20.71093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54" t="s">
        <v>5</v>
      </c>
      <c r="M2" s="155"/>
      <c r="N2" s="155"/>
      <c r="O2" s="155"/>
      <c r="P2" s="155"/>
      <c r="Q2" s="155"/>
      <c r="R2" s="155"/>
      <c r="S2" s="155"/>
      <c r="T2" s="155"/>
      <c r="U2" s="155"/>
      <c r="V2" s="155"/>
      <c r="AT2" s="13" t="s">
        <v>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72</v>
      </c>
    </row>
    <row r="4" spans="2:46" ht="24.9" customHeight="1">
      <c r="B4" s="16"/>
      <c r="D4" s="17" t="s">
        <v>79</v>
      </c>
      <c r="L4" s="16"/>
      <c r="M4" s="78" t="s">
        <v>9</v>
      </c>
      <c r="AT4" s="13" t="s">
        <v>3</v>
      </c>
    </row>
    <row r="5" spans="2:46" ht="6.9" customHeight="1">
      <c r="B5" s="16"/>
      <c r="L5" s="16"/>
    </row>
    <row r="6" spans="2:46" s="1" customFormat="1" ht="12" customHeight="1">
      <c r="B6" s="25"/>
      <c r="D6" s="22" t="s">
        <v>11</v>
      </c>
      <c r="L6" s="25"/>
    </row>
    <row r="7" spans="2:46" s="1" customFormat="1" ht="16.5" customHeight="1">
      <c r="B7" s="25"/>
      <c r="E7" s="161" t="s">
        <v>12</v>
      </c>
      <c r="F7" s="191"/>
      <c r="G7" s="191"/>
      <c r="H7" s="191"/>
      <c r="L7" s="25"/>
    </row>
    <row r="8" spans="2:46" s="1" customFormat="1">
      <c r="B8" s="25"/>
      <c r="L8" s="25"/>
    </row>
    <row r="9" spans="2:46" s="1" customFormat="1" ht="12" customHeight="1">
      <c r="B9" s="25"/>
      <c r="D9" s="22" t="s">
        <v>13</v>
      </c>
      <c r="F9" s="20" t="s">
        <v>1</v>
      </c>
      <c r="I9" s="22" t="s">
        <v>14</v>
      </c>
      <c r="J9" s="20" t="s">
        <v>1</v>
      </c>
      <c r="L9" s="25"/>
    </row>
    <row r="10" spans="2:46" s="1" customFormat="1" ht="12" customHeight="1">
      <c r="B10" s="25"/>
      <c r="D10" s="22" t="s">
        <v>15</v>
      </c>
      <c r="F10" s="20" t="s">
        <v>16</v>
      </c>
      <c r="I10" s="22" t="s">
        <v>17</v>
      </c>
      <c r="J10" s="48"/>
      <c r="L10" s="25"/>
    </row>
    <row r="11" spans="2:46" s="1" customFormat="1" ht="10.95" customHeight="1">
      <c r="B11" s="25"/>
      <c r="L11" s="25"/>
    </row>
    <row r="12" spans="2:46" s="1" customFormat="1" ht="12" customHeight="1">
      <c r="B12" s="25"/>
      <c r="D12" s="22" t="s">
        <v>18</v>
      </c>
      <c r="I12" s="22" t="s">
        <v>19</v>
      </c>
      <c r="J12" s="20" t="s">
        <v>1</v>
      </c>
      <c r="L12" s="25"/>
    </row>
    <row r="13" spans="2:46" s="1" customFormat="1" ht="18" customHeight="1">
      <c r="B13" s="25"/>
      <c r="E13" s="20" t="s">
        <v>20</v>
      </c>
      <c r="I13" s="22" t="s">
        <v>21</v>
      </c>
      <c r="J13" s="20" t="s">
        <v>1</v>
      </c>
      <c r="L13" s="25"/>
    </row>
    <row r="14" spans="2:46" s="1" customFormat="1" ht="6.9" customHeight="1">
      <c r="B14" s="25"/>
      <c r="L14" s="25"/>
    </row>
    <row r="15" spans="2:46" s="1" customFormat="1" ht="12" customHeight="1">
      <c r="B15" s="25"/>
      <c r="D15" s="22" t="s">
        <v>22</v>
      </c>
      <c r="I15" s="22" t="s">
        <v>19</v>
      </c>
      <c r="J15" s="20" t="str">
        <f>'Rekapitulácia stavby'!AN13</f>
        <v/>
      </c>
      <c r="L15" s="25"/>
    </row>
    <row r="16" spans="2:46" s="1" customFormat="1" ht="18" customHeight="1">
      <c r="B16" s="25"/>
      <c r="E16" s="185" t="str">
        <f>'Rekapitulácia stavby'!E14</f>
        <v xml:space="preserve"> </v>
      </c>
      <c r="F16" s="185"/>
      <c r="G16" s="185"/>
      <c r="H16" s="185"/>
      <c r="I16" s="22" t="s">
        <v>21</v>
      </c>
      <c r="J16" s="20" t="str">
        <f>'Rekapitulácia stavby'!AN14</f>
        <v/>
      </c>
      <c r="L16" s="25"/>
    </row>
    <row r="17" spans="2:12" s="1" customFormat="1" ht="6.9" customHeight="1">
      <c r="B17" s="25"/>
      <c r="L17" s="25"/>
    </row>
    <row r="18" spans="2:12" s="1" customFormat="1" ht="12" customHeight="1">
      <c r="B18" s="25"/>
      <c r="D18" s="22" t="s">
        <v>24</v>
      </c>
      <c r="I18" s="22" t="s">
        <v>19</v>
      </c>
      <c r="J18" s="20" t="s">
        <v>25</v>
      </c>
      <c r="L18" s="25"/>
    </row>
    <row r="19" spans="2:12" s="1" customFormat="1" ht="18" customHeight="1">
      <c r="B19" s="25"/>
      <c r="E19" s="20" t="s">
        <v>26</v>
      </c>
      <c r="I19" s="22" t="s">
        <v>21</v>
      </c>
      <c r="J19" s="20" t="s">
        <v>1</v>
      </c>
      <c r="L19" s="25"/>
    </row>
    <row r="20" spans="2:12" s="1" customFormat="1" ht="6.9" customHeight="1">
      <c r="B20" s="25"/>
      <c r="L20" s="25"/>
    </row>
    <row r="21" spans="2:12" s="1" customFormat="1" ht="12" customHeight="1">
      <c r="B21" s="25"/>
      <c r="D21" s="22" t="s">
        <v>29</v>
      </c>
      <c r="I21" s="22" t="s">
        <v>19</v>
      </c>
      <c r="J21" s="20" t="s">
        <v>1</v>
      </c>
      <c r="L21" s="25"/>
    </row>
    <row r="22" spans="2:12" s="1" customFormat="1" ht="18" customHeight="1">
      <c r="B22" s="25"/>
      <c r="E22" s="20" t="s">
        <v>30</v>
      </c>
      <c r="I22" s="22" t="s">
        <v>21</v>
      </c>
      <c r="J22" s="20" t="s">
        <v>1</v>
      </c>
      <c r="L22" s="25"/>
    </row>
    <row r="23" spans="2:12" s="1" customFormat="1" ht="6.9" customHeight="1">
      <c r="B23" s="25"/>
      <c r="L23" s="25"/>
    </row>
    <row r="24" spans="2:12" s="1" customFormat="1" ht="12" customHeight="1">
      <c r="B24" s="25"/>
      <c r="D24" s="22" t="s">
        <v>31</v>
      </c>
      <c r="L24" s="25"/>
    </row>
    <row r="25" spans="2:12" s="7" customFormat="1" ht="16.5" customHeight="1">
      <c r="B25" s="79"/>
      <c r="E25" s="187" t="s">
        <v>1</v>
      </c>
      <c r="F25" s="187"/>
      <c r="G25" s="187"/>
      <c r="H25" s="187"/>
      <c r="L25" s="79"/>
    </row>
    <row r="26" spans="2:12" s="1" customFormat="1" ht="6.9" customHeight="1">
      <c r="B26" s="25"/>
      <c r="L26" s="25"/>
    </row>
    <row r="27" spans="2:12" s="1" customFormat="1" ht="6.9" customHeight="1">
      <c r="B27" s="25"/>
      <c r="D27" s="49"/>
      <c r="E27" s="49"/>
      <c r="F27" s="49"/>
      <c r="G27" s="49"/>
      <c r="H27" s="49"/>
      <c r="I27" s="49"/>
      <c r="J27" s="49"/>
      <c r="K27" s="49"/>
      <c r="L27" s="25"/>
    </row>
    <row r="28" spans="2:12" s="1" customFormat="1" ht="25.35" customHeight="1">
      <c r="B28" s="25"/>
      <c r="D28" s="80" t="s">
        <v>32</v>
      </c>
      <c r="J28" s="61">
        <f>ROUND(J134, 2)</f>
        <v>0</v>
      </c>
      <c r="L28" s="25"/>
    </row>
    <row r="29" spans="2:12" s="1" customFormat="1" ht="6.9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14.4" customHeight="1">
      <c r="B30" s="25"/>
      <c r="F30" s="28" t="s">
        <v>34</v>
      </c>
      <c r="I30" s="28" t="s">
        <v>33</v>
      </c>
      <c r="J30" s="28" t="s">
        <v>35</v>
      </c>
      <c r="L30" s="25"/>
    </row>
    <row r="31" spans="2:12" s="1" customFormat="1" ht="14.4" customHeight="1">
      <c r="B31" s="25"/>
      <c r="D31" s="81" t="s">
        <v>36</v>
      </c>
      <c r="E31" s="30" t="s">
        <v>37</v>
      </c>
      <c r="F31" s="82">
        <f>ROUND((SUM(BE134:BE287)),  2)</f>
        <v>0</v>
      </c>
      <c r="G31" s="83"/>
      <c r="H31" s="83"/>
      <c r="I31" s="84">
        <v>0.2</v>
      </c>
      <c r="J31" s="82">
        <f>ROUND(((SUM(BE134:BE287))*I31),  2)</f>
        <v>0</v>
      </c>
      <c r="L31" s="25"/>
    </row>
    <row r="32" spans="2:12" s="1" customFormat="1" ht="14.4" customHeight="1">
      <c r="B32" s="25"/>
      <c r="E32" s="30" t="s">
        <v>38</v>
      </c>
      <c r="F32" s="85">
        <f>ROUND((SUM(BF134:BF287)),  2)</f>
        <v>0</v>
      </c>
      <c r="I32" s="86">
        <v>0.2</v>
      </c>
      <c r="J32" s="85">
        <f>ROUND(((SUM(BF134:BF287))*I32),  2)</f>
        <v>0</v>
      </c>
      <c r="L32" s="25"/>
    </row>
    <row r="33" spans="2:12" s="1" customFormat="1" ht="14.4" hidden="1" customHeight="1">
      <c r="B33" s="25"/>
      <c r="E33" s="22" t="s">
        <v>39</v>
      </c>
      <c r="F33" s="85">
        <f>ROUND((SUM(BG134:BG287)),  2)</f>
        <v>0</v>
      </c>
      <c r="I33" s="86">
        <v>0.2</v>
      </c>
      <c r="J33" s="85">
        <f>0</f>
        <v>0</v>
      </c>
      <c r="L33" s="25"/>
    </row>
    <row r="34" spans="2:12" s="1" customFormat="1" ht="14.4" hidden="1" customHeight="1">
      <c r="B34" s="25"/>
      <c r="E34" s="22" t="s">
        <v>40</v>
      </c>
      <c r="F34" s="85">
        <f>ROUND((SUM(BH134:BH287)),  2)</f>
        <v>0</v>
      </c>
      <c r="I34" s="86">
        <v>0.2</v>
      </c>
      <c r="J34" s="85">
        <f>0</f>
        <v>0</v>
      </c>
      <c r="L34" s="25"/>
    </row>
    <row r="35" spans="2:12" s="1" customFormat="1" ht="14.4" hidden="1" customHeight="1">
      <c r="B35" s="25"/>
      <c r="E35" s="30" t="s">
        <v>41</v>
      </c>
      <c r="F35" s="82">
        <f>ROUND((SUM(BI134:BI287)),  2)</f>
        <v>0</v>
      </c>
      <c r="G35" s="83"/>
      <c r="H35" s="83"/>
      <c r="I35" s="84">
        <v>0</v>
      </c>
      <c r="J35" s="82">
        <f>0</f>
        <v>0</v>
      </c>
      <c r="L35" s="25"/>
    </row>
    <row r="36" spans="2:12" s="1" customFormat="1" ht="6.9" customHeight="1">
      <c r="B36" s="25"/>
      <c r="L36" s="25"/>
    </row>
    <row r="37" spans="2:12" s="1" customFormat="1" ht="25.35" customHeight="1">
      <c r="B37" s="25"/>
      <c r="C37" s="87"/>
      <c r="D37" s="88" t="s">
        <v>42</v>
      </c>
      <c r="E37" s="52"/>
      <c r="F37" s="52"/>
      <c r="G37" s="89" t="s">
        <v>43</v>
      </c>
      <c r="H37" s="90" t="s">
        <v>44</v>
      </c>
      <c r="I37" s="52"/>
      <c r="J37" s="91">
        <f>SUM(J28:J35)</f>
        <v>0</v>
      </c>
      <c r="K37" s="92"/>
      <c r="L37" s="25"/>
    </row>
    <row r="38" spans="2:12" s="1" customFormat="1" ht="14.4" customHeight="1">
      <c r="B38" s="25"/>
      <c r="L38" s="25"/>
    </row>
    <row r="39" spans="2:12" ht="14.4" customHeight="1">
      <c r="B39" s="16"/>
      <c r="L39" s="16"/>
    </row>
    <row r="40" spans="2:12" ht="14.4" customHeight="1">
      <c r="B40" s="16"/>
      <c r="L40" s="16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9" t="s">
        <v>47</v>
      </c>
      <c r="E61" s="27"/>
      <c r="F61" s="93" t="s">
        <v>48</v>
      </c>
      <c r="G61" s="39" t="s">
        <v>47</v>
      </c>
      <c r="H61" s="27"/>
      <c r="I61" s="27"/>
      <c r="J61" s="94" t="s">
        <v>48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9" t="s">
        <v>47</v>
      </c>
      <c r="E76" s="27"/>
      <c r="F76" s="93" t="s">
        <v>48</v>
      </c>
      <c r="G76" s="39" t="s">
        <v>47</v>
      </c>
      <c r="H76" s="27"/>
      <c r="I76" s="27"/>
      <c r="J76" s="94" t="s">
        <v>48</v>
      </c>
      <c r="K76" s="27"/>
      <c r="L76" s="25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hidden="1" customHeight="1">
      <c r="B82" s="25"/>
      <c r="C82" s="17" t="s">
        <v>80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11</v>
      </c>
      <c r="L84" s="25"/>
    </row>
    <row r="85" spans="2:47" s="1" customFormat="1" ht="16.5" hidden="1" customHeight="1">
      <c r="B85" s="25"/>
      <c r="E85" s="161" t="str">
        <f>E7</f>
        <v>SO - 01 Stavebné úpravy objektu dielne na sklady</v>
      </c>
      <c r="F85" s="191"/>
      <c r="G85" s="191"/>
      <c r="H85" s="191"/>
      <c r="L85" s="25"/>
    </row>
    <row r="86" spans="2:47" s="1" customFormat="1" ht="6.9" hidden="1" customHeight="1">
      <c r="B86" s="25"/>
      <c r="L86" s="25"/>
    </row>
    <row r="87" spans="2:47" s="1" customFormat="1" ht="12" hidden="1" customHeight="1">
      <c r="B87" s="25"/>
      <c r="C87" s="22" t="s">
        <v>15</v>
      </c>
      <c r="F87" s="20" t="str">
        <f>F10</f>
        <v>Rožňava</v>
      </c>
      <c r="I87" s="22" t="s">
        <v>17</v>
      </c>
      <c r="J87" s="48" t="str">
        <f>IF(J10="","",J10)</f>
        <v/>
      </c>
      <c r="L87" s="25"/>
    </row>
    <row r="88" spans="2:47" s="1" customFormat="1" ht="6.9" hidden="1" customHeight="1">
      <c r="B88" s="25"/>
      <c r="L88" s="25"/>
    </row>
    <row r="89" spans="2:47" s="1" customFormat="1" ht="25.65" hidden="1" customHeight="1">
      <c r="B89" s="25"/>
      <c r="C89" s="22" t="s">
        <v>18</v>
      </c>
      <c r="F89" s="20" t="str">
        <f>E13</f>
        <v>Diecézna charita Rožňava</v>
      </c>
      <c r="I89" s="22" t="s">
        <v>24</v>
      </c>
      <c r="J89" s="23" t="str">
        <f>E19</f>
        <v>TYFON s.r.o., Ing. Boris Šramko</v>
      </c>
      <c r="L89" s="25"/>
    </row>
    <row r="90" spans="2:47" s="1" customFormat="1" ht="15.15" hidden="1" customHeight="1">
      <c r="B90" s="25"/>
      <c r="C90" s="22" t="s">
        <v>22</v>
      </c>
      <c r="F90" s="20" t="str">
        <f>IF(E16="","",E16)</f>
        <v xml:space="preserve"> </v>
      </c>
      <c r="I90" s="22" t="s">
        <v>29</v>
      </c>
      <c r="J90" s="23" t="str">
        <f>E22</f>
        <v>Ing. Boris Šramko</v>
      </c>
      <c r="L90" s="25"/>
    </row>
    <row r="91" spans="2:47" s="1" customFormat="1" ht="10.35" hidden="1" customHeight="1">
      <c r="B91" s="25"/>
      <c r="L91" s="25"/>
    </row>
    <row r="92" spans="2:47" s="1" customFormat="1" ht="29.25" hidden="1" customHeight="1">
      <c r="B92" s="25"/>
      <c r="C92" s="95" t="s">
        <v>81</v>
      </c>
      <c r="D92" s="87"/>
      <c r="E92" s="87"/>
      <c r="F92" s="87"/>
      <c r="G92" s="87"/>
      <c r="H92" s="87"/>
      <c r="I92" s="87"/>
      <c r="J92" s="96" t="s">
        <v>82</v>
      </c>
      <c r="K92" s="87"/>
      <c r="L92" s="25"/>
    </row>
    <row r="93" spans="2:47" s="1" customFormat="1" ht="10.35" hidden="1" customHeight="1">
      <c r="B93" s="25"/>
      <c r="L93" s="25"/>
    </row>
    <row r="94" spans="2:47" s="1" customFormat="1" ht="22.95" hidden="1" customHeight="1">
      <c r="B94" s="25"/>
      <c r="C94" s="97" t="s">
        <v>83</v>
      </c>
      <c r="J94" s="61">
        <f>J134</f>
        <v>0</v>
      </c>
      <c r="L94" s="25"/>
      <c r="AU94" s="13" t="s">
        <v>84</v>
      </c>
    </row>
    <row r="95" spans="2:47" s="8" customFormat="1" ht="24.9" hidden="1" customHeight="1">
      <c r="B95" s="98"/>
      <c r="D95" s="99" t="s">
        <v>85</v>
      </c>
      <c r="E95" s="100"/>
      <c r="F95" s="100"/>
      <c r="G95" s="100"/>
      <c r="H95" s="100"/>
      <c r="I95" s="100"/>
      <c r="J95" s="101">
        <f>J135</f>
        <v>0</v>
      </c>
      <c r="L95" s="98"/>
    </row>
    <row r="96" spans="2:47" s="9" customFormat="1" ht="19.95" hidden="1" customHeight="1">
      <c r="B96" s="102"/>
      <c r="D96" s="103" t="s">
        <v>86</v>
      </c>
      <c r="E96" s="104"/>
      <c r="F96" s="104"/>
      <c r="G96" s="104"/>
      <c r="H96" s="104"/>
      <c r="I96" s="104"/>
      <c r="J96" s="105">
        <f>J136</f>
        <v>0</v>
      </c>
      <c r="L96" s="102"/>
    </row>
    <row r="97" spans="2:12" s="9" customFormat="1" ht="19.95" hidden="1" customHeight="1">
      <c r="B97" s="102"/>
      <c r="D97" s="103" t="s">
        <v>87</v>
      </c>
      <c r="E97" s="104"/>
      <c r="F97" s="104"/>
      <c r="G97" s="104"/>
      <c r="H97" s="104"/>
      <c r="I97" s="104"/>
      <c r="J97" s="105">
        <f>J145</f>
        <v>0</v>
      </c>
      <c r="L97" s="102"/>
    </row>
    <row r="98" spans="2:12" s="9" customFormat="1" ht="19.95" hidden="1" customHeight="1">
      <c r="B98" s="102"/>
      <c r="D98" s="103" t="s">
        <v>88</v>
      </c>
      <c r="E98" s="104"/>
      <c r="F98" s="104"/>
      <c r="G98" s="104"/>
      <c r="H98" s="104"/>
      <c r="I98" s="104"/>
      <c r="J98" s="105">
        <f>J147</f>
        <v>0</v>
      </c>
      <c r="L98" s="102"/>
    </row>
    <row r="99" spans="2:12" s="9" customFormat="1" ht="19.95" hidden="1" customHeight="1">
      <c r="B99" s="102"/>
      <c r="D99" s="103" t="s">
        <v>89</v>
      </c>
      <c r="E99" s="104"/>
      <c r="F99" s="104"/>
      <c r="G99" s="104"/>
      <c r="H99" s="104"/>
      <c r="I99" s="104"/>
      <c r="J99" s="105">
        <f>J150</f>
        <v>0</v>
      </c>
      <c r="L99" s="102"/>
    </row>
    <row r="100" spans="2:12" s="9" customFormat="1" ht="19.95" hidden="1" customHeight="1">
      <c r="B100" s="102"/>
      <c r="D100" s="103" t="s">
        <v>90</v>
      </c>
      <c r="E100" s="104"/>
      <c r="F100" s="104"/>
      <c r="G100" s="104"/>
      <c r="H100" s="104"/>
      <c r="I100" s="104"/>
      <c r="J100" s="105">
        <f>J154</f>
        <v>0</v>
      </c>
      <c r="L100" s="102"/>
    </row>
    <row r="101" spans="2:12" s="9" customFormat="1" ht="19.95" hidden="1" customHeight="1">
      <c r="B101" s="102"/>
      <c r="D101" s="103" t="s">
        <v>91</v>
      </c>
      <c r="E101" s="104"/>
      <c r="F101" s="104"/>
      <c r="G101" s="104"/>
      <c r="H101" s="104"/>
      <c r="I101" s="104"/>
      <c r="J101" s="105">
        <f>J179</f>
        <v>0</v>
      </c>
      <c r="L101" s="102"/>
    </row>
    <row r="102" spans="2:12" s="9" customFormat="1" ht="19.95" hidden="1" customHeight="1">
      <c r="B102" s="102"/>
      <c r="D102" s="103" t="s">
        <v>92</v>
      </c>
      <c r="E102" s="104"/>
      <c r="F102" s="104"/>
      <c r="G102" s="104"/>
      <c r="H102" s="104"/>
      <c r="I102" s="104"/>
      <c r="J102" s="105">
        <f>J204</f>
        <v>0</v>
      </c>
      <c r="L102" s="102"/>
    </row>
    <row r="103" spans="2:12" s="8" customFormat="1" ht="24.9" hidden="1" customHeight="1">
      <c r="B103" s="98"/>
      <c r="D103" s="99" t="s">
        <v>93</v>
      </c>
      <c r="E103" s="100"/>
      <c r="F103" s="100"/>
      <c r="G103" s="100"/>
      <c r="H103" s="100"/>
      <c r="I103" s="100"/>
      <c r="J103" s="101">
        <f>J206</f>
        <v>0</v>
      </c>
      <c r="L103" s="98"/>
    </row>
    <row r="104" spans="2:12" s="9" customFormat="1" ht="19.95" hidden="1" customHeight="1">
      <c r="B104" s="102"/>
      <c r="D104" s="103" t="s">
        <v>94</v>
      </c>
      <c r="E104" s="104"/>
      <c r="F104" s="104"/>
      <c r="G104" s="104"/>
      <c r="H104" s="104"/>
      <c r="I104" s="104"/>
      <c r="J104" s="105">
        <f>J207</f>
        <v>0</v>
      </c>
      <c r="L104" s="102"/>
    </row>
    <row r="105" spans="2:12" s="9" customFormat="1" ht="19.95" hidden="1" customHeight="1">
      <c r="B105" s="102"/>
      <c r="D105" s="103" t="s">
        <v>95</v>
      </c>
      <c r="E105" s="104"/>
      <c r="F105" s="104"/>
      <c r="G105" s="104"/>
      <c r="H105" s="104"/>
      <c r="I105" s="104"/>
      <c r="J105" s="105">
        <f>J212</f>
        <v>0</v>
      </c>
      <c r="L105" s="102"/>
    </row>
    <row r="106" spans="2:12" s="9" customFormat="1" ht="19.95" hidden="1" customHeight="1">
      <c r="B106" s="102"/>
      <c r="D106" s="103" t="s">
        <v>96</v>
      </c>
      <c r="E106" s="104"/>
      <c r="F106" s="104"/>
      <c r="G106" s="104"/>
      <c r="H106" s="104"/>
      <c r="I106" s="104"/>
      <c r="J106" s="105">
        <f>J216</f>
        <v>0</v>
      </c>
      <c r="L106" s="102"/>
    </row>
    <row r="107" spans="2:12" s="9" customFormat="1" ht="19.95" hidden="1" customHeight="1">
      <c r="B107" s="102"/>
      <c r="D107" s="103" t="s">
        <v>97</v>
      </c>
      <c r="E107" s="104"/>
      <c r="F107" s="104"/>
      <c r="G107" s="104"/>
      <c r="H107" s="104"/>
      <c r="I107" s="104"/>
      <c r="J107" s="105">
        <f>J219</f>
        <v>0</v>
      </c>
      <c r="L107" s="102"/>
    </row>
    <row r="108" spans="2:12" s="9" customFormat="1" ht="19.95" hidden="1" customHeight="1">
      <c r="B108" s="102"/>
      <c r="D108" s="103" t="s">
        <v>98</v>
      </c>
      <c r="E108" s="104"/>
      <c r="F108" s="104"/>
      <c r="G108" s="104"/>
      <c r="H108" s="104"/>
      <c r="I108" s="104"/>
      <c r="J108" s="105">
        <f>J222</f>
        <v>0</v>
      </c>
      <c r="L108" s="102"/>
    </row>
    <row r="109" spans="2:12" s="9" customFormat="1" ht="19.95" hidden="1" customHeight="1">
      <c r="B109" s="102"/>
      <c r="D109" s="103" t="s">
        <v>99</v>
      </c>
      <c r="E109" s="104"/>
      <c r="F109" s="104"/>
      <c r="G109" s="104"/>
      <c r="H109" s="104"/>
      <c r="I109" s="104"/>
      <c r="J109" s="105">
        <f>J241</f>
        <v>0</v>
      </c>
      <c r="L109" s="102"/>
    </row>
    <row r="110" spans="2:12" s="9" customFormat="1" ht="19.95" hidden="1" customHeight="1">
      <c r="B110" s="102"/>
      <c r="D110" s="103" t="s">
        <v>100</v>
      </c>
      <c r="E110" s="104"/>
      <c r="F110" s="104"/>
      <c r="G110" s="104"/>
      <c r="H110" s="104"/>
      <c r="I110" s="104"/>
      <c r="J110" s="105">
        <f>J256</f>
        <v>0</v>
      </c>
      <c r="L110" s="102"/>
    </row>
    <row r="111" spans="2:12" s="9" customFormat="1" ht="19.95" hidden="1" customHeight="1">
      <c r="B111" s="102"/>
      <c r="D111" s="103" t="s">
        <v>101</v>
      </c>
      <c r="E111" s="104"/>
      <c r="F111" s="104"/>
      <c r="G111" s="104"/>
      <c r="H111" s="104"/>
      <c r="I111" s="104"/>
      <c r="J111" s="105">
        <f>J261</f>
        <v>0</v>
      </c>
      <c r="L111" s="102"/>
    </row>
    <row r="112" spans="2:12" s="9" customFormat="1" ht="19.95" hidden="1" customHeight="1">
      <c r="B112" s="102"/>
      <c r="D112" s="103" t="s">
        <v>102</v>
      </c>
      <c r="E112" s="104"/>
      <c r="F112" s="104"/>
      <c r="G112" s="104"/>
      <c r="H112" s="104"/>
      <c r="I112" s="104"/>
      <c r="J112" s="105">
        <f>J270</f>
        <v>0</v>
      </c>
      <c r="L112" s="102"/>
    </row>
    <row r="113" spans="2:12" s="9" customFormat="1" ht="19.95" hidden="1" customHeight="1">
      <c r="B113" s="102"/>
      <c r="D113" s="103" t="s">
        <v>103</v>
      </c>
      <c r="E113" s="104"/>
      <c r="F113" s="104"/>
      <c r="G113" s="104"/>
      <c r="H113" s="104"/>
      <c r="I113" s="104"/>
      <c r="J113" s="105">
        <f>J275</f>
        <v>0</v>
      </c>
      <c r="L113" s="102"/>
    </row>
    <row r="114" spans="2:12" s="9" customFormat="1" ht="19.95" hidden="1" customHeight="1">
      <c r="B114" s="102"/>
      <c r="D114" s="103" t="s">
        <v>104</v>
      </c>
      <c r="E114" s="104"/>
      <c r="F114" s="104"/>
      <c r="G114" s="104"/>
      <c r="H114" s="104"/>
      <c r="I114" s="104"/>
      <c r="J114" s="105">
        <f>J279</f>
        <v>0</v>
      </c>
      <c r="L114" s="102"/>
    </row>
    <row r="115" spans="2:12" s="9" customFormat="1" ht="19.95" hidden="1" customHeight="1">
      <c r="B115" s="102"/>
      <c r="D115" s="103" t="s">
        <v>105</v>
      </c>
      <c r="E115" s="104"/>
      <c r="F115" s="104"/>
      <c r="G115" s="104"/>
      <c r="H115" s="104"/>
      <c r="I115" s="104"/>
      <c r="J115" s="105">
        <f>J283</f>
        <v>0</v>
      </c>
      <c r="L115" s="102"/>
    </row>
    <row r="116" spans="2:12" s="9" customFormat="1" ht="19.95" hidden="1" customHeight="1">
      <c r="B116" s="102"/>
      <c r="D116" s="103" t="s">
        <v>106</v>
      </c>
      <c r="E116" s="104"/>
      <c r="F116" s="104"/>
      <c r="G116" s="104"/>
      <c r="H116" s="104"/>
      <c r="I116" s="104"/>
      <c r="J116" s="105">
        <f>J286</f>
        <v>0</v>
      </c>
      <c r="L116" s="102"/>
    </row>
    <row r="117" spans="2:12" s="1" customFormat="1" ht="21.75" hidden="1" customHeight="1">
      <c r="B117" s="25"/>
      <c r="L117" s="25"/>
    </row>
    <row r="118" spans="2:12" s="1" customFormat="1" ht="6.9" hidden="1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5"/>
    </row>
    <row r="119" spans="2:12" hidden="1"/>
    <row r="120" spans="2:12" hidden="1"/>
    <row r="121" spans="2:12" hidden="1"/>
    <row r="122" spans="2:12" s="1" customFormat="1" ht="6.9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25"/>
    </row>
    <row r="123" spans="2:12" s="1" customFormat="1" ht="24.9" customHeight="1">
      <c r="B123" s="25"/>
      <c r="C123" s="17" t="s">
        <v>107</v>
      </c>
      <c r="L123" s="25"/>
    </row>
    <row r="124" spans="2:12" s="1" customFormat="1" ht="6.9" customHeight="1">
      <c r="B124" s="25"/>
      <c r="L124" s="25"/>
    </row>
    <row r="125" spans="2:12" s="1" customFormat="1" ht="12" customHeight="1">
      <c r="B125" s="25"/>
      <c r="C125" s="22" t="s">
        <v>11</v>
      </c>
      <c r="L125" s="25"/>
    </row>
    <row r="126" spans="2:12" s="1" customFormat="1" ht="16.5" customHeight="1">
      <c r="B126" s="25"/>
      <c r="E126" s="161" t="str">
        <f>E7</f>
        <v>SO - 01 Stavebné úpravy objektu dielne na sklady</v>
      </c>
      <c r="F126" s="191"/>
      <c r="G126" s="191"/>
      <c r="H126" s="191"/>
      <c r="L126" s="25"/>
    </row>
    <row r="127" spans="2:12" s="1" customFormat="1" ht="6.9" customHeight="1">
      <c r="B127" s="25"/>
      <c r="L127" s="25"/>
    </row>
    <row r="128" spans="2:12" s="1" customFormat="1" ht="12" customHeight="1">
      <c r="B128" s="25"/>
      <c r="C128" s="22" t="s">
        <v>15</v>
      </c>
      <c r="F128" s="20" t="str">
        <f>F10</f>
        <v>Rožňava</v>
      </c>
      <c r="I128" s="22" t="s">
        <v>684</v>
      </c>
      <c r="J128" s="48" t="str">
        <f>IF(J10="","",J10)</f>
        <v/>
      </c>
      <c r="L128" s="25"/>
    </row>
    <row r="129" spans="2:65" s="1" customFormat="1" ht="6.9" customHeight="1">
      <c r="B129" s="25"/>
      <c r="L129" s="25"/>
    </row>
    <row r="130" spans="2:65" s="1" customFormat="1" ht="25.65" customHeight="1">
      <c r="B130" s="25"/>
      <c r="C130" s="22" t="s">
        <v>18</v>
      </c>
      <c r="F130" s="20" t="str">
        <f>E13</f>
        <v>Diecézna charita Rožňava</v>
      </c>
      <c r="I130" s="22" t="s">
        <v>24</v>
      </c>
      <c r="J130" s="23" t="str">
        <f>E19</f>
        <v>TYFON s.r.o., Ing. Boris Šramko</v>
      </c>
      <c r="L130" s="25"/>
    </row>
    <row r="131" spans="2:65" s="1" customFormat="1" ht="15.15" customHeight="1">
      <c r="B131" s="25"/>
      <c r="C131" s="22" t="s">
        <v>22</v>
      </c>
      <c r="F131" s="20" t="str">
        <f>IF(E16="","",E16)</f>
        <v xml:space="preserve"> </v>
      </c>
      <c r="I131" s="22" t="s">
        <v>29</v>
      </c>
      <c r="J131" s="23" t="str">
        <f>E22</f>
        <v>Ing. Boris Šramko</v>
      </c>
      <c r="L131" s="25"/>
    </row>
    <row r="132" spans="2:65" s="1" customFormat="1" ht="10.35" customHeight="1">
      <c r="B132" s="25"/>
      <c r="L132" s="25"/>
    </row>
    <row r="133" spans="2:65" s="10" customFormat="1" ht="29.25" customHeight="1">
      <c r="B133" s="106"/>
      <c r="C133" s="107" t="s">
        <v>108</v>
      </c>
      <c r="D133" s="108" t="s">
        <v>57</v>
      </c>
      <c r="E133" s="108" t="s">
        <v>53</v>
      </c>
      <c r="F133" s="108" t="s">
        <v>54</v>
      </c>
      <c r="G133" s="108" t="s">
        <v>109</v>
      </c>
      <c r="H133" s="108" t="s">
        <v>110</v>
      </c>
      <c r="I133" s="108" t="s">
        <v>111</v>
      </c>
      <c r="J133" s="109" t="s">
        <v>82</v>
      </c>
      <c r="K133" s="110" t="s">
        <v>112</v>
      </c>
      <c r="L133" s="106"/>
      <c r="M133" s="54" t="s">
        <v>1</v>
      </c>
      <c r="N133" s="55" t="s">
        <v>36</v>
      </c>
      <c r="O133" s="55" t="s">
        <v>113</v>
      </c>
      <c r="P133" s="55" t="s">
        <v>114</v>
      </c>
      <c r="Q133" s="55" t="s">
        <v>115</v>
      </c>
      <c r="R133" s="55" t="s">
        <v>116</v>
      </c>
      <c r="S133" s="55" t="s">
        <v>117</v>
      </c>
      <c r="T133" s="56" t="s">
        <v>118</v>
      </c>
    </row>
    <row r="134" spans="2:65" s="1" customFormat="1" ht="22.95" customHeight="1">
      <c r="B134" s="25"/>
      <c r="C134" s="59" t="s">
        <v>83</v>
      </c>
      <c r="J134" s="111">
        <f>BK134</f>
        <v>0</v>
      </c>
      <c r="L134" s="25"/>
      <c r="M134" s="57"/>
      <c r="N134" s="49"/>
      <c r="O134" s="49"/>
      <c r="P134" s="112">
        <f>P135+P206</f>
        <v>1998.0354558199997</v>
      </c>
      <c r="Q134" s="49"/>
      <c r="R134" s="112">
        <f>R135+R206</f>
        <v>70.366882040000007</v>
      </c>
      <c r="S134" s="49"/>
      <c r="T134" s="113">
        <f>T135+T206</f>
        <v>65.246461999999994</v>
      </c>
      <c r="AT134" s="13" t="s">
        <v>71</v>
      </c>
      <c r="AU134" s="13" t="s">
        <v>84</v>
      </c>
      <c r="BK134" s="114">
        <f>BK135+BK206</f>
        <v>0</v>
      </c>
    </row>
    <row r="135" spans="2:65" s="11" customFormat="1" ht="25.95" customHeight="1">
      <c r="B135" s="115"/>
      <c r="D135" s="116" t="s">
        <v>71</v>
      </c>
      <c r="E135" s="117" t="s">
        <v>119</v>
      </c>
      <c r="F135" s="117" t="s">
        <v>120</v>
      </c>
      <c r="J135" s="118">
        <f>BK135</f>
        <v>0</v>
      </c>
      <c r="L135" s="115"/>
      <c r="M135" s="119"/>
      <c r="P135" s="120">
        <f>P136+P145+P147+P150+P154+P179+P204</f>
        <v>1288.4936934599998</v>
      </c>
      <c r="R135" s="120">
        <f>R136+R145+R147+R150+R154+R179+R204</f>
        <v>58.397869669999999</v>
      </c>
      <c r="T135" s="121">
        <f>T136+T145+T147+T150+T154+T179+T204</f>
        <v>64.201802000000001</v>
      </c>
      <c r="AR135" s="116" t="s">
        <v>77</v>
      </c>
      <c r="AT135" s="122" t="s">
        <v>71</v>
      </c>
      <c r="AU135" s="122" t="s">
        <v>72</v>
      </c>
      <c r="AY135" s="116" t="s">
        <v>121</v>
      </c>
      <c r="BK135" s="123">
        <f>BK136+BK145+BK147+BK150+BK154+BK179+BK204</f>
        <v>0</v>
      </c>
    </row>
    <row r="136" spans="2:65" s="11" customFormat="1" ht="22.95" customHeight="1">
      <c r="B136" s="115"/>
      <c r="D136" s="116" t="s">
        <v>71</v>
      </c>
      <c r="E136" s="124" t="s">
        <v>77</v>
      </c>
      <c r="F136" s="124" t="s">
        <v>122</v>
      </c>
      <c r="J136" s="125">
        <f>BK136</f>
        <v>0</v>
      </c>
      <c r="L136" s="115"/>
      <c r="M136" s="119"/>
      <c r="P136" s="120">
        <f>SUM(P137:P144)</f>
        <v>32.690303999999998</v>
      </c>
      <c r="R136" s="120">
        <f>SUM(R137:R144)</f>
        <v>0</v>
      </c>
      <c r="T136" s="121">
        <f>SUM(T137:T144)</f>
        <v>11.808</v>
      </c>
      <c r="AR136" s="116" t="s">
        <v>77</v>
      </c>
      <c r="AT136" s="122" t="s">
        <v>71</v>
      </c>
      <c r="AU136" s="122" t="s">
        <v>77</v>
      </c>
      <c r="AY136" s="116" t="s">
        <v>121</v>
      </c>
      <c r="BK136" s="123">
        <f>SUM(BK137:BK144)</f>
        <v>0</v>
      </c>
    </row>
    <row r="137" spans="2:65" s="1" customFormat="1" ht="24.15" customHeight="1">
      <c r="B137" s="126"/>
      <c r="C137" s="127" t="s">
        <v>77</v>
      </c>
      <c r="D137" s="127" t="s">
        <v>123</v>
      </c>
      <c r="E137" s="128" t="s">
        <v>124</v>
      </c>
      <c r="F137" s="129" t="s">
        <v>125</v>
      </c>
      <c r="G137" s="130" t="s">
        <v>126</v>
      </c>
      <c r="H137" s="131">
        <v>28.8</v>
      </c>
      <c r="I137" s="131"/>
      <c r="J137" s="131">
        <f t="shared" ref="J137:J144" si="0">ROUND(I137*H137,3)</f>
        <v>0</v>
      </c>
      <c r="K137" s="132"/>
      <c r="L137" s="25"/>
      <c r="M137" s="133" t="s">
        <v>1</v>
      </c>
      <c r="N137" s="134" t="s">
        <v>38</v>
      </c>
      <c r="O137" s="135">
        <v>0.23699999999999999</v>
      </c>
      <c r="P137" s="135">
        <f t="shared" ref="P137:P144" si="1">O137*H137</f>
        <v>6.8255999999999997</v>
      </c>
      <c r="Q137" s="135">
        <v>0</v>
      </c>
      <c r="R137" s="135">
        <f t="shared" ref="R137:R144" si="2">Q137*H137</f>
        <v>0</v>
      </c>
      <c r="S137" s="135">
        <v>0.16</v>
      </c>
      <c r="T137" s="136">
        <f t="shared" ref="T137:T144" si="3">S137*H137</f>
        <v>4.6080000000000005</v>
      </c>
      <c r="AR137" s="137" t="s">
        <v>127</v>
      </c>
      <c r="AT137" s="137" t="s">
        <v>123</v>
      </c>
      <c r="AU137" s="137" t="s">
        <v>128</v>
      </c>
      <c r="AY137" s="13" t="s">
        <v>121</v>
      </c>
      <c r="BE137" s="138">
        <f t="shared" ref="BE137:BE144" si="4">IF(N137="základná",J137,0)</f>
        <v>0</v>
      </c>
      <c r="BF137" s="138">
        <f t="shared" ref="BF137:BF144" si="5">IF(N137="znížená",J137,0)</f>
        <v>0</v>
      </c>
      <c r="BG137" s="138">
        <f t="shared" ref="BG137:BG144" si="6">IF(N137="zákl. prenesená",J137,0)</f>
        <v>0</v>
      </c>
      <c r="BH137" s="138">
        <f t="shared" ref="BH137:BH144" si="7">IF(N137="zníž. prenesená",J137,0)</f>
        <v>0</v>
      </c>
      <c r="BI137" s="138">
        <f t="shared" ref="BI137:BI144" si="8">IF(N137="nulová",J137,0)</f>
        <v>0</v>
      </c>
      <c r="BJ137" s="13" t="s">
        <v>128</v>
      </c>
      <c r="BK137" s="139">
        <f t="shared" ref="BK137:BK144" si="9">ROUND(I137*H137,3)</f>
        <v>0</v>
      </c>
      <c r="BL137" s="13" t="s">
        <v>127</v>
      </c>
      <c r="BM137" s="137" t="s">
        <v>129</v>
      </c>
    </row>
    <row r="138" spans="2:65" s="1" customFormat="1" ht="24.15" customHeight="1">
      <c r="B138" s="126"/>
      <c r="C138" s="127" t="s">
        <v>128</v>
      </c>
      <c r="D138" s="127" t="s">
        <v>123</v>
      </c>
      <c r="E138" s="128" t="s">
        <v>130</v>
      </c>
      <c r="F138" s="129" t="s">
        <v>131</v>
      </c>
      <c r="G138" s="130" t="s">
        <v>126</v>
      </c>
      <c r="H138" s="131">
        <v>28.8</v>
      </c>
      <c r="I138" s="131"/>
      <c r="J138" s="131">
        <f t="shared" si="0"/>
        <v>0</v>
      </c>
      <c r="K138" s="132"/>
      <c r="L138" s="25"/>
      <c r="M138" s="133" t="s">
        <v>1</v>
      </c>
      <c r="N138" s="134" t="s">
        <v>38</v>
      </c>
      <c r="O138" s="135">
        <v>0.35499999999999998</v>
      </c>
      <c r="P138" s="135">
        <f t="shared" si="1"/>
        <v>10.224</v>
      </c>
      <c r="Q138" s="135">
        <v>0</v>
      </c>
      <c r="R138" s="135">
        <f t="shared" si="2"/>
        <v>0</v>
      </c>
      <c r="S138" s="135">
        <v>0.25</v>
      </c>
      <c r="T138" s="136">
        <f t="shared" si="3"/>
        <v>7.2</v>
      </c>
      <c r="AR138" s="137" t="s">
        <v>127</v>
      </c>
      <c r="AT138" s="137" t="s">
        <v>123</v>
      </c>
      <c r="AU138" s="137" t="s">
        <v>128</v>
      </c>
      <c r="AY138" s="13" t="s">
        <v>121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3" t="s">
        <v>128</v>
      </c>
      <c r="BK138" s="139">
        <f t="shared" si="9"/>
        <v>0</v>
      </c>
      <c r="BL138" s="13" t="s">
        <v>127</v>
      </c>
      <c r="BM138" s="137" t="s">
        <v>132</v>
      </c>
    </row>
    <row r="139" spans="2:65" s="1" customFormat="1" ht="24.15" customHeight="1">
      <c r="B139" s="126"/>
      <c r="C139" s="127" t="s">
        <v>133</v>
      </c>
      <c r="D139" s="127" t="s">
        <v>123</v>
      </c>
      <c r="E139" s="128" t="s">
        <v>134</v>
      </c>
      <c r="F139" s="129" t="s">
        <v>135</v>
      </c>
      <c r="G139" s="130" t="s">
        <v>126</v>
      </c>
      <c r="H139" s="131">
        <v>28.8</v>
      </c>
      <c r="I139" s="131"/>
      <c r="J139" s="131">
        <f t="shared" si="0"/>
        <v>0</v>
      </c>
      <c r="K139" s="132"/>
      <c r="L139" s="25"/>
      <c r="M139" s="133" t="s">
        <v>1</v>
      </c>
      <c r="N139" s="134" t="s">
        <v>38</v>
      </c>
      <c r="O139" s="135">
        <v>8.0000000000000002E-3</v>
      </c>
      <c r="P139" s="135">
        <f t="shared" si="1"/>
        <v>0.23040000000000002</v>
      </c>
      <c r="Q139" s="135">
        <v>0</v>
      </c>
      <c r="R139" s="135">
        <f t="shared" si="2"/>
        <v>0</v>
      </c>
      <c r="S139" s="135">
        <v>0</v>
      </c>
      <c r="T139" s="136">
        <f t="shared" si="3"/>
        <v>0</v>
      </c>
      <c r="AR139" s="137" t="s">
        <v>127</v>
      </c>
      <c r="AT139" s="137" t="s">
        <v>123</v>
      </c>
      <c r="AU139" s="137" t="s">
        <v>128</v>
      </c>
      <c r="AY139" s="13" t="s">
        <v>121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3" t="s">
        <v>128</v>
      </c>
      <c r="BK139" s="139">
        <f t="shared" si="9"/>
        <v>0</v>
      </c>
      <c r="BL139" s="13" t="s">
        <v>127</v>
      </c>
      <c r="BM139" s="137" t="s">
        <v>136</v>
      </c>
    </row>
    <row r="140" spans="2:65" s="1" customFormat="1" ht="21.75" customHeight="1">
      <c r="B140" s="126"/>
      <c r="C140" s="127" t="s">
        <v>127</v>
      </c>
      <c r="D140" s="127" t="s">
        <v>123</v>
      </c>
      <c r="E140" s="128" t="s">
        <v>137</v>
      </c>
      <c r="F140" s="129" t="s">
        <v>138</v>
      </c>
      <c r="G140" s="130" t="s">
        <v>139</v>
      </c>
      <c r="H140" s="131">
        <v>4.032</v>
      </c>
      <c r="I140" s="131"/>
      <c r="J140" s="131">
        <f t="shared" si="0"/>
        <v>0</v>
      </c>
      <c r="K140" s="132"/>
      <c r="L140" s="25"/>
      <c r="M140" s="133" t="s">
        <v>1</v>
      </c>
      <c r="N140" s="134" t="s">
        <v>38</v>
      </c>
      <c r="O140" s="135">
        <v>2.5139999999999998</v>
      </c>
      <c r="P140" s="135">
        <f t="shared" si="1"/>
        <v>10.136448</v>
      </c>
      <c r="Q140" s="135">
        <v>0</v>
      </c>
      <c r="R140" s="135">
        <f t="shared" si="2"/>
        <v>0</v>
      </c>
      <c r="S140" s="135">
        <v>0</v>
      </c>
      <c r="T140" s="136">
        <f t="shared" si="3"/>
        <v>0</v>
      </c>
      <c r="AR140" s="137" t="s">
        <v>127</v>
      </c>
      <c r="AT140" s="137" t="s">
        <v>123</v>
      </c>
      <c r="AU140" s="137" t="s">
        <v>128</v>
      </c>
      <c r="AY140" s="13" t="s">
        <v>121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3" t="s">
        <v>128</v>
      </c>
      <c r="BK140" s="139">
        <f t="shared" si="9"/>
        <v>0</v>
      </c>
      <c r="BL140" s="13" t="s">
        <v>127</v>
      </c>
      <c r="BM140" s="137" t="s">
        <v>140</v>
      </c>
    </row>
    <row r="141" spans="2:65" s="1" customFormat="1" ht="37.950000000000003" customHeight="1">
      <c r="B141" s="126"/>
      <c r="C141" s="127" t="s">
        <v>141</v>
      </c>
      <c r="D141" s="127" t="s">
        <v>123</v>
      </c>
      <c r="E141" s="128" t="s">
        <v>142</v>
      </c>
      <c r="F141" s="129" t="s">
        <v>143</v>
      </c>
      <c r="G141" s="130" t="s">
        <v>139</v>
      </c>
      <c r="H141" s="131">
        <v>4.032</v>
      </c>
      <c r="I141" s="131"/>
      <c r="J141" s="131">
        <f t="shared" si="0"/>
        <v>0</v>
      </c>
      <c r="K141" s="132"/>
      <c r="L141" s="25"/>
      <c r="M141" s="133" t="s">
        <v>1</v>
      </c>
      <c r="N141" s="134" t="s">
        <v>38</v>
      </c>
      <c r="O141" s="135">
        <v>0.61299999999999999</v>
      </c>
      <c r="P141" s="135">
        <f t="shared" si="1"/>
        <v>2.471616</v>
      </c>
      <c r="Q141" s="135">
        <v>0</v>
      </c>
      <c r="R141" s="135">
        <f t="shared" si="2"/>
        <v>0</v>
      </c>
      <c r="S141" s="135">
        <v>0</v>
      </c>
      <c r="T141" s="136">
        <f t="shared" si="3"/>
        <v>0</v>
      </c>
      <c r="AR141" s="137" t="s">
        <v>127</v>
      </c>
      <c r="AT141" s="137" t="s">
        <v>123</v>
      </c>
      <c r="AU141" s="137" t="s">
        <v>128</v>
      </c>
      <c r="AY141" s="13" t="s">
        <v>121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3" t="s">
        <v>128</v>
      </c>
      <c r="BK141" s="139">
        <f t="shared" si="9"/>
        <v>0</v>
      </c>
      <c r="BL141" s="13" t="s">
        <v>127</v>
      </c>
      <c r="BM141" s="137" t="s">
        <v>144</v>
      </c>
    </row>
    <row r="142" spans="2:65" s="1" customFormat="1" ht="24.15" customHeight="1">
      <c r="B142" s="126"/>
      <c r="C142" s="127" t="s">
        <v>145</v>
      </c>
      <c r="D142" s="127" t="s">
        <v>123</v>
      </c>
      <c r="E142" s="128" t="s">
        <v>146</v>
      </c>
      <c r="F142" s="129" t="s">
        <v>147</v>
      </c>
      <c r="G142" s="130" t="s">
        <v>139</v>
      </c>
      <c r="H142" s="131">
        <v>4.032</v>
      </c>
      <c r="I142" s="131"/>
      <c r="J142" s="131">
        <f t="shared" si="0"/>
        <v>0</v>
      </c>
      <c r="K142" s="132"/>
      <c r="L142" s="25"/>
      <c r="M142" s="133" t="s">
        <v>1</v>
      </c>
      <c r="N142" s="134" t="s">
        <v>38</v>
      </c>
      <c r="O142" s="135">
        <v>6.9000000000000006E-2</v>
      </c>
      <c r="P142" s="135">
        <f t="shared" si="1"/>
        <v>0.27820800000000001</v>
      </c>
      <c r="Q142" s="135">
        <v>0</v>
      </c>
      <c r="R142" s="135">
        <f t="shared" si="2"/>
        <v>0</v>
      </c>
      <c r="S142" s="135">
        <v>0</v>
      </c>
      <c r="T142" s="136">
        <f t="shared" si="3"/>
        <v>0</v>
      </c>
      <c r="AR142" s="137" t="s">
        <v>127</v>
      </c>
      <c r="AT142" s="137" t="s">
        <v>123</v>
      </c>
      <c r="AU142" s="137" t="s">
        <v>128</v>
      </c>
      <c r="AY142" s="13" t="s">
        <v>121</v>
      </c>
      <c r="BE142" s="138">
        <f t="shared" si="4"/>
        <v>0</v>
      </c>
      <c r="BF142" s="138">
        <f t="shared" si="5"/>
        <v>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3" t="s">
        <v>128</v>
      </c>
      <c r="BK142" s="139">
        <f t="shared" si="9"/>
        <v>0</v>
      </c>
      <c r="BL142" s="13" t="s">
        <v>127</v>
      </c>
      <c r="BM142" s="137" t="s">
        <v>148</v>
      </c>
    </row>
    <row r="143" spans="2:65" s="1" customFormat="1" ht="24.15" customHeight="1">
      <c r="B143" s="126"/>
      <c r="C143" s="127" t="s">
        <v>149</v>
      </c>
      <c r="D143" s="127" t="s">
        <v>123</v>
      </c>
      <c r="E143" s="128" t="s">
        <v>150</v>
      </c>
      <c r="F143" s="129" t="s">
        <v>151</v>
      </c>
      <c r="G143" s="130" t="s">
        <v>139</v>
      </c>
      <c r="H143" s="131">
        <v>4.032</v>
      </c>
      <c r="I143" s="131"/>
      <c r="J143" s="131">
        <f t="shared" si="0"/>
        <v>0</v>
      </c>
      <c r="K143" s="132"/>
      <c r="L143" s="25"/>
      <c r="M143" s="133" t="s">
        <v>1</v>
      </c>
      <c r="N143" s="134" t="s">
        <v>38</v>
      </c>
      <c r="O143" s="135">
        <v>0.61699999999999999</v>
      </c>
      <c r="P143" s="135">
        <f t="shared" si="1"/>
        <v>2.4877440000000002</v>
      </c>
      <c r="Q143" s="135">
        <v>0</v>
      </c>
      <c r="R143" s="135">
        <f t="shared" si="2"/>
        <v>0</v>
      </c>
      <c r="S143" s="135">
        <v>0</v>
      </c>
      <c r="T143" s="136">
        <f t="shared" si="3"/>
        <v>0</v>
      </c>
      <c r="AR143" s="137" t="s">
        <v>127</v>
      </c>
      <c r="AT143" s="137" t="s">
        <v>123</v>
      </c>
      <c r="AU143" s="137" t="s">
        <v>128</v>
      </c>
      <c r="AY143" s="13" t="s">
        <v>121</v>
      </c>
      <c r="BE143" s="138">
        <f t="shared" si="4"/>
        <v>0</v>
      </c>
      <c r="BF143" s="138">
        <f t="shared" si="5"/>
        <v>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3" t="s">
        <v>128</v>
      </c>
      <c r="BK143" s="139">
        <f t="shared" si="9"/>
        <v>0</v>
      </c>
      <c r="BL143" s="13" t="s">
        <v>127</v>
      </c>
      <c r="BM143" s="137" t="s">
        <v>152</v>
      </c>
    </row>
    <row r="144" spans="2:65" s="1" customFormat="1" ht="16.5" customHeight="1">
      <c r="B144" s="126"/>
      <c r="C144" s="127" t="s">
        <v>153</v>
      </c>
      <c r="D144" s="127" t="s">
        <v>123</v>
      </c>
      <c r="E144" s="128" t="s">
        <v>154</v>
      </c>
      <c r="F144" s="129" t="s">
        <v>155</v>
      </c>
      <c r="G144" s="130" t="s">
        <v>139</v>
      </c>
      <c r="H144" s="131">
        <v>4.032</v>
      </c>
      <c r="I144" s="131"/>
      <c r="J144" s="131">
        <f t="shared" si="0"/>
        <v>0</v>
      </c>
      <c r="K144" s="132"/>
      <c r="L144" s="25"/>
      <c r="M144" s="133" t="s">
        <v>1</v>
      </c>
      <c r="N144" s="134" t="s">
        <v>38</v>
      </c>
      <c r="O144" s="135">
        <v>8.9999999999999993E-3</v>
      </c>
      <c r="P144" s="135">
        <f t="shared" si="1"/>
        <v>3.6288000000000001E-2</v>
      </c>
      <c r="Q144" s="135">
        <v>0</v>
      </c>
      <c r="R144" s="135">
        <f t="shared" si="2"/>
        <v>0</v>
      </c>
      <c r="S144" s="135">
        <v>0</v>
      </c>
      <c r="T144" s="136">
        <f t="shared" si="3"/>
        <v>0</v>
      </c>
      <c r="AR144" s="137" t="s">
        <v>127</v>
      </c>
      <c r="AT144" s="137" t="s">
        <v>123</v>
      </c>
      <c r="AU144" s="137" t="s">
        <v>128</v>
      </c>
      <c r="AY144" s="13" t="s">
        <v>121</v>
      </c>
      <c r="BE144" s="138">
        <f t="shared" si="4"/>
        <v>0</v>
      </c>
      <c r="BF144" s="138">
        <f t="shared" si="5"/>
        <v>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3" t="s">
        <v>128</v>
      </c>
      <c r="BK144" s="139">
        <f t="shared" si="9"/>
        <v>0</v>
      </c>
      <c r="BL144" s="13" t="s">
        <v>127</v>
      </c>
      <c r="BM144" s="137" t="s">
        <v>156</v>
      </c>
    </row>
    <row r="145" spans="2:65" s="11" customFormat="1" ht="22.95" customHeight="1">
      <c r="B145" s="115"/>
      <c r="D145" s="116" t="s">
        <v>71</v>
      </c>
      <c r="E145" s="124" t="s">
        <v>128</v>
      </c>
      <c r="F145" s="124" t="s">
        <v>157</v>
      </c>
      <c r="J145" s="125">
        <f>BK145</f>
        <v>0</v>
      </c>
      <c r="L145" s="115"/>
      <c r="M145" s="119"/>
      <c r="P145" s="120">
        <f>P146</f>
        <v>2.3425919999999998</v>
      </c>
      <c r="R145" s="120">
        <f>R146</f>
        <v>8.9314041599999996</v>
      </c>
      <c r="T145" s="121">
        <f>T146</f>
        <v>0</v>
      </c>
      <c r="AR145" s="116" t="s">
        <v>77</v>
      </c>
      <c r="AT145" s="122" t="s">
        <v>71</v>
      </c>
      <c r="AU145" s="122" t="s">
        <v>77</v>
      </c>
      <c r="AY145" s="116" t="s">
        <v>121</v>
      </c>
      <c r="BK145" s="123">
        <f>BK146</f>
        <v>0</v>
      </c>
    </row>
    <row r="146" spans="2:65" s="1" customFormat="1" ht="16.5" customHeight="1">
      <c r="B146" s="126"/>
      <c r="C146" s="127" t="s">
        <v>158</v>
      </c>
      <c r="D146" s="127" t="s">
        <v>123</v>
      </c>
      <c r="E146" s="128" t="s">
        <v>159</v>
      </c>
      <c r="F146" s="129" t="s">
        <v>160</v>
      </c>
      <c r="G146" s="130" t="s">
        <v>139</v>
      </c>
      <c r="H146" s="131">
        <v>4.032</v>
      </c>
      <c r="I146" s="131"/>
      <c r="J146" s="131">
        <f>ROUND(I146*H146,3)</f>
        <v>0</v>
      </c>
      <c r="K146" s="132"/>
      <c r="L146" s="25"/>
      <c r="M146" s="133" t="s">
        <v>1</v>
      </c>
      <c r="N146" s="134" t="s">
        <v>38</v>
      </c>
      <c r="O146" s="135">
        <v>0.58099999999999996</v>
      </c>
      <c r="P146" s="135">
        <f>O146*H146</f>
        <v>2.3425919999999998</v>
      </c>
      <c r="Q146" s="135">
        <v>2.2151299999999998</v>
      </c>
      <c r="R146" s="135">
        <f>Q146*H146</f>
        <v>8.9314041599999996</v>
      </c>
      <c r="S146" s="135">
        <v>0</v>
      </c>
      <c r="T146" s="136">
        <f>S146*H146</f>
        <v>0</v>
      </c>
      <c r="AR146" s="137" t="s">
        <v>127</v>
      </c>
      <c r="AT146" s="137" t="s">
        <v>123</v>
      </c>
      <c r="AU146" s="137" t="s">
        <v>128</v>
      </c>
      <c r="AY146" s="13" t="s">
        <v>121</v>
      </c>
      <c r="BE146" s="138">
        <f>IF(N146="základná",J146,0)</f>
        <v>0</v>
      </c>
      <c r="BF146" s="138">
        <f>IF(N146="znížená",J146,0)</f>
        <v>0</v>
      </c>
      <c r="BG146" s="138">
        <f>IF(N146="zákl. prenesená",J146,0)</f>
        <v>0</v>
      </c>
      <c r="BH146" s="138">
        <f>IF(N146="zníž. prenesená",J146,0)</f>
        <v>0</v>
      </c>
      <c r="BI146" s="138">
        <f>IF(N146="nulová",J146,0)</f>
        <v>0</v>
      </c>
      <c r="BJ146" s="13" t="s">
        <v>128</v>
      </c>
      <c r="BK146" s="139">
        <f>ROUND(I146*H146,3)</f>
        <v>0</v>
      </c>
      <c r="BL146" s="13" t="s">
        <v>127</v>
      </c>
      <c r="BM146" s="137" t="s">
        <v>161</v>
      </c>
    </row>
    <row r="147" spans="2:65" s="11" customFormat="1" ht="22.95" customHeight="1">
      <c r="B147" s="115"/>
      <c r="D147" s="116" t="s">
        <v>71</v>
      </c>
      <c r="E147" s="124" t="s">
        <v>133</v>
      </c>
      <c r="F147" s="124" t="s">
        <v>162</v>
      </c>
      <c r="J147" s="125">
        <f>BK147</f>
        <v>0</v>
      </c>
      <c r="L147" s="115"/>
      <c r="M147" s="119"/>
      <c r="P147" s="120">
        <f>SUM(P148:P149)</f>
        <v>5.6501100000000006</v>
      </c>
      <c r="R147" s="120">
        <f>SUM(R148:R149)</f>
        <v>1.2697071600000001</v>
      </c>
      <c r="T147" s="121">
        <f>SUM(T148:T149)</f>
        <v>0</v>
      </c>
      <c r="AR147" s="116" t="s">
        <v>77</v>
      </c>
      <c r="AT147" s="122" t="s">
        <v>71</v>
      </c>
      <c r="AU147" s="122" t="s">
        <v>77</v>
      </c>
      <c r="AY147" s="116" t="s">
        <v>121</v>
      </c>
      <c r="BK147" s="123">
        <f>SUM(BK148:BK149)</f>
        <v>0</v>
      </c>
    </row>
    <row r="148" spans="2:65" s="1" customFormat="1" ht="24.15" customHeight="1">
      <c r="B148" s="126"/>
      <c r="C148" s="127" t="s">
        <v>163</v>
      </c>
      <c r="D148" s="127" t="s">
        <v>123</v>
      </c>
      <c r="E148" s="128" t="s">
        <v>164</v>
      </c>
      <c r="F148" s="129" t="s">
        <v>165</v>
      </c>
      <c r="G148" s="130" t="s">
        <v>126</v>
      </c>
      <c r="H148" s="131">
        <v>1.6</v>
      </c>
      <c r="I148" s="131"/>
      <c r="J148" s="131">
        <f>ROUND(I148*H148,3)</f>
        <v>0</v>
      </c>
      <c r="K148" s="132"/>
      <c r="L148" s="25"/>
      <c r="M148" s="133" t="s">
        <v>1</v>
      </c>
      <c r="N148" s="134" t="s">
        <v>38</v>
      </c>
      <c r="O148" s="135">
        <v>0.51200000000000001</v>
      </c>
      <c r="P148" s="135">
        <f>O148*H148</f>
        <v>0.81920000000000004</v>
      </c>
      <c r="Q148" s="135">
        <v>0.10811999999999999</v>
      </c>
      <c r="R148" s="135">
        <f>Q148*H148</f>
        <v>0.17299200000000001</v>
      </c>
      <c r="S148" s="135">
        <v>0</v>
      </c>
      <c r="T148" s="136">
        <f>S148*H148</f>
        <v>0</v>
      </c>
      <c r="AR148" s="137" t="s">
        <v>127</v>
      </c>
      <c r="AT148" s="137" t="s">
        <v>123</v>
      </c>
      <c r="AU148" s="137" t="s">
        <v>128</v>
      </c>
      <c r="AY148" s="13" t="s">
        <v>121</v>
      </c>
      <c r="BE148" s="138">
        <f>IF(N148="základná",J148,0)</f>
        <v>0</v>
      </c>
      <c r="BF148" s="138">
        <f>IF(N148="znížená",J148,0)</f>
        <v>0</v>
      </c>
      <c r="BG148" s="138">
        <f>IF(N148="zákl. prenesená",J148,0)</f>
        <v>0</v>
      </c>
      <c r="BH148" s="138">
        <f>IF(N148="zníž. prenesená",J148,0)</f>
        <v>0</v>
      </c>
      <c r="BI148" s="138">
        <f>IF(N148="nulová",J148,0)</f>
        <v>0</v>
      </c>
      <c r="BJ148" s="13" t="s">
        <v>128</v>
      </c>
      <c r="BK148" s="139">
        <f>ROUND(I148*H148,3)</f>
        <v>0</v>
      </c>
      <c r="BL148" s="13" t="s">
        <v>127</v>
      </c>
      <c r="BM148" s="137" t="s">
        <v>166</v>
      </c>
    </row>
    <row r="149" spans="2:65" s="1" customFormat="1" ht="33" customHeight="1">
      <c r="B149" s="126"/>
      <c r="C149" s="127" t="s">
        <v>167</v>
      </c>
      <c r="D149" s="127" t="s">
        <v>123</v>
      </c>
      <c r="E149" s="128" t="s">
        <v>168</v>
      </c>
      <c r="F149" s="129" t="s">
        <v>169</v>
      </c>
      <c r="G149" s="130" t="s">
        <v>126</v>
      </c>
      <c r="H149" s="131">
        <v>9.859</v>
      </c>
      <c r="I149" s="131"/>
      <c r="J149" s="131">
        <f>ROUND(I149*H149,3)</f>
        <v>0</v>
      </c>
      <c r="K149" s="132"/>
      <c r="L149" s="25"/>
      <c r="M149" s="133" t="s">
        <v>1</v>
      </c>
      <c r="N149" s="134" t="s">
        <v>38</v>
      </c>
      <c r="O149" s="135">
        <v>0.49</v>
      </c>
      <c r="P149" s="135">
        <f>O149*H149</f>
        <v>4.8309100000000003</v>
      </c>
      <c r="Q149" s="135">
        <v>0.11124000000000001</v>
      </c>
      <c r="R149" s="135">
        <f>Q149*H149</f>
        <v>1.09671516</v>
      </c>
      <c r="S149" s="135">
        <v>0</v>
      </c>
      <c r="T149" s="136">
        <f>S149*H149</f>
        <v>0</v>
      </c>
      <c r="AR149" s="137" t="s">
        <v>127</v>
      </c>
      <c r="AT149" s="137" t="s">
        <v>123</v>
      </c>
      <c r="AU149" s="137" t="s">
        <v>128</v>
      </c>
      <c r="AY149" s="13" t="s">
        <v>121</v>
      </c>
      <c r="BE149" s="138">
        <f>IF(N149="základná",J149,0)</f>
        <v>0</v>
      </c>
      <c r="BF149" s="138">
        <f>IF(N149="znížená",J149,0)</f>
        <v>0</v>
      </c>
      <c r="BG149" s="138">
        <f>IF(N149="zákl. prenesená",J149,0)</f>
        <v>0</v>
      </c>
      <c r="BH149" s="138">
        <f>IF(N149="zníž. prenesená",J149,0)</f>
        <v>0</v>
      </c>
      <c r="BI149" s="138">
        <f>IF(N149="nulová",J149,0)</f>
        <v>0</v>
      </c>
      <c r="BJ149" s="13" t="s">
        <v>128</v>
      </c>
      <c r="BK149" s="139">
        <f>ROUND(I149*H149,3)</f>
        <v>0</v>
      </c>
      <c r="BL149" s="13" t="s">
        <v>127</v>
      </c>
      <c r="BM149" s="137" t="s">
        <v>170</v>
      </c>
    </row>
    <row r="150" spans="2:65" s="11" customFormat="1" ht="22.95" customHeight="1">
      <c r="B150" s="115"/>
      <c r="D150" s="116" t="s">
        <v>71</v>
      </c>
      <c r="E150" s="124" t="s">
        <v>127</v>
      </c>
      <c r="F150" s="124" t="s">
        <v>171</v>
      </c>
      <c r="J150" s="125">
        <f>BK150</f>
        <v>0</v>
      </c>
      <c r="L150" s="115"/>
      <c r="M150" s="119"/>
      <c r="P150" s="120">
        <f>SUM(P151:P153)</f>
        <v>2.6006712000000003</v>
      </c>
      <c r="R150" s="120">
        <f>SUM(R151:R153)</f>
        <v>0.30402719999999994</v>
      </c>
      <c r="T150" s="121">
        <f>SUM(T151:T153)</f>
        <v>0</v>
      </c>
      <c r="AR150" s="116" t="s">
        <v>77</v>
      </c>
      <c r="AT150" s="122" t="s">
        <v>71</v>
      </c>
      <c r="AU150" s="122" t="s">
        <v>77</v>
      </c>
      <c r="AY150" s="116" t="s">
        <v>121</v>
      </c>
      <c r="BK150" s="123">
        <f>SUM(BK151:BK153)</f>
        <v>0</v>
      </c>
    </row>
    <row r="151" spans="2:65" s="1" customFormat="1" ht="24.15" customHeight="1">
      <c r="B151" s="126"/>
      <c r="C151" s="127" t="s">
        <v>172</v>
      </c>
      <c r="D151" s="127" t="s">
        <v>123</v>
      </c>
      <c r="E151" s="128" t="s">
        <v>173</v>
      </c>
      <c r="F151" s="129" t="s">
        <v>174</v>
      </c>
      <c r="G151" s="130" t="s">
        <v>175</v>
      </c>
      <c r="H151" s="131">
        <v>3</v>
      </c>
      <c r="I151" s="131"/>
      <c r="J151" s="131">
        <f>ROUND(I151*H151,3)</f>
        <v>0</v>
      </c>
      <c r="K151" s="132"/>
      <c r="L151" s="25"/>
      <c r="M151" s="133" t="s">
        <v>1</v>
      </c>
      <c r="N151" s="134" t="s">
        <v>38</v>
      </c>
      <c r="O151" s="135">
        <v>0.38568000000000002</v>
      </c>
      <c r="P151" s="135">
        <f>O151*H151</f>
        <v>1.1570400000000001</v>
      </c>
      <c r="Q151" s="135">
        <v>9.9599999999999994E-2</v>
      </c>
      <c r="R151" s="135">
        <f>Q151*H151</f>
        <v>0.29879999999999995</v>
      </c>
      <c r="S151" s="135">
        <v>0</v>
      </c>
      <c r="T151" s="136">
        <f>S151*H151</f>
        <v>0</v>
      </c>
      <c r="AR151" s="137" t="s">
        <v>127</v>
      </c>
      <c r="AT151" s="137" t="s">
        <v>123</v>
      </c>
      <c r="AU151" s="137" t="s">
        <v>128</v>
      </c>
      <c r="AY151" s="13" t="s">
        <v>121</v>
      </c>
      <c r="BE151" s="138">
        <f>IF(N151="základná",J151,0)</f>
        <v>0</v>
      </c>
      <c r="BF151" s="138">
        <f>IF(N151="znížená",J151,0)</f>
        <v>0</v>
      </c>
      <c r="BG151" s="138">
        <f>IF(N151="zákl. prenesená",J151,0)</f>
        <v>0</v>
      </c>
      <c r="BH151" s="138">
        <f>IF(N151="zníž. prenesená",J151,0)</f>
        <v>0</v>
      </c>
      <c r="BI151" s="138">
        <f>IF(N151="nulová",J151,0)</f>
        <v>0</v>
      </c>
      <c r="BJ151" s="13" t="s">
        <v>128</v>
      </c>
      <c r="BK151" s="139">
        <f>ROUND(I151*H151,3)</f>
        <v>0</v>
      </c>
      <c r="BL151" s="13" t="s">
        <v>127</v>
      </c>
      <c r="BM151" s="137" t="s">
        <v>176</v>
      </c>
    </row>
    <row r="152" spans="2:65" s="1" customFormat="1" ht="24.15" customHeight="1">
      <c r="B152" s="126"/>
      <c r="C152" s="127" t="s">
        <v>177</v>
      </c>
      <c r="D152" s="127" t="s">
        <v>123</v>
      </c>
      <c r="E152" s="128" t="s">
        <v>178</v>
      </c>
      <c r="F152" s="129" t="s">
        <v>179</v>
      </c>
      <c r="G152" s="130" t="s">
        <v>126</v>
      </c>
      <c r="H152" s="131">
        <v>1.32</v>
      </c>
      <c r="I152" s="131"/>
      <c r="J152" s="131">
        <f>ROUND(I152*H152,3)</f>
        <v>0</v>
      </c>
      <c r="K152" s="132"/>
      <c r="L152" s="25"/>
      <c r="M152" s="133" t="s">
        <v>1</v>
      </c>
      <c r="N152" s="134" t="s">
        <v>38</v>
      </c>
      <c r="O152" s="135">
        <v>0.83465999999999996</v>
      </c>
      <c r="P152" s="135">
        <f>O152*H152</f>
        <v>1.1017512</v>
      </c>
      <c r="Q152" s="135">
        <v>3.96E-3</v>
      </c>
      <c r="R152" s="135">
        <f>Q152*H152</f>
        <v>5.2272000000000004E-3</v>
      </c>
      <c r="S152" s="135">
        <v>0</v>
      </c>
      <c r="T152" s="136">
        <f>S152*H152</f>
        <v>0</v>
      </c>
      <c r="AR152" s="137" t="s">
        <v>127</v>
      </c>
      <c r="AT152" s="137" t="s">
        <v>123</v>
      </c>
      <c r="AU152" s="137" t="s">
        <v>128</v>
      </c>
      <c r="AY152" s="13" t="s">
        <v>121</v>
      </c>
      <c r="BE152" s="138">
        <f>IF(N152="základná",J152,0)</f>
        <v>0</v>
      </c>
      <c r="BF152" s="138">
        <f>IF(N152="znížená",J152,0)</f>
        <v>0</v>
      </c>
      <c r="BG152" s="138">
        <f>IF(N152="zákl. prenesená",J152,0)</f>
        <v>0</v>
      </c>
      <c r="BH152" s="138">
        <f>IF(N152="zníž. prenesená",J152,0)</f>
        <v>0</v>
      </c>
      <c r="BI152" s="138">
        <f>IF(N152="nulová",J152,0)</f>
        <v>0</v>
      </c>
      <c r="BJ152" s="13" t="s">
        <v>128</v>
      </c>
      <c r="BK152" s="139">
        <f>ROUND(I152*H152,3)</f>
        <v>0</v>
      </c>
      <c r="BL152" s="13" t="s">
        <v>127</v>
      </c>
      <c r="BM152" s="137" t="s">
        <v>180</v>
      </c>
    </row>
    <row r="153" spans="2:65" s="1" customFormat="1" ht="24.15" customHeight="1">
      <c r="B153" s="126"/>
      <c r="C153" s="127" t="s">
        <v>181</v>
      </c>
      <c r="D153" s="127" t="s">
        <v>123</v>
      </c>
      <c r="E153" s="128" t="s">
        <v>182</v>
      </c>
      <c r="F153" s="129" t="s">
        <v>183</v>
      </c>
      <c r="G153" s="130" t="s">
        <v>126</v>
      </c>
      <c r="H153" s="131">
        <v>1.32</v>
      </c>
      <c r="I153" s="131"/>
      <c r="J153" s="131">
        <f>ROUND(I153*H153,3)</f>
        <v>0</v>
      </c>
      <c r="K153" s="132"/>
      <c r="L153" s="25"/>
      <c r="M153" s="133" t="s">
        <v>1</v>
      </c>
      <c r="N153" s="134" t="s">
        <v>38</v>
      </c>
      <c r="O153" s="135">
        <v>0.25900000000000001</v>
      </c>
      <c r="P153" s="135">
        <f>O153*H153</f>
        <v>0.34188000000000002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127</v>
      </c>
      <c r="AT153" s="137" t="s">
        <v>123</v>
      </c>
      <c r="AU153" s="137" t="s">
        <v>128</v>
      </c>
      <c r="AY153" s="13" t="s">
        <v>121</v>
      </c>
      <c r="BE153" s="138">
        <f>IF(N153="základná",J153,0)</f>
        <v>0</v>
      </c>
      <c r="BF153" s="138">
        <f>IF(N153="znížená",J153,0)</f>
        <v>0</v>
      </c>
      <c r="BG153" s="138">
        <f>IF(N153="zákl. prenesená",J153,0)</f>
        <v>0</v>
      </c>
      <c r="BH153" s="138">
        <f>IF(N153="zníž. prenesená",J153,0)</f>
        <v>0</v>
      </c>
      <c r="BI153" s="138">
        <f>IF(N153="nulová",J153,0)</f>
        <v>0</v>
      </c>
      <c r="BJ153" s="13" t="s">
        <v>128</v>
      </c>
      <c r="BK153" s="139">
        <f>ROUND(I153*H153,3)</f>
        <v>0</v>
      </c>
      <c r="BL153" s="13" t="s">
        <v>127</v>
      </c>
      <c r="BM153" s="137" t="s">
        <v>184</v>
      </c>
    </row>
    <row r="154" spans="2:65" s="11" customFormat="1" ht="22.95" customHeight="1">
      <c r="B154" s="115"/>
      <c r="D154" s="116" t="s">
        <v>71</v>
      </c>
      <c r="E154" s="124" t="s">
        <v>145</v>
      </c>
      <c r="F154" s="124" t="s">
        <v>185</v>
      </c>
      <c r="J154" s="125">
        <f>BK154</f>
        <v>0</v>
      </c>
      <c r="L154" s="115"/>
      <c r="M154" s="119"/>
      <c r="P154" s="120">
        <f>SUM(P155:P178)</f>
        <v>638.47030006000011</v>
      </c>
      <c r="R154" s="120">
        <f>SUM(R155:R178)</f>
        <v>47.735016850000001</v>
      </c>
      <c r="T154" s="121">
        <f>SUM(T155:T178)</f>
        <v>0</v>
      </c>
      <c r="AR154" s="116" t="s">
        <v>77</v>
      </c>
      <c r="AT154" s="122" t="s">
        <v>71</v>
      </c>
      <c r="AU154" s="122" t="s">
        <v>77</v>
      </c>
      <c r="AY154" s="116" t="s">
        <v>121</v>
      </c>
      <c r="BK154" s="123">
        <f>SUM(BK155:BK178)</f>
        <v>0</v>
      </c>
    </row>
    <row r="155" spans="2:65" s="1" customFormat="1" ht="24.15" customHeight="1">
      <c r="B155" s="126"/>
      <c r="C155" s="127" t="s">
        <v>186</v>
      </c>
      <c r="D155" s="127" t="s">
        <v>123</v>
      </c>
      <c r="E155" s="128" t="s">
        <v>187</v>
      </c>
      <c r="F155" s="129" t="s">
        <v>188</v>
      </c>
      <c r="G155" s="130" t="s">
        <v>126</v>
      </c>
      <c r="H155" s="131">
        <v>11.36</v>
      </c>
      <c r="I155" s="131"/>
      <c r="J155" s="131">
        <f t="shared" ref="J155:J178" si="10">ROUND(I155*H155,3)</f>
        <v>0</v>
      </c>
      <c r="K155" s="132"/>
      <c r="L155" s="25"/>
      <c r="M155" s="133" t="s">
        <v>1</v>
      </c>
      <c r="N155" s="134" t="s">
        <v>38</v>
      </c>
      <c r="O155" s="135">
        <v>0.47826000000000002</v>
      </c>
      <c r="P155" s="135">
        <f t="shared" ref="P155:P178" si="11">O155*H155</f>
        <v>5.4330335999999999</v>
      </c>
      <c r="Q155" s="135">
        <v>1.0999999999999999E-2</v>
      </c>
      <c r="R155" s="135">
        <f t="shared" ref="R155:R178" si="12">Q155*H155</f>
        <v>0.12495999999999999</v>
      </c>
      <c r="S155" s="135">
        <v>0</v>
      </c>
      <c r="T155" s="136">
        <f t="shared" ref="T155:T178" si="13">S155*H155</f>
        <v>0</v>
      </c>
      <c r="AR155" s="137" t="s">
        <v>127</v>
      </c>
      <c r="AT155" s="137" t="s">
        <v>123</v>
      </c>
      <c r="AU155" s="137" t="s">
        <v>128</v>
      </c>
      <c r="AY155" s="13" t="s">
        <v>121</v>
      </c>
      <c r="BE155" s="138">
        <f t="shared" ref="BE155:BE178" si="14">IF(N155="základná",J155,0)</f>
        <v>0</v>
      </c>
      <c r="BF155" s="138">
        <f t="shared" ref="BF155:BF178" si="15">IF(N155="znížená",J155,0)</f>
        <v>0</v>
      </c>
      <c r="BG155" s="138">
        <f t="shared" ref="BG155:BG178" si="16">IF(N155="zákl. prenesená",J155,0)</f>
        <v>0</v>
      </c>
      <c r="BH155" s="138">
        <f t="shared" ref="BH155:BH178" si="17">IF(N155="zníž. prenesená",J155,0)</f>
        <v>0</v>
      </c>
      <c r="BI155" s="138">
        <f t="shared" ref="BI155:BI178" si="18">IF(N155="nulová",J155,0)</f>
        <v>0</v>
      </c>
      <c r="BJ155" s="13" t="s">
        <v>128</v>
      </c>
      <c r="BK155" s="139">
        <f t="shared" ref="BK155:BK178" si="19">ROUND(I155*H155,3)</f>
        <v>0</v>
      </c>
      <c r="BL155" s="13" t="s">
        <v>127</v>
      </c>
      <c r="BM155" s="137" t="s">
        <v>189</v>
      </c>
    </row>
    <row r="156" spans="2:65" s="1" customFormat="1" ht="24.15" customHeight="1">
      <c r="B156" s="126"/>
      <c r="C156" s="127" t="s">
        <v>190</v>
      </c>
      <c r="D156" s="127" t="s">
        <v>123</v>
      </c>
      <c r="E156" s="128" t="s">
        <v>191</v>
      </c>
      <c r="F156" s="129" t="s">
        <v>192</v>
      </c>
      <c r="G156" s="130" t="s">
        <v>126</v>
      </c>
      <c r="H156" s="131">
        <v>11.36</v>
      </c>
      <c r="I156" s="131"/>
      <c r="J156" s="131">
        <f t="shared" si="10"/>
        <v>0</v>
      </c>
      <c r="K156" s="132"/>
      <c r="L156" s="25"/>
      <c r="M156" s="133" t="s">
        <v>1</v>
      </c>
      <c r="N156" s="134" t="s">
        <v>38</v>
      </c>
      <c r="O156" s="135">
        <v>0.49075000000000002</v>
      </c>
      <c r="P156" s="135">
        <f t="shared" si="11"/>
        <v>5.5749199999999997</v>
      </c>
      <c r="Q156" s="135">
        <v>2.3099999999999999E-2</v>
      </c>
      <c r="R156" s="135">
        <f t="shared" si="12"/>
        <v>0.26241599999999998</v>
      </c>
      <c r="S156" s="135">
        <v>0</v>
      </c>
      <c r="T156" s="136">
        <f t="shared" si="13"/>
        <v>0</v>
      </c>
      <c r="AR156" s="137" t="s">
        <v>127</v>
      </c>
      <c r="AT156" s="137" t="s">
        <v>123</v>
      </c>
      <c r="AU156" s="137" t="s">
        <v>128</v>
      </c>
      <c r="AY156" s="13" t="s">
        <v>121</v>
      </c>
      <c r="BE156" s="138">
        <f t="shared" si="14"/>
        <v>0</v>
      </c>
      <c r="BF156" s="138">
        <f t="shared" si="15"/>
        <v>0</v>
      </c>
      <c r="BG156" s="138">
        <f t="shared" si="16"/>
        <v>0</v>
      </c>
      <c r="BH156" s="138">
        <f t="shared" si="17"/>
        <v>0</v>
      </c>
      <c r="BI156" s="138">
        <f t="shared" si="18"/>
        <v>0</v>
      </c>
      <c r="BJ156" s="13" t="s">
        <v>128</v>
      </c>
      <c r="BK156" s="139">
        <f t="shared" si="19"/>
        <v>0</v>
      </c>
      <c r="BL156" s="13" t="s">
        <v>127</v>
      </c>
      <c r="BM156" s="137" t="s">
        <v>193</v>
      </c>
    </row>
    <row r="157" spans="2:65" s="1" customFormat="1" ht="24.15" customHeight="1">
      <c r="B157" s="126"/>
      <c r="C157" s="127" t="s">
        <v>194</v>
      </c>
      <c r="D157" s="127" t="s">
        <v>123</v>
      </c>
      <c r="E157" s="128" t="s">
        <v>195</v>
      </c>
      <c r="F157" s="129" t="s">
        <v>196</v>
      </c>
      <c r="G157" s="130" t="s">
        <v>126</v>
      </c>
      <c r="H157" s="131">
        <v>11.36</v>
      </c>
      <c r="I157" s="131"/>
      <c r="J157" s="131">
        <f t="shared" si="10"/>
        <v>0</v>
      </c>
      <c r="K157" s="132"/>
      <c r="L157" s="25"/>
      <c r="M157" s="133" t="s">
        <v>1</v>
      </c>
      <c r="N157" s="134" t="s">
        <v>38</v>
      </c>
      <c r="O157" s="135">
        <v>0.40801999999999999</v>
      </c>
      <c r="P157" s="135">
        <f t="shared" si="11"/>
        <v>4.6351071999999993</v>
      </c>
      <c r="Q157" s="135">
        <v>4.9500000000000004E-3</v>
      </c>
      <c r="R157" s="135">
        <f t="shared" si="12"/>
        <v>5.6232000000000004E-2</v>
      </c>
      <c r="S157" s="135">
        <v>0</v>
      </c>
      <c r="T157" s="136">
        <f t="shared" si="13"/>
        <v>0</v>
      </c>
      <c r="AR157" s="137" t="s">
        <v>127</v>
      </c>
      <c r="AT157" s="137" t="s">
        <v>123</v>
      </c>
      <c r="AU157" s="137" t="s">
        <v>128</v>
      </c>
      <c r="AY157" s="13" t="s">
        <v>121</v>
      </c>
      <c r="BE157" s="138">
        <f t="shared" si="14"/>
        <v>0</v>
      </c>
      <c r="BF157" s="138">
        <f t="shared" si="15"/>
        <v>0</v>
      </c>
      <c r="BG157" s="138">
        <f t="shared" si="16"/>
        <v>0</v>
      </c>
      <c r="BH157" s="138">
        <f t="shared" si="17"/>
        <v>0</v>
      </c>
      <c r="BI157" s="138">
        <f t="shared" si="18"/>
        <v>0</v>
      </c>
      <c r="BJ157" s="13" t="s">
        <v>128</v>
      </c>
      <c r="BK157" s="139">
        <f t="shared" si="19"/>
        <v>0</v>
      </c>
      <c r="BL157" s="13" t="s">
        <v>127</v>
      </c>
      <c r="BM157" s="137" t="s">
        <v>197</v>
      </c>
    </row>
    <row r="158" spans="2:65" s="1" customFormat="1" ht="24.15" customHeight="1">
      <c r="B158" s="126"/>
      <c r="C158" s="127" t="s">
        <v>198</v>
      </c>
      <c r="D158" s="127" t="s">
        <v>123</v>
      </c>
      <c r="E158" s="128" t="s">
        <v>199</v>
      </c>
      <c r="F158" s="129" t="s">
        <v>200</v>
      </c>
      <c r="G158" s="130" t="s">
        <v>175</v>
      </c>
      <c r="H158" s="131">
        <v>129.76</v>
      </c>
      <c r="I158" s="131"/>
      <c r="J158" s="131">
        <f t="shared" si="10"/>
        <v>0</v>
      </c>
      <c r="K158" s="132"/>
      <c r="L158" s="25"/>
      <c r="M158" s="133" t="s">
        <v>1</v>
      </c>
      <c r="N158" s="134" t="s">
        <v>38</v>
      </c>
      <c r="O158" s="135">
        <v>0.14557</v>
      </c>
      <c r="P158" s="135">
        <f t="shared" si="11"/>
        <v>18.889163199999999</v>
      </c>
      <c r="Q158" s="135">
        <v>2.8E-3</v>
      </c>
      <c r="R158" s="135">
        <f t="shared" si="12"/>
        <v>0.36332799999999998</v>
      </c>
      <c r="S158" s="135">
        <v>0</v>
      </c>
      <c r="T158" s="136">
        <f t="shared" si="13"/>
        <v>0</v>
      </c>
      <c r="AR158" s="137" t="s">
        <v>127</v>
      </c>
      <c r="AT158" s="137" t="s">
        <v>123</v>
      </c>
      <c r="AU158" s="137" t="s">
        <v>128</v>
      </c>
      <c r="AY158" s="13" t="s">
        <v>121</v>
      </c>
      <c r="BE158" s="138">
        <f t="shared" si="14"/>
        <v>0</v>
      </c>
      <c r="BF158" s="138">
        <f t="shared" si="15"/>
        <v>0</v>
      </c>
      <c r="BG158" s="138">
        <f t="shared" si="16"/>
        <v>0</v>
      </c>
      <c r="BH158" s="138">
        <f t="shared" si="17"/>
        <v>0</v>
      </c>
      <c r="BI158" s="138">
        <f t="shared" si="18"/>
        <v>0</v>
      </c>
      <c r="BJ158" s="13" t="s">
        <v>128</v>
      </c>
      <c r="BK158" s="139">
        <f t="shared" si="19"/>
        <v>0</v>
      </c>
      <c r="BL158" s="13" t="s">
        <v>127</v>
      </c>
      <c r="BM158" s="137" t="s">
        <v>201</v>
      </c>
    </row>
    <row r="159" spans="2:65" s="1" customFormat="1" ht="24.15" customHeight="1">
      <c r="B159" s="126"/>
      <c r="C159" s="127" t="s">
        <v>202</v>
      </c>
      <c r="D159" s="127" t="s">
        <v>123</v>
      </c>
      <c r="E159" s="128" t="s">
        <v>203</v>
      </c>
      <c r="F159" s="129" t="s">
        <v>204</v>
      </c>
      <c r="G159" s="130" t="s">
        <v>126</v>
      </c>
      <c r="H159" s="131">
        <v>542.70399999999995</v>
      </c>
      <c r="I159" s="131"/>
      <c r="J159" s="131">
        <f t="shared" si="10"/>
        <v>0</v>
      </c>
      <c r="K159" s="132"/>
      <c r="L159" s="25"/>
      <c r="M159" s="133" t="s">
        <v>1</v>
      </c>
      <c r="N159" s="134" t="s">
        <v>38</v>
      </c>
      <c r="O159" s="135">
        <v>5.1999999999999998E-2</v>
      </c>
      <c r="P159" s="135">
        <f t="shared" si="11"/>
        <v>28.220607999999995</v>
      </c>
      <c r="Q159" s="135">
        <v>2.3000000000000001E-4</v>
      </c>
      <c r="R159" s="135">
        <f t="shared" si="12"/>
        <v>0.12482191999999999</v>
      </c>
      <c r="S159" s="135">
        <v>0</v>
      </c>
      <c r="T159" s="136">
        <f t="shared" si="13"/>
        <v>0</v>
      </c>
      <c r="AR159" s="137" t="s">
        <v>127</v>
      </c>
      <c r="AT159" s="137" t="s">
        <v>123</v>
      </c>
      <c r="AU159" s="137" t="s">
        <v>128</v>
      </c>
      <c r="AY159" s="13" t="s">
        <v>121</v>
      </c>
      <c r="BE159" s="138">
        <f t="shared" si="14"/>
        <v>0</v>
      </c>
      <c r="BF159" s="138">
        <f t="shared" si="15"/>
        <v>0</v>
      </c>
      <c r="BG159" s="138">
        <f t="shared" si="16"/>
        <v>0</v>
      </c>
      <c r="BH159" s="138">
        <f t="shared" si="17"/>
        <v>0</v>
      </c>
      <c r="BI159" s="138">
        <f t="shared" si="18"/>
        <v>0</v>
      </c>
      <c r="BJ159" s="13" t="s">
        <v>128</v>
      </c>
      <c r="BK159" s="139">
        <f t="shared" si="19"/>
        <v>0</v>
      </c>
      <c r="BL159" s="13" t="s">
        <v>127</v>
      </c>
      <c r="BM159" s="137" t="s">
        <v>205</v>
      </c>
    </row>
    <row r="160" spans="2:65" s="1" customFormat="1" ht="24.15" customHeight="1">
      <c r="B160" s="126"/>
      <c r="C160" s="127" t="s">
        <v>7</v>
      </c>
      <c r="D160" s="127" t="s">
        <v>123</v>
      </c>
      <c r="E160" s="128" t="s">
        <v>206</v>
      </c>
      <c r="F160" s="129" t="s">
        <v>207</v>
      </c>
      <c r="G160" s="130" t="s">
        <v>126</v>
      </c>
      <c r="H160" s="131">
        <v>542.70399999999995</v>
      </c>
      <c r="I160" s="131"/>
      <c r="J160" s="131">
        <f t="shared" si="10"/>
        <v>0</v>
      </c>
      <c r="K160" s="132"/>
      <c r="L160" s="25"/>
      <c r="M160" s="133" t="s">
        <v>1</v>
      </c>
      <c r="N160" s="134" t="s">
        <v>38</v>
      </c>
      <c r="O160" s="135">
        <v>0.49247000000000002</v>
      </c>
      <c r="P160" s="135">
        <f t="shared" si="11"/>
        <v>267.26543887999998</v>
      </c>
      <c r="Q160" s="135">
        <v>3.15E-2</v>
      </c>
      <c r="R160" s="135">
        <f t="shared" si="12"/>
        <v>17.095175999999999</v>
      </c>
      <c r="S160" s="135">
        <v>0</v>
      </c>
      <c r="T160" s="136">
        <f t="shared" si="13"/>
        <v>0</v>
      </c>
      <c r="AR160" s="137" t="s">
        <v>127</v>
      </c>
      <c r="AT160" s="137" t="s">
        <v>123</v>
      </c>
      <c r="AU160" s="137" t="s">
        <v>128</v>
      </c>
      <c r="AY160" s="13" t="s">
        <v>121</v>
      </c>
      <c r="BE160" s="138">
        <f t="shared" si="14"/>
        <v>0</v>
      </c>
      <c r="BF160" s="138">
        <f t="shared" si="15"/>
        <v>0</v>
      </c>
      <c r="BG160" s="138">
        <f t="shared" si="16"/>
        <v>0</v>
      </c>
      <c r="BH160" s="138">
        <f t="shared" si="17"/>
        <v>0</v>
      </c>
      <c r="BI160" s="138">
        <f t="shared" si="18"/>
        <v>0</v>
      </c>
      <c r="BJ160" s="13" t="s">
        <v>128</v>
      </c>
      <c r="BK160" s="139">
        <f t="shared" si="19"/>
        <v>0</v>
      </c>
      <c r="BL160" s="13" t="s">
        <v>127</v>
      </c>
      <c r="BM160" s="137" t="s">
        <v>208</v>
      </c>
    </row>
    <row r="161" spans="2:65" s="1" customFormat="1" ht="24.15" customHeight="1">
      <c r="B161" s="126"/>
      <c r="C161" s="127" t="s">
        <v>209</v>
      </c>
      <c r="D161" s="127" t="s">
        <v>123</v>
      </c>
      <c r="E161" s="128" t="s">
        <v>210</v>
      </c>
      <c r="F161" s="129" t="s">
        <v>211</v>
      </c>
      <c r="G161" s="130" t="s">
        <v>126</v>
      </c>
      <c r="H161" s="131">
        <v>542.70399999999995</v>
      </c>
      <c r="I161" s="131"/>
      <c r="J161" s="131">
        <f t="shared" si="10"/>
        <v>0</v>
      </c>
      <c r="K161" s="132"/>
      <c r="L161" s="25"/>
      <c r="M161" s="133" t="s">
        <v>1</v>
      </c>
      <c r="N161" s="134" t="s">
        <v>38</v>
      </c>
      <c r="O161" s="135">
        <v>0.31796999999999997</v>
      </c>
      <c r="P161" s="135">
        <f t="shared" si="11"/>
        <v>172.56359087999996</v>
      </c>
      <c r="Q161" s="135">
        <v>4.7200000000000002E-3</v>
      </c>
      <c r="R161" s="135">
        <f t="shared" si="12"/>
        <v>2.5615628799999999</v>
      </c>
      <c r="S161" s="135">
        <v>0</v>
      </c>
      <c r="T161" s="136">
        <f t="shared" si="13"/>
        <v>0</v>
      </c>
      <c r="AR161" s="137" t="s">
        <v>127</v>
      </c>
      <c r="AT161" s="137" t="s">
        <v>123</v>
      </c>
      <c r="AU161" s="137" t="s">
        <v>128</v>
      </c>
      <c r="AY161" s="13" t="s">
        <v>121</v>
      </c>
      <c r="BE161" s="138">
        <f t="shared" si="14"/>
        <v>0</v>
      </c>
      <c r="BF161" s="138">
        <f t="shared" si="15"/>
        <v>0</v>
      </c>
      <c r="BG161" s="138">
        <f t="shared" si="16"/>
        <v>0</v>
      </c>
      <c r="BH161" s="138">
        <f t="shared" si="17"/>
        <v>0</v>
      </c>
      <c r="BI161" s="138">
        <f t="shared" si="18"/>
        <v>0</v>
      </c>
      <c r="BJ161" s="13" t="s">
        <v>128</v>
      </c>
      <c r="BK161" s="139">
        <f t="shared" si="19"/>
        <v>0</v>
      </c>
      <c r="BL161" s="13" t="s">
        <v>127</v>
      </c>
      <c r="BM161" s="137" t="s">
        <v>212</v>
      </c>
    </row>
    <row r="162" spans="2:65" s="1" customFormat="1" ht="24.15" customHeight="1">
      <c r="B162" s="126"/>
      <c r="C162" s="127" t="s">
        <v>213</v>
      </c>
      <c r="D162" s="127" t="s">
        <v>123</v>
      </c>
      <c r="E162" s="128" t="s">
        <v>214</v>
      </c>
      <c r="F162" s="129" t="s">
        <v>215</v>
      </c>
      <c r="G162" s="130" t="s">
        <v>126</v>
      </c>
      <c r="H162" s="131">
        <v>48.475000000000001</v>
      </c>
      <c r="I162" s="131"/>
      <c r="J162" s="131">
        <f t="shared" si="10"/>
        <v>0</v>
      </c>
      <c r="K162" s="132"/>
      <c r="L162" s="25"/>
      <c r="M162" s="133" t="s">
        <v>1</v>
      </c>
      <c r="N162" s="134" t="s">
        <v>38</v>
      </c>
      <c r="O162" s="135">
        <v>0.31816</v>
      </c>
      <c r="P162" s="135">
        <f t="shared" si="11"/>
        <v>15.422806</v>
      </c>
      <c r="Q162" s="135">
        <v>1.0500000000000001E-2</v>
      </c>
      <c r="R162" s="135">
        <f t="shared" si="12"/>
        <v>0.50898750000000004</v>
      </c>
      <c r="S162" s="135">
        <v>0</v>
      </c>
      <c r="T162" s="136">
        <f t="shared" si="13"/>
        <v>0</v>
      </c>
      <c r="AR162" s="137" t="s">
        <v>127</v>
      </c>
      <c r="AT162" s="137" t="s">
        <v>123</v>
      </c>
      <c r="AU162" s="137" t="s">
        <v>128</v>
      </c>
      <c r="AY162" s="13" t="s">
        <v>121</v>
      </c>
      <c r="BE162" s="138">
        <f t="shared" si="14"/>
        <v>0</v>
      </c>
      <c r="BF162" s="138">
        <f t="shared" si="15"/>
        <v>0</v>
      </c>
      <c r="BG162" s="138">
        <f t="shared" si="16"/>
        <v>0</v>
      </c>
      <c r="BH162" s="138">
        <f t="shared" si="17"/>
        <v>0</v>
      </c>
      <c r="BI162" s="138">
        <f t="shared" si="18"/>
        <v>0</v>
      </c>
      <c r="BJ162" s="13" t="s">
        <v>128</v>
      </c>
      <c r="BK162" s="139">
        <f t="shared" si="19"/>
        <v>0</v>
      </c>
      <c r="BL162" s="13" t="s">
        <v>127</v>
      </c>
      <c r="BM162" s="137" t="s">
        <v>216</v>
      </c>
    </row>
    <row r="163" spans="2:65" s="1" customFormat="1" ht="33" customHeight="1">
      <c r="B163" s="126"/>
      <c r="C163" s="127" t="s">
        <v>217</v>
      </c>
      <c r="D163" s="127" t="s">
        <v>123</v>
      </c>
      <c r="E163" s="128" t="s">
        <v>218</v>
      </c>
      <c r="F163" s="129" t="s">
        <v>219</v>
      </c>
      <c r="G163" s="130" t="s">
        <v>126</v>
      </c>
      <c r="H163" s="131">
        <v>48.475000000000001</v>
      </c>
      <c r="I163" s="131"/>
      <c r="J163" s="131">
        <f t="shared" si="10"/>
        <v>0</v>
      </c>
      <c r="K163" s="132"/>
      <c r="L163" s="25"/>
      <c r="M163" s="133" t="s">
        <v>1</v>
      </c>
      <c r="N163" s="134" t="s">
        <v>38</v>
      </c>
      <c r="O163" s="135">
        <v>0.40075</v>
      </c>
      <c r="P163" s="135">
        <f t="shared" si="11"/>
        <v>19.426356250000001</v>
      </c>
      <c r="Q163" s="135">
        <v>2.3099999999999999E-2</v>
      </c>
      <c r="R163" s="135">
        <f t="shared" si="12"/>
        <v>1.1197725000000001</v>
      </c>
      <c r="S163" s="135">
        <v>0</v>
      </c>
      <c r="T163" s="136">
        <f t="shared" si="13"/>
        <v>0</v>
      </c>
      <c r="AR163" s="137" t="s">
        <v>127</v>
      </c>
      <c r="AT163" s="137" t="s">
        <v>123</v>
      </c>
      <c r="AU163" s="137" t="s">
        <v>128</v>
      </c>
      <c r="AY163" s="13" t="s">
        <v>121</v>
      </c>
      <c r="BE163" s="138">
        <f t="shared" si="14"/>
        <v>0</v>
      </c>
      <c r="BF163" s="138">
        <f t="shared" si="15"/>
        <v>0</v>
      </c>
      <c r="BG163" s="138">
        <f t="shared" si="16"/>
        <v>0</v>
      </c>
      <c r="BH163" s="138">
        <f t="shared" si="17"/>
        <v>0</v>
      </c>
      <c r="BI163" s="138">
        <f t="shared" si="18"/>
        <v>0</v>
      </c>
      <c r="BJ163" s="13" t="s">
        <v>128</v>
      </c>
      <c r="BK163" s="139">
        <f t="shared" si="19"/>
        <v>0</v>
      </c>
      <c r="BL163" s="13" t="s">
        <v>127</v>
      </c>
      <c r="BM163" s="137" t="s">
        <v>220</v>
      </c>
    </row>
    <row r="164" spans="2:65" s="1" customFormat="1" ht="33" customHeight="1">
      <c r="B164" s="126"/>
      <c r="C164" s="127" t="s">
        <v>221</v>
      </c>
      <c r="D164" s="127" t="s">
        <v>123</v>
      </c>
      <c r="E164" s="128" t="s">
        <v>222</v>
      </c>
      <c r="F164" s="129" t="s">
        <v>223</v>
      </c>
      <c r="G164" s="130" t="s">
        <v>126</v>
      </c>
      <c r="H164" s="131">
        <v>48.475000000000001</v>
      </c>
      <c r="I164" s="131"/>
      <c r="J164" s="131">
        <f t="shared" si="10"/>
        <v>0</v>
      </c>
      <c r="K164" s="132"/>
      <c r="L164" s="25"/>
      <c r="M164" s="133" t="s">
        <v>1</v>
      </c>
      <c r="N164" s="134" t="s">
        <v>38</v>
      </c>
      <c r="O164" s="135">
        <v>0.29765000000000003</v>
      </c>
      <c r="P164" s="135">
        <f t="shared" si="11"/>
        <v>14.428583750000001</v>
      </c>
      <c r="Q164" s="135">
        <v>3.15E-3</v>
      </c>
      <c r="R164" s="135">
        <f t="shared" si="12"/>
        <v>0.15269625000000001</v>
      </c>
      <c r="S164" s="135">
        <v>0</v>
      </c>
      <c r="T164" s="136">
        <f t="shared" si="13"/>
        <v>0</v>
      </c>
      <c r="AR164" s="137" t="s">
        <v>127</v>
      </c>
      <c r="AT164" s="137" t="s">
        <v>123</v>
      </c>
      <c r="AU164" s="137" t="s">
        <v>128</v>
      </c>
      <c r="AY164" s="13" t="s">
        <v>121</v>
      </c>
      <c r="BE164" s="138">
        <f t="shared" si="14"/>
        <v>0</v>
      </c>
      <c r="BF164" s="138">
        <f t="shared" si="15"/>
        <v>0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3" t="s">
        <v>128</v>
      </c>
      <c r="BK164" s="139">
        <f t="shared" si="19"/>
        <v>0</v>
      </c>
      <c r="BL164" s="13" t="s">
        <v>127</v>
      </c>
      <c r="BM164" s="137" t="s">
        <v>224</v>
      </c>
    </row>
    <row r="165" spans="2:65" s="1" customFormat="1" ht="33" customHeight="1">
      <c r="B165" s="126"/>
      <c r="C165" s="127" t="s">
        <v>225</v>
      </c>
      <c r="D165" s="127" t="s">
        <v>123</v>
      </c>
      <c r="E165" s="128" t="s">
        <v>226</v>
      </c>
      <c r="F165" s="129" t="s">
        <v>227</v>
      </c>
      <c r="G165" s="130" t="s">
        <v>175</v>
      </c>
      <c r="H165" s="131">
        <v>24.47</v>
      </c>
      <c r="I165" s="131"/>
      <c r="J165" s="131">
        <f t="shared" si="10"/>
        <v>0</v>
      </c>
      <c r="K165" s="132"/>
      <c r="L165" s="25"/>
      <c r="M165" s="133" t="s">
        <v>1</v>
      </c>
      <c r="N165" s="134" t="s">
        <v>38</v>
      </c>
      <c r="O165" s="135">
        <v>0.14599999999999999</v>
      </c>
      <c r="P165" s="135">
        <f t="shared" si="11"/>
        <v>3.5726199999999997</v>
      </c>
      <c r="Q165" s="135">
        <v>1.864E-2</v>
      </c>
      <c r="R165" s="135">
        <f t="shared" si="12"/>
        <v>0.45612079999999999</v>
      </c>
      <c r="S165" s="135">
        <v>0</v>
      </c>
      <c r="T165" s="136">
        <f t="shared" si="13"/>
        <v>0</v>
      </c>
      <c r="AR165" s="137" t="s">
        <v>127</v>
      </c>
      <c r="AT165" s="137" t="s">
        <v>123</v>
      </c>
      <c r="AU165" s="137" t="s">
        <v>128</v>
      </c>
      <c r="AY165" s="13" t="s">
        <v>121</v>
      </c>
      <c r="BE165" s="138">
        <f t="shared" si="14"/>
        <v>0</v>
      </c>
      <c r="BF165" s="138">
        <f t="shared" si="15"/>
        <v>0</v>
      </c>
      <c r="BG165" s="138">
        <f t="shared" si="16"/>
        <v>0</v>
      </c>
      <c r="BH165" s="138">
        <f t="shared" si="17"/>
        <v>0</v>
      </c>
      <c r="BI165" s="138">
        <f t="shared" si="18"/>
        <v>0</v>
      </c>
      <c r="BJ165" s="13" t="s">
        <v>128</v>
      </c>
      <c r="BK165" s="139">
        <f t="shared" si="19"/>
        <v>0</v>
      </c>
      <c r="BL165" s="13" t="s">
        <v>127</v>
      </c>
      <c r="BM165" s="137" t="s">
        <v>228</v>
      </c>
    </row>
    <row r="166" spans="2:65" s="1" customFormat="1" ht="24.15" customHeight="1">
      <c r="B166" s="126"/>
      <c r="C166" s="127" t="s">
        <v>229</v>
      </c>
      <c r="D166" s="127" t="s">
        <v>123</v>
      </c>
      <c r="E166" s="128" t="s">
        <v>230</v>
      </c>
      <c r="F166" s="129" t="s">
        <v>231</v>
      </c>
      <c r="G166" s="130" t="s">
        <v>139</v>
      </c>
      <c r="H166" s="131">
        <v>5.76</v>
      </c>
      <c r="I166" s="131"/>
      <c r="J166" s="131">
        <f t="shared" si="10"/>
        <v>0</v>
      </c>
      <c r="K166" s="132"/>
      <c r="L166" s="25"/>
      <c r="M166" s="133" t="s">
        <v>1</v>
      </c>
      <c r="N166" s="134" t="s">
        <v>38</v>
      </c>
      <c r="O166" s="135">
        <v>2.3228300000000002</v>
      </c>
      <c r="P166" s="135">
        <f t="shared" si="11"/>
        <v>13.379500800000001</v>
      </c>
      <c r="Q166" s="135">
        <v>2.2404799999999998</v>
      </c>
      <c r="R166" s="135">
        <f t="shared" si="12"/>
        <v>12.905164799999998</v>
      </c>
      <c r="S166" s="135">
        <v>0</v>
      </c>
      <c r="T166" s="136">
        <f t="shared" si="13"/>
        <v>0</v>
      </c>
      <c r="AR166" s="137" t="s">
        <v>127</v>
      </c>
      <c r="AT166" s="137" t="s">
        <v>123</v>
      </c>
      <c r="AU166" s="137" t="s">
        <v>128</v>
      </c>
      <c r="AY166" s="13" t="s">
        <v>121</v>
      </c>
      <c r="BE166" s="138">
        <f t="shared" si="14"/>
        <v>0</v>
      </c>
      <c r="BF166" s="138">
        <f t="shared" si="15"/>
        <v>0</v>
      </c>
      <c r="BG166" s="138">
        <f t="shared" si="16"/>
        <v>0</v>
      </c>
      <c r="BH166" s="138">
        <f t="shared" si="17"/>
        <v>0</v>
      </c>
      <c r="BI166" s="138">
        <f t="shared" si="18"/>
        <v>0</v>
      </c>
      <c r="BJ166" s="13" t="s">
        <v>128</v>
      </c>
      <c r="BK166" s="139">
        <f t="shared" si="19"/>
        <v>0</v>
      </c>
      <c r="BL166" s="13" t="s">
        <v>127</v>
      </c>
      <c r="BM166" s="137" t="s">
        <v>232</v>
      </c>
    </row>
    <row r="167" spans="2:65" s="1" customFormat="1" ht="33" customHeight="1">
      <c r="B167" s="126"/>
      <c r="C167" s="127" t="s">
        <v>233</v>
      </c>
      <c r="D167" s="127" t="s">
        <v>123</v>
      </c>
      <c r="E167" s="128" t="s">
        <v>234</v>
      </c>
      <c r="F167" s="129" t="s">
        <v>235</v>
      </c>
      <c r="G167" s="130" t="s">
        <v>139</v>
      </c>
      <c r="H167" s="131">
        <v>5.76</v>
      </c>
      <c r="I167" s="131"/>
      <c r="J167" s="131">
        <f t="shared" si="10"/>
        <v>0</v>
      </c>
      <c r="K167" s="132"/>
      <c r="L167" s="25"/>
      <c r="M167" s="133" t="s">
        <v>1</v>
      </c>
      <c r="N167" s="134" t="s">
        <v>38</v>
      </c>
      <c r="O167" s="135">
        <v>0.21199999999999999</v>
      </c>
      <c r="P167" s="135">
        <f t="shared" si="11"/>
        <v>1.22112</v>
      </c>
      <c r="Q167" s="135">
        <v>0</v>
      </c>
      <c r="R167" s="135">
        <f t="shared" si="12"/>
        <v>0</v>
      </c>
      <c r="S167" s="135">
        <v>0</v>
      </c>
      <c r="T167" s="136">
        <f t="shared" si="13"/>
        <v>0</v>
      </c>
      <c r="AR167" s="137" t="s">
        <v>127</v>
      </c>
      <c r="AT167" s="137" t="s">
        <v>123</v>
      </c>
      <c r="AU167" s="137" t="s">
        <v>128</v>
      </c>
      <c r="AY167" s="13" t="s">
        <v>121</v>
      </c>
      <c r="BE167" s="138">
        <f t="shared" si="14"/>
        <v>0</v>
      </c>
      <c r="BF167" s="138">
        <f t="shared" si="15"/>
        <v>0</v>
      </c>
      <c r="BG167" s="138">
        <f t="shared" si="16"/>
        <v>0</v>
      </c>
      <c r="BH167" s="138">
        <f t="shared" si="17"/>
        <v>0</v>
      </c>
      <c r="BI167" s="138">
        <f t="shared" si="18"/>
        <v>0</v>
      </c>
      <c r="BJ167" s="13" t="s">
        <v>128</v>
      </c>
      <c r="BK167" s="139">
        <f t="shared" si="19"/>
        <v>0</v>
      </c>
      <c r="BL167" s="13" t="s">
        <v>127</v>
      </c>
      <c r="BM167" s="137" t="s">
        <v>236</v>
      </c>
    </row>
    <row r="168" spans="2:65" s="1" customFormat="1" ht="37.950000000000003" customHeight="1">
      <c r="B168" s="126"/>
      <c r="C168" s="127" t="s">
        <v>237</v>
      </c>
      <c r="D168" s="127" t="s">
        <v>123</v>
      </c>
      <c r="E168" s="128" t="s">
        <v>238</v>
      </c>
      <c r="F168" s="129" t="s">
        <v>239</v>
      </c>
      <c r="G168" s="130" t="s">
        <v>126</v>
      </c>
      <c r="H168" s="131">
        <v>34.56</v>
      </c>
      <c r="I168" s="131"/>
      <c r="J168" s="131">
        <f t="shared" si="10"/>
        <v>0</v>
      </c>
      <c r="K168" s="132"/>
      <c r="L168" s="25"/>
      <c r="M168" s="133" t="s">
        <v>1</v>
      </c>
      <c r="N168" s="134" t="s">
        <v>38</v>
      </c>
      <c r="O168" s="135">
        <v>4.6739999999999997E-2</v>
      </c>
      <c r="P168" s="135">
        <f t="shared" si="11"/>
        <v>1.6153344000000001</v>
      </c>
      <c r="Q168" s="135">
        <v>6.2700000000000004E-3</v>
      </c>
      <c r="R168" s="135">
        <f t="shared" si="12"/>
        <v>0.21669120000000003</v>
      </c>
      <c r="S168" s="135">
        <v>0</v>
      </c>
      <c r="T168" s="136">
        <f t="shared" si="13"/>
        <v>0</v>
      </c>
      <c r="AR168" s="137" t="s">
        <v>127</v>
      </c>
      <c r="AT168" s="137" t="s">
        <v>123</v>
      </c>
      <c r="AU168" s="137" t="s">
        <v>128</v>
      </c>
      <c r="AY168" s="13" t="s">
        <v>121</v>
      </c>
      <c r="BE168" s="138">
        <f t="shared" si="14"/>
        <v>0</v>
      </c>
      <c r="BF168" s="138">
        <f t="shared" si="15"/>
        <v>0</v>
      </c>
      <c r="BG168" s="138">
        <f t="shared" si="16"/>
        <v>0</v>
      </c>
      <c r="BH168" s="138">
        <f t="shared" si="17"/>
        <v>0</v>
      </c>
      <c r="BI168" s="138">
        <f t="shared" si="18"/>
        <v>0</v>
      </c>
      <c r="BJ168" s="13" t="s">
        <v>128</v>
      </c>
      <c r="BK168" s="139">
        <f t="shared" si="19"/>
        <v>0</v>
      </c>
      <c r="BL168" s="13" t="s">
        <v>127</v>
      </c>
      <c r="BM168" s="137" t="s">
        <v>240</v>
      </c>
    </row>
    <row r="169" spans="2:65" s="1" customFormat="1" ht="21.75" customHeight="1">
      <c r="B169" s="126"/>
      <c r="C169" s="127" t="s">
        <v>241</v>
      </c>
      <c r="D169" s="127" t="s">
        <v>123</v>
      </c>
      <c r="E169" s="128" t="s">
        <v>242</v>
      </c>
      <c r="F169" s="129" t="s">
        <v>243</v>
      </c>
      <c r="G169" s="130" t="s">
        <v>139</v>
      </c>
      <c r="H169" s="131">
        <v>5.76</v>
      </c>
      <c r="I169" s="131"/>
      <c r="J169" s="131">
        <f t="shared" si="10"/>
        <v>0</v>
      </c>
      <c r="K169" s="132"/>
      <c r="L169" s="25"/>
      <c r="M169" s="133" t="s">
        <v>1</v>
      </c>
      <c r="N169" s="134" t="s">
        <v>38</v>
      </c>
      <c r="O169" s="135">
        <v>2.0000900000000001</v>
      </c>
      <c r="P169" s="135">
        <f t="shared" si="11"/>
        <v>11.5205184</v>
      </c>
      <c r="Q169" s="135">
        <v>1.837</v>
      </c>
      <c r="R169" s="135">
        <f t="shared" si="12"/>
        <v>10.581119999999999</v>
      </c>
      <c r="S169" s="135">
        <v>0</v>
      </c>
      <c r="T169" s="136">
        <f t="shared" si="13"/>
        <v>0</v>
      </c>
      <c r="AR169" s="137" t="s">
        <v>127</v>
      </c>
      <c r="AT169" s="137" t="s">
        <v>123</v>
      </c>
      <c r="AU169" s="137" t="s">
        <v>128</v>
      </c>
      <c r="AY169" s="13" t="s">
        <v>121</v>
      </c>
      <c r="BE169" s="138">
        <f t="shared" si="14"/>
        <v>0</v>
      </c>
      <c r="BF169" s="138">
        <f t="shared" si="15"/>
        <v>0</v>
      </c>
      <c r="BG169" s="138">
        <f t="shared" si="16"/>
        <v>0</v>
      </c>
      <c r="BH169" s="138">
        <f t="shared" si="17"/>
        <v>0</v>
      </c>
      <c r="BI169" s="138">
        <f t="shared" si="18"/>
        <v>0</v>
      </c>
      <c r="BJ169" s="13" t="s">
        <v>128</v>
      </c>
      <c r="BK169" s="139">
        <f t="shared" si="19"/>
        <v>0</v>
      </c>
      <c r="BL169" s="13" t="s">
        <v>127</v>
      </c>
      <c r="BM169" s="137" t="s">
        <v>244</v>
      </c>
    </row>
    <row r="170" spans="2:65" s="1" customFormat="1" ht="21.75" customHeight="1">
      <c r="B170" s="126"/>
      <c r="C170" s="127" t="s">
        <v>245</v>
      </c>
      <c r="D170" s="127" t="s">
        <v>123</v>
      </c>
      <c r="E170" s="128" t="s">
        <v>246</v>
      </c>
      <c r="F170" s="129" t="s">
        <v>247</v>
      </c>
      <c r="G170" s="130" t="s">
        <v>126</v>
      </c>
      <c r="H170" s="131">
        <v>28.8</v>
      </c>
      <c r="I170" s="131"/>
      <c r="J170" s="131">
        <f t="shared" si="10"/>
        <v>0</v>
      </c>
      <c r="K170" s="132"/>
      <c r="L170" s="25"/>
      <c r="M170" s="133" t="s">
        <v>1</v>
      </c>
      <c r="N170" s="134" t="s">
        <v>38</v>
      </c>
      <c r="O170" s="135">
        <v>0.05</v>
      </c>
      <c r="P170" s="135">
        <f t="shared" si="11"/>
        <v>1.4400000000000002</v>
      </c>
      <c r="Q170" s="135">
        <v>0</v>
      </c>
      <c r="R170" s="135">
        <f t="shared" si="12"/>
        <v>0</v>
      </c>
      <c r="S170" s="135">
        <v>0</v>
      </c>
      <c r="T170" s="136">
        <f t="shared" si="13"/>
        <v>0</v>
      </c>
      <c r="AR170" s="137" t="s">
        <v>127</v>
      </c>
      <c r="AT170" s="137" t="s">
        <v>123</v>
      </c>
      <c r="AU170" s="137" t="s">
        <v>128</v>
      </c>
      <c r="AY170" s="13" t="s">
        <v>121</v>
      </c>
      <c r="BE170" s="138">
        <f t="shared" si="14"/>
        <v>0</v>
      </c>
      <c r="BF170" s="138">
        <f t="shared" si="15"/>
        <v>0</v>
      </c>
      <c r="BG170" s="138">
        <f t="shared" si="16"/>
        <v>0</v>
      </c>
      <c r="BH170" s="138">
        <f t="shared" si="17"/>
        <v>0</v>
      </c>
      <c r="BI170" s="138">
        <f t="shared" si="18"/>
        <v>0</v>
      </c>
      <c r="BJ170" s="13" t="s">
        <v>128</v>
      </c>
      <c r="BK170" s="139">
        <f t="shared" si="19"/>
        <v>0</v>
      </c>
      <c r="BL170" s="13" t="s">
        <v>127</v>
      </c>
      <c r="BM170" s="137" t="s">
        <v>248</v>
      </c>
    </row>
    <row r="171" spans="2:65" s="1" customFormat="1" ht="24.15" customHeight="1">
      <c r="B171" s="126"/>
      <c r="C171" s="127" t="s">
        <v>249</v>
      </c>
      <c r="D171" s="127" t="s">
        <v>123</v>
      </c>
      <c r="E171" s="128" t="s">
        <v>250</v>
      </c>
      <c r="F171" s="129" t="s">
        <v>251</v>
      </c>
      <c r="G171" s="130" t="s">
        <v>126</v>
      </c>
      <c r="H171" s="131">
        <v>209.43</v>
      </c>
      <c r="I171" s="131"/>
      <c r="J171" s="131">
        <f t="shared" si="10"/>
        <v>0</v>
      </c>
      <c r="K171" s="132"/>
      <c r="L171" s="25"/>
      <c r="M171" s="133" t="s">
        <v>1</v>
      </c>
      <c r="N171" s="134" t="s">
        <v>38</v>
      </c>
      <c r="O171" s="135">
        <v>0.20508999999999999</v>
      </c>
      <c r="P171" s="135">
        <f t="shared" si="11"/>
        <v>42.951998699999997</v>
      </c>
      <c r="Q171" s="135">
        <v>4.8999999999999998E-3</v>
      </c>
      <c r="R171" s="135">
        <f t="shared" si="12"/>
        <v>1.0262070000000001</v>
      </c>
      <c r="S171" s="135">
        <v>0</v>
      </c>
      <c r="T171" s="136">
        <f t="shared" si="13"/>
        <v>0</v>
      </c>
      <c r="AR171" s="137" t="s">
        <v>127</v>
      </c>
      <c r="AT171" s="137" t="s">
        <v>123</v>
      </c>
      <c r="AU171" s="137" t="s">
        <v>128</v>
      </c>
      <c r="AY171" s="13" t="s">
        <v>121</v>
      </c>
      <c r="BE171" s="138">
        <f t="shared" si="14"/>
        <v>0</v>
      </c>
      <c r="BF171" s="138">
        <f t="shared" si="15"/>
        <v>0</v>
      </c>
      <c r="BG171" s="138">
        <f t="shared" si="16"/>
        <v>0</v>
      </c>
      <c r="BH171" s="138">
        <f t="shared" si="17"/>
        <v>0</v>
      </c>
      <c r="BI171" s="138">
        <f t="shared" si="18"/>
        <v>0</v>
      </c>
      <c r="BJ171" s="13" t="s">
        <v>128</v>
      </c>
      <c r="BK171" s="139">
        <f t="shared" si="19"/>
        <v>0</v>
      </c>
      <c r="BL171" s="13" t="s">
        <v>127</v>
      </c>
      <c r="BM171" s="137" t="s">
        <v>252</v>
      </c>
    </row>
    <row r="172" spans="2:65" s="1" customFormat="1" ht="16.5" customHeight="1">
      <c r="B172" s="126"/>
      <c r="C172" s="127" t="s">
        <v>253</v>
      </c>
      <c r="D172" s="127" t="s">
        <v>123</v>
      </c>
      <c r="E172" s="128" t="s">
        <v>254</v>
      </c>
      <c r="F172" s="129" t="s">
        <v>255</v>
      </c>
      <c r="G172" s="130" t="s">
        <v>175</v>
      </c>
      <c r="H172" s="131">
        <v>1</v>
      </c>
      <c r="I172" s="131"/>
      <c r="J172" s="131">
        <f t="shared" si="10"/>
        <v>0</v>
      </c>
      <c r="K172" s="132"/>
      <c r="L172" s="25"/>
      <c r="M172" s="133" t="s">
        <v>1</v>
      </c>
      <c r="N172" s="134" t="s">
        <v>38</v>
      </c>
      <c r="O172" s="135">
        <v>0.97011999999999998</v>
      </c>
      <c r="P172" s="135">
        <f t="shared" si="11"/>
        <v>0.97011999999999998</v>
      </c>
      <c r="Q172" s="135">
        <v>4.4000000000000002E-4</v>
      </c>
      <c r="R172" s="135">
        <f t="shared" si="12"/>
        <v>4.4000000000000002E-4</v>
      </c>
      <c r="S172" s="135">
        <v>0</v>
      </c>
      <c r="T172" s="136">
        <f t="shared" si="13"/>
        <v>0</v>
      </c>
      <c r="AR172" s="137" t="s">
        <v>127</v>
      </c>
      <c r="AT172" s="137" t="s">
        <v>123</v>
      </c>
      <c r="AU172" s="137" t="s">
        <v>128</v>
      </c>
      <c r="AY172" s="13" t="s">
        <v>121</v>
      </c>
      <c r="BE172" s="138">
        <f t="shared" si="14"/>
        <v>0</v>
      </c>
      <c r="BF172" s="138">
        <f t="shared" si="15"/>
        <v>0</v>
      </c>
      <c r="BG172" s="138">
        <f t="shared" si="16"/>
        <v>0</v>
      </c>
      <c r="BH172" s="138">
        <f t="shared" si="17"/>
        <v>0</v>
      </c>
      <c r="BI172" s="138">
        <f t="shared" si="18"/>
        <v>0</v>
      </c>
      <c r="BJ172" s="13" t="s">
        <v>128</v>
      </c>
      <c r="BK172" s="139">
        <f t="shared" si="19"/>
        <v>0</v>
      </c>
      <c r="BL172" s="13" t="s">
        <v>127</v>
      </c>
      <c r="BM172" s="137" t="s">
        <v>256</v>
      </c>
    </row>
    <row r="173" spans="2:65" s="1" customFormat="1" ht="24.15" customHeight="1">
      <c r="B173" s="126"/>
      <c r="C173" s="127" t="s">
        <v>257</v>
      </c>
      <c r="D173" s="127" t="s">
        <v>123</v>
      </c>
      <c r="E173" s="128" t="s">
        <v>258</v>
      </c>
      <c r="F173" s="129" t="s">
        <v>259</v>
      </c>
      <c r="G173" s="130" t="s">
        <v>260</v>
      </c>
      <c r="H173" s="131">
        <v>3</v>
      </c>
      <c r="I173" s="131"/>
      <c r="J173" s="131">
        <f t="shared" si="10"/>
        <v>0</v>
      </c>
      <c r="K173" s="132"/>
      <c r="L173" s="25"/>
      <c r="M173" s="133" t="s">
        <v>1</v>
      </c>
      <c r="N173" s="134" t="s">
        <v>38</v>
      </c>
      <c r="O173" s="135">
        <v>3.3131599999999999</v>
      </c>
      <c r="P173" s="135">
        <f t="shared" si="11"/>
        <v>9.9394799999999996</v>
      </c>
      <c r="Q173" s="135">
        <v>3.9640000000000002E-2</v>
      </c>
      <c r="R173" s="135">
        <f t="shared" si="12"/>
        <v>0.11892</v>
      </c>
      <c r="S173" s="135">
        <v>0</v>
      </c>
      <c r="T173" s="136">
        <f t="shared" si="13"/>
        <v>0</v>
      </c>
      <c r="AR173" s="137" t="s">
        <v>127</v>
      </c>
      <c r="AT173" s="137" t="s">
        <v>123</v>
      </c>
      <c r="AU173" s="137" t="s">
        <v>128</v>
      </c>
      <c r="AY173" s="13" t="s">
        <v>121</v>
      </c>
      <c r="BE173" s="138">
        <f t="shared" si="14"/>
        <v>0</v>
      </c>
      <c r="BF173" s="138">
        <f t="shared" si="15"/>
        <v>0</v>
      </c>
      <c r="BG173" s="138">
        <f t="shared" si="16"/>
        <v>0</v>
      </c>
      <c r="BH173" s="138">
        <f t="shared" si="17"/>
        <v>0</v>
      </c>
      <c r="BI173" s="138">
        <f t="shared" si="18"/>
        <v>0</v>
      </c>
      <c r="BJ173" s="13" t="s">
        <v>128</v>
      </c>
      <c r="BK173" s="139">
        <f t="shared" si="19"/>
        <v>0</v>
      </c>
      <c r="BL173" s="13" t="s">
        <v>127</v>
      </c>
      <c r="BM173" s="137" t="s">
        <v>261</v>
      </c>
    </row>
    <row r="174" spans="2:65" s="1" customFormat="1" ht="16.5" customHeight="1">
      <c r="B174" s="126"/>
      <c r="C174" s="140" t="s">
        <v>262</v>
      </c>
      <c r="D174" s="140" t="s">
        <v>263</v>
      </c>
      <c r="E174" s="141" t="s">
        <v>264</v>
      </c>
      <c r="F174" s="142" t="s">
        <v>265</v>
      </c>
      <c r="G174" s="143" t="s">
        <v>260</v>
      </c>
      <c r="H174" s="144">
        <v>1</v>
      </c>
      <c r="I174" s="144"/>
      <c r="J174" s="144">
        <f t="shared" si="10"/>
        <v>0</v>
      </c>
      <c r="K174" s="145"/>
      <c r="L174" s="146"/>
      <c r="M174" s="147" t="s">
        <v>1</v>
      </c>
      <c r="N174" s="148" t="s">
        <v>38</v>
      </c>
      <c r="O174" s="135">
        <v>0</v>
      </c>
      <c r="P174" s="135">
        <f t="shared" si="11"/>
        <v>0</v>
      </c>
      <c r="Q174" s="135">
        <v>1.55E-2</v>
      </c>
      <c r="R174" s="135">
        <f t="shared" si="12"/>
        <v>1.55E-2</v>
      </c>
      <c r="S174" s="135">
        <v>0</v>
      </c>
      <c r="T174" s="136">
        <f t="shared" si="13"/>
        <v>0</v>
      </c>
      <c r="AR174" s="137" t="s">
        <v>153</v>
      </c>
      <c r="AT174" s="137" t="s">
        <v>263</v>
      </c>
      <c r="AU174" s="137" t="s">
        <v>128</v>
      </c>
      <c r="AY174" s="13" t="s">
        <v>121</v>
      </c>
      <c r="BE174" s="138">
        <f t="shared" si="14"/>
        <v>0</v>
      </c>
      <c r="BF174" s="138">
        <f t="shared" si="15"/>
        <v>0</v>
      </c>
      <c r="BG174" s="138">
        <f t="shared" si="16"/>
        <v>0</v>
      </c>
      <c r="BH174" s="138">
        <f t="shared" si="17"/>
        <v>0</v>
      </c>
      <c r="BI174" s="138">
        <f t="shared" si="18"/>
        <v>0</v>
      </c>
      <c r="BJ174" s="13" t="s">
        <v>128</v>
      </c>
      <c r="BK174" s="139">
        <f t="shared" si="19"/>
        <v>0</v>
      </c>
      <c r="BL174" s="13" t="s">
        <v>127</v>
      </c>
      <c r="BM174" s="137" t="s">
        <v>266</v>
      </c>
    </row>
    <row r="175" spans="2:65" s="1" customFormat="1" ht="16.5" customHeight="1">
      <c r="B175" s="126"/>
      <c r="C175" s="140" t="s">
        <v>267</v>
      </c>
      <c r="D175" s="140" t="s">
        <v>263</v>
      </c>
      <c r="E175" s="141" t="s">
        <v>268</v>
      </c>
      <c r="F175" s="142" t="s">
        <v>269</v>
      </c>
      <c r="G175" s="143" t="s">
        <v>260</v>
      </c>
      <c r="H175" s="144">
        <v>1</v>
      </c>
      <c r="I175" s="144"/>
      <c r="J175" s="144">
        <f t="shared" si="10"/>
        <v>0</v>
      </c>
      <c r="K175" s="145"/>
      <c r="L175" s="146"/>
      <c r="M175" s="147" t="s">
        <v>1</v>
      </c>
      <c r="N175" s="148" t="s">
        <v>38</v>
      </c>
      <c r="O175" s="135">
        <v>0</v>
      </c>
      <c r="P175" s="135">
        <f t="shared" si="11"/>
        <v>0</v>
      </c>
      <c r="Q175" s="135">
        <v>1.61E-2</v>
      </c>
      <c r="R175" s="135">
        <f t="shared" si="12"/>
        <v>1.61E-2</v>
      </c>
      <c r="S175" s="135">
        <v>0</v>
      </c>
      <c r="T175" s="136">
        <f t="shared" si="13"/>
        <v>0</v>
      </c>
      <c r="AR175" s="137" t="s">
        <v>153</v>
      </c>
      <c r="AT175" s="137" t="s">
        <v>263</v>
      </c>
      <c r="AU175" s="137" t="s">
        <v>128</v>
      </c>
      <c r="AY175" s="13" t="s">
        <v>121</v>
      </c>
      <c r="BE175" s="138">
        <f t="shared" si="14"/>
        <v>0</v>
      </c>
      <c r="BF175" s="138">
        <f t="shared" si="15"/>
        <v>0</v>
      </c>
      <c r="BG175" s="138">
        <f t="shared" si="16"/>
        <v>0</v>
      </c>
      <c r="BH175" s="138">
        <f t="shared" si="17"/>
        <v>0</v>
      </c>
      <c r="BI175" s="138">
        <f t="shared" si="18"/>
        <v>0</v>
      </c>
      <c r="BJ175" s="13" t="s">
        <v>128</v>
      </c>
      <c r="BK175" s="139">
        <f t="shared" si="19"/>
        <v>0</v>
      </c>
      <c r="BL175" s="13" t="s">
        <v>127</v>
      </c>
      <c r="BM175" s="137" t="s">
        <v>270</v>
      </c>
    </row>
    <row r="176" spans="2:65" s="1" customFormat="1" ht="24.15" customHeight="1">
      <c r="B176" s="126"/>
      <c r="C176" s="140" t="s">
        <v>271</v>
      </c>
      <c r="D176" s="140" t="s">
        <v>263</v>
      </c>
      <c r="E176" s="141" t="s">
        <v>272</v>
      </c>
      <c r="F176" s="142" t="s">
        <v>273</v>
      </c>
      <c r="G176" s="143" t="s">
        <v>260</v>
      </c>
      <c r="H176" s="144">
        <v>1</v>
      </c>
      <c r="I176" s="144"/>
      <c r="J176" s="144">
        <f t="shared" si="10"/>
        <v>0</v>
      </c>
      <c r="K176" s="145"/>
      <c r="L176" s="146"/>
      <c r="M176" s="147" t="s">
        <v>1</v>
      </c>
      <c r="N176" s="148" t="s">
        <v>38</v>
      </c>
      <c r="O176" s="135">
        <v>0</v>
      </c>
      <c r="P176" s="135">
        <f t="shared" si="11"/>
        <v>0</v>
      </c>
      <c r="Q176" s="135">
        <v>0</v>
      </c>
      <c r="R176" s="135">
        <f t="shared" si="12"/>
        <v>0</v>
      </c>
      <c r="S176" s="135">
        <v>0</v>
      </c>
      <c r="T176" s="136">
        <f t="shared" si="13"/>
        <v>0</v>
      </c>
      <c r="AR176" s="137" t="s">
        <v>153</v>
      </c>
      <c r="AT176" s="137" t="s">
        <v>263</v>
      </c>
      <c r="AU176" s="137" t="s">
        <v>128</v>
      </c>
      <c r="AY176" s="13" t="s">
        <v>121</v>
      </c>
      <c r="BE176" s="138">
        <f t="shared" si="14"/>
        <v>0</v>
      </c>
      <c r="BF176" s="138">
        <f t="shared" si="15"/>
        <v>0</v>
      </c>
      <c r="BG176" s="138">
        <f t="shared" si="16"/>
        <v>0</v>
      </c>
      <c r="BH176" s="138">
        <f t="shared" si="17"/>
        <v>0</v>
      </c>
      <c r="BI176" s="138">
        <f t="shared" si="18"/>
        <v>0</v>
      </c>
      <c r="BJ176" s="13" t="s">
        <v>128</v>
      </c>
      <c r="BK176" s="139">
        <f t="shared" si="19"/>
        <v>0</v>
      </c>
      <c r="BL176" s="13" t="s">
        <v>127</v>
      </c>
      <c r="BM176" s="137" t="s">
        <v>274</v>
      </c>
    </row>
    <row r="177" spans="2:65" s="1" customFormat="1" ht="24.15" customHeight="1">
      <c r="B177" s="126"/>
      <c r="C177" s="140" t="s">
        <v>275</v>
      </c>
      <c r="D177" s="140" t="s">
        <v>263</v>
      </c>
      <c r="E177" s="141" t="s">
        <v>276</v>
      </c>
      <c r="F177" s="142" t="s">
        <v>277</v>
      </c>
      <c r="G177" s="143" t="s">
        <v>260</v>
      </c>
      <c r="H177" s="144">
        <v>1</v>
      </c>
      <c r="I177" s="144"/>
      <c r="J177" s="144">
        <f t="shared" si="10"/>
        <v>0</v>
      </c>
      <c r="K177" s="145"/>
      <c r="L177" s="146"/>
      <c r="M177" s="147" t="s">
        <v>1</v>
      </c>
      <c r="N177" s="148" t="s">
        <v>38</v>
      </c>
      <c r="O177" s="135">
        <v>0</v>
      </c>
      <c r="P177" s="135">
        <f t="shared" si="11"/>
        <v>0</v>
      </c>
      <c r="Q177" s="135">
        <v>1.2E-2</v>
      </c>
      <c r="R177" s="135">
        <f t="shared" si="12"/>
        <v>1.2E-2</v>
      </c>
      <c r="S177" s="135">
        <v>0</v>
      </c>
      <c r="T177" s="136">
        <f t="shared" si="13"/>
        <v>0</v>
      </c>
      <c r="AR177" s="137" t="s">
        <v>153</v>
      </c>
      <c r="AT177" s="137" t="s">
        <v>263</v>
      </c>
      <c r="AU177" s="137" t="s">
        <v>128</v>
      </c>
      <c r="AY177" s="13" t="s">
        <v>121</v>
      </c>
      <c r="BE177" s="138">
        <f t="shared" si="14"/>
        <v>0</v>
      </c>
      <c r="BF177" s="138">
        <f t="shared" si="15"/>
        <v>0</v>
      </c>
      <c r="BG177" s="138">
        <f t="shared" si="16"/>
        <v>0</v>
      </c>
      <c r="BH177" s="138">
        <f t="shared" si="17"/>
        <v>0</v>
      </c>
      <c r="BI177" s="138">
        <f t="shared" si="18"/>
        <v>0</v>
      </c>
      <c r="BJ177" s="13" t="s">
        <v>128</v>
      </c>
      <c r="BK177" s="139">
        <f t="shared" si="19"/>
        <v>0</v>
      </c>
      <c r="BL177" s="13" t="s">
        <v>127</v>
      </c>
      <c r="BM177" s="137" t="s">
        <v>278</v>
      </c>
    </row>
    <row r="178" spans="2:65" s="1" customFormat="1" ht="16.5" customHeight="1">
      <c r="B178" s="126"/>
      <c r="C178" s="140" t="s">
        <v>279</v>
      </c>
      <c r="D178" s="140" t="s">
        <v>263</v>
      </c>
      <c r="E178" s="141" t="s">
        <v>280</v>
      </c>
      <c r="F178" s="142" t="s">
        <v>281</v>
      </c>
      <c r="G178" s="143" t="s">
        <v>260</v>
      </c>
      <c r="H178" s="144">
        <v>1</v>
      </c>
      <c r="I178" s="144"/>
      <c r="J178" s="144">
        <f t="shared" si="10"/>
        <v>0</v>
      </c>
      <c r="K178" s="145"/>
      <c r="L178" s="146"/>
      <c r="M178" s="147" t="s">
        <v>1</v>
      </c>
      <c r="N178" s="148" t="s">
        <v>38</v>
      </c>
      <c r="O178" s="135">
        <v>0</v>
      </c>
      <c r="P178" s="135">
        <f t="shared" si="11"/>
        <v>0</v>
      </c>
      <c r="Q178" s="135">
        <v>1.6799999999999999E-2</v>
      </c>
      <c r="R178" s="135">
        <f t="shared" si="12"/>
        <v>1.6799999999999999E-2</v>
      </c>
      <c r="S178" s="135">
        <v>0</v>
      </c>
      <c r="T178" s="136">
        <f t="shared" si="13"/>
        <v>0</v>
      </c>
      <c r="AR178" s="137" t="s">
        <v>153</v>
      </c>
      <c r="AT178" s="137" t="s">
        <v>263</v>
      </c>
      <c r="AU178" s="137" t="s">
        <v>128</v>
      </c>
      <c r="AY178" s="13" t="s">
        <v>121</v>
      </c>
      <c r="BE178" s="138">
        <f t="shared" si="14"/>
        <v>0</v>
      </c>
      <c r="BF178" s="138">
        <f t="shared" si="15"/>
        <v>0</v>
      </c>
      <c r="BG178" s="138">
        <f t="shared" si="16"/>
        <v>0</v>
      </c>
      <c r="BH178" s="138">
        <f t="shared" si="17"/>
        <v>0</v>
      </c>
      <c r="BI178" s="138">
        <f t="shared" si="18"/>
        <v>0</v>
      </c>
      <c r="BJ178" s="13" t="s">
        <v>128</v>
      </c>
      <c r="BK178" s="139">
        <f t="shared" si="19"/>
        <v>0</v>
      </c>
      <c r="BL178" s="13" t="s">
        <v>127</v>
      </c>
      <c r="BM178" s="137" t="s">
        <v>282</v>
      </c>
    </row>
    <row r="179" spans="2:65" s="11" customFormat="1" ht="22.95" customHeight="1">
      <c r="B179" s="115"/>
      <c r="D179" s="116" t="s">
        <v>71</v>
      </c>
      <c r="E179" s="124" t="s">
        <v>158</v>
      </c>
      <c r="F179" s="124" t="s">
        <v>283</v>
      </c>
      <c r="J179" s="125">
        <f>BK179</f>
        <v>0</v>
      </c>
      <c r="L179" s="115"/>
      <c r="M179" s="119"/>
      <c r="P179" s="120">
        <f>SUM(P180:P203)</f>
        <v>461.87098219999996</v>
      </c>
      <c r="R179" s="120">
        <f>SUM(R180:R203)</f>
        <v>0.1577143</v>
      </c>
      <c r="T179" s="121">
        <f>SUM(T180:T203)</f>
        <v>52.393802000000001</v>
      </c>
      <c r="AR179" s="116" t="s">
        <v>77</v>
      </c>
      <c r="AT179" s="122" t="s">
        <v>71</v>
      </c>
      <c r="AU179" s="122" t="s">
        <v>77</v>
      </c>
      <c r="AY179" s="116" t="s">
        <v>121</v>
      </c>
      <c r="BK179" s="123">
        <f>SUM(BK180:BK203)</f>
        <v>0</v>
      </c>
    </row>
    <row r="180" spans="2:65" s="1" customFormat="1" ht="33" customHeight="1">
      <c r="B180" s="126"/>
      <c r="C180" s="127" t="s">
        <v>284</v>
      </c>
      <c r="D180" s="127" t="s">
        <v>123</v>
      </c>
      <c r="E180" s="128" t="s">
        <v>285</v>
      </c>
      <c r="F180" s="129" t="s">
        <v>286</v>
      </c>
      <c r="G180" s="130" t="s">
        <v>260</v>
      </c>
      <c r="H180" s="131">
        <v>1</v>
      </c>
      <c r="I180" s="131"/>
      <c r="J180" s="131">
        <f t="shared" ref="J180:J203" si="20">ROUND(I180*H180,3)</f>
        <v>0</v>
      </c>
      <c r="K180" s="132"/>
      <c r="L180" s="25"/>
      <c r="M180" s="133" t="s">
        <v>1</v>
      </c>
      <c r="N180" s="134" t="s">
        <v>38</v>
      </c>
      <c r="O180" s="135">
        <v>1.01752</v>
      </c>
      <c r="P180" s="135">
        <f t="shared" ref="P180:P203" si="21">O180*H180</f>
        <v>1.01752</v>
      </c>
      <c r="Q180" s="135">
        <v>4.1619999999999997E-2</v>
      </c>
      <c r="R180" s="135">
        <f t="shared" ref="R180:R203" si="22">Q180*H180</f>
        <v>4.1619999999999997E-2</v>
      </c>
      <c r="S180" s="135">
        <v>0</v>
      </c>
      <c r="T180" s="136">
        <f t="shared" ref="T180:T203" si="23">S180*H180</f>
        <v>0</v>
      </c>
      <c r="AR180" s="137" t="s">
        <v>127</v>
      </c>
      <c r="AT180" s="137" t="s">
        <v>123</v>
      </c>
      <c r="AU180" s="137" t="s">
        <v>128</v>
      </c>
      <c r="AY180" s="13" t="s">
        <v>121</v>
      </c>
      <c r="BE180" s="138">
        <f t="shared" ref="BE180:BE203" si="24">IF(N180="základná",J180,0)</f>
        <v>0</v>
      </c>
      <c r="BF180" s="138">
        <f t="shared" ref="BF180:BF203" si="25">IF(N180="znížená",J180,0)</f>
        <v>0</v>
      </c>
      <c r="BG180" s="138">
        <f t="shared" ref="BG180:BG203" si="26">IF(N180="zákl. prenesená",J180,0)</f>
        <v>0</v>
      </c>
      <c r="BH180" s="138">
        <f t="shared" ref="BH180:BH203" si="27">IF(N180="zníž. prenesená",J180,0)</f>
        <v>0</v>
      </c>
      <c r="BI180" s="138">
        <f t="shared" ref="BI180:BI203" si="28">IF(N180="nulová",J180,0)</f>
        <v>0</v>
      </c>
      <c r="BJ180" s="13" t="s">
        <v>128</v>
      </c>
      <c r="BK180" s="139">
        <f t="shared" ref="BK180:BK203" si="29">ROUND(I180*H180,3)</f>
        <v>0</v>
      </c>
      <c r="BL180" s="13" t="s">
        <v>127</v>
      </c>
      <c r="BM180" s="137" t="s">
        <v>287</v>
      </c>
    </row>
    <row r="181" spans="2:65" s="1" customFormat="1" ht="16.5" customHeight="1">
      <c r="B181" s="126"/>
      <c r="C181" s="140" t="s">
        <v>288</v>
      </c>
      <c r="D181" s="140" t="s">
        <v>263</v>
      </c>
      <c r="E181" s="141" t="s">
        <v>289</v>
      </c>
      <c r="F181" s="142" t="s">
        <v>290</v>
      </c>
      <c r="G181" s="143" t="s">
        <v>260</v>
      </c>
      <c r="H181" s="144">
        <v>1</v>
      </c>
      <c r="I181" s="144"/>
      <c r="J181" s="144">
        <f t="shared" si="20"/>
        <v>0</v>
      </c>
      <c r="K181" s="145"/>
      <c r="L181" s="146"/>
      <c r="M181" s="147" t="s">
        <v>1</v>
      </c>
      <c r="N181" s="148" t="s">
        <v>38</v>
      </c>
      <c r="O181" s="135">
        <v>0</v>
      </c>
      <c r="P181" s="135">
        <f t="shared" si="21"/>
        <v>0</v>
      </c>
      <c r="Q181" s="135">
        <v>0.114</v>
      </c>
      <c r="R181" s="135">
        <f t="shared" si="22"/>
        <v>0.114</v>
      </c>
      <c r="S181" s="135">
        <v>0</v>
      </c>
      <c r="T181" s="136">
        <f t="shared" si="23"/>
        <v>0</v>
      </c>
      <c r="AR181" s="137" t="s">
        <v>153</v>
      </c>
      <c r="AT181" s="137" t="s">
        <v>263</v>
      </c>
      <c r="AU181" s="137" t="s">
        <v>128</v>
      </c>
      <c r="AY181" s="13" t="s">
        <v>121</v>
      </c>
      <c r="BE181" s="138">
        <f t="shared" si="24"/>
        <v>0</v>
      </c>
      <c r="BF181" s="138">
        <f t="shared" si="25"/>
        <v>0</v>
      </c>
      <c r="BG181" s="138">
        <f t="shared" si="26"/>
        <v>0</v>
      </c>
      <c r="BH181" s="138">
        <f t="shared" si="27"/>
        <v>0</v>
      </c>
      <c r="BI181" s="138">
        <f t="shared" si="28"/>
        <v>0</v>
      </c>
      <c r="BJ181" s="13" t="s">
        <v>128</v>
      </c>
      <c r="BK181" s="139">
        <f t="shared" si="29"/>
        <v>0</v>
      </c>
      <c r="BL181" s="13" t="s">
        <v>127</v>
      </c>
      <c r="BM181" s="137" t="s">
        <v>291</v>
      </c>
    </row>
    <row r="182" spans="2:65" s="1" customFormat="1" ht="24.15" customHeight="1">
      <c r="B182" s="126"/>
      <c r="C182" s="127" t="s">
        <v>292</v>
      </c>
      <c r="D182" s="127" t="s">
        <v>123</v>
      </c>
      <c r="E182" s="128" t="s">
        <v>293</v>
      </c>
      <c r="F182" s="129" t="s">
        <v>294</v>
      </c>
      <c r="G182" s="130" t="s">
        <v>126</v>
      </c>
      <c r="H182" s="131">
        <v>12.32</v>
      </c>
      <c r="I182" s="131"/>
      <c r="J182" s="131">
        <f t="shared" si="20"/>
        <v>0</v>
      </c>
      <c r="K182" s="132"/>
      <c r="L182" s="25"/>
      <c r="M182" s="133" t="s">
        <v>1</v>
      </c>
      <c r="N182" s="134" t="s">
        <v>38</v>
      </c>
      <c r="O182" s="135">
        <v>0.51</v>
      </c>
      <c r="P182" s="135">
        <f t="shared" si="21"/>
        <v>6.2831999999999999</v>
      </c>
      <c r="Q182" s="135">
        <v>0</v>
      </c>
      <c r="R182" s="135">
        <f t="shared" si="22"/>
        <v>0</v>
      </c>
      <c r="S182" s="135">
        <v>8.2000000000000003E-2</v>
      </c>
      <c r="T182" s="136">
        <f t="shared" si="23"/>
        <v>1.01024</v>
      </c>
      <c r="AR182" s="137" t="s">
        <v>127</v>
      </c>
      <c r="AT182" s="137" t="s">
        <v>123</v>
      </c>
      <c r="AU182" s="137" t="s">
        <v>128</v>
      </c>
      <c r="AY182" s="13" t="s">
        <v>121</v>
      </c>
      <c r="BE182" s="138">
        <f t="shared" si="24"/>
        <v>0</v>
      </c>
      <c r="BF182" s="138">
        <f t="shared" si="25"/>
        <v>0</v>
      </c>
      <c r="BG182" s="138">
        <f t="shared" si="26"/>
        <v>0</v>
      </c>
      <c r="BH182" s="138">
        <f t="shared" si="27"/>
        <v>0</v>
      </c>
      <c r="BI182" s="138">
        <f t="shared" si="28"/>
        <v>0</v>
      </c>
      <c r="BJ182" s="13" t="s">
        <v>128</v>
      </c>
      <c r="BK182" s="139">
        <f t="shared" si="29"/>
        <v>0</v>
      </c>
      <c r="BL182" s="13" t="s">
        <v>127</v>
      </c>
      <c r="BM182" s="137" t="s">
        <v>295</v>
      </c>
    </row>
    <row r="183" spans="2:65" s="1" customFormat="1" ht="24.15" customHeight="1">
      <c r="B183" s="126"/>
      <c r="C183" s="127" t="s">
        <v>296</v>
      </c>
      <c r="D183" s="127" t="s">
        <v>123</v>
      </c>
      <c r="E183" s="128" t="s">
        <v>297</v>
      </c>
      <c r="F183" s="129" t="s">
        <v>298</v>
      </c>
      <c r="G183" s="130" t="s">
        <v>175</v>
      </c>
      <c r="H183" s="131">
        <v>3</v>
      </c>
      <c r="I183" s="131"/>
      <c r="J183" s="131">
        <f t="shared" si="20"/>
        <v>0</v>
      </c>
      <c r="K183" s="132"/>
      <c r="L183" s="25"/>
      <c r="M183" s="133" t="s">
        <v>1</v>
      </c>
      <c r="N183" s="134" t="s">
        <v>38</v>
      </c>
      <c r="O183" s="135">
        <v>0.60599999999999998</v>
      </c>
      <c r="P183" s="135">
        <f t="shared" si="21"/>
        <v>1.8180000000000001</v>
      </c>
      <c r="Q183" s="135">
        <v>0</v>
      </c>
      <c r="R183" s="135">
        <f t="shared" si="22"/>
        <v>0</v>
      </c>
      <c r="S183" s="135">
        <v>7.0000000000000007E-2</v>
      </c>
      <c r="T183" s="136">
        <f t="shared" si="23"/>
        <v>0.21000000000000002</v>
      </c>
      <c r="AR183" s="137" t="s">
        <v>127</v>
      </c>
      <c r="AT183" s="137" t="s">
        <v>123</v>
      </c>
      <c r="AU183" s="137" t="s">
        <v>128</v>
      </c>
      <c r="AY183" s="13" t="s">
        <v>121</v>
      </c>
      <c r="BE183" s="138">
        <f t="shared" si="24"/>
        <v>0</v>
      </c>
      <c r="BF183" s="138">
        <f t="shared" si="25"/>
        <v>0</v>
      </c>
      <c r="BG183" s="138">
        <f t="shared" si="26"/>
        <v>0</v>
      </c>
      <c r="BH183" s="138">
        <f t="shared" si="27"/>
        <v>0</v>
      </c>
      <c r="BI183" s="138">
        <f t="shared" si="28"/>
        <v>0</v>
      </c>
      <c r="BJ183" s="13" t="s">
        <v>128</v>
      </c>
      <c r="BK183" s="139">
        <f t="shared" si="29"/>
        <v>0</v>
      </c>
      <c r="BL183" s="13" t="s">
        <v>127</v>
      </c>
      <c r="BM183" s="137" t="s">
        <v>299</v>
      </c>
    </row>
    <row r="184" spans="2:65" s="1" customFormat="1" ht="37.950000000000003" customHeight="1">
      <c r="B184" s="126"/>
      <c r="C184" s="127" t="s">
        <v>300</v>
      </c>
      <c r="D184" s="127" t="s">
        <v>123</v>
      </c>
      <c r="E184" s="128" t="s">
        <v>301</v>
      </c>
      <c r="F184" s="129" t="s">
        <v>302</v>
      </c>
      <c r="G184" s="130" t="s">
        <v>139</v>
      </c>
      <c r="H184" s="131">
        <v>8.17</v>
      </c>
      <c r="I184" s="131"/>
      <c r="J184" s="131">
        <f t="shared" si="20"/>
        <v>0</v>
      </c>
      <c r="K184" s="132"/>
      <c r="L184" s="25"/>
      <c r="M184" s="133" t="s">
        <v>1</v>
      </c>
      <c r="N184" s="134" t="s">
        <v>38</v>
      </c>
      <c r="O184" s="135">
        <v>5.843</v>
      </c>
      <c r="P184" s="135">
        <f t="shared" si="21"/>
        <v>47.737310000000001</v>
      </c>
      <c r="Q184" s="135">
        <v>0</v>
      </c>
      <c r="R184" s="135">
        <f t="shared" si="22"/>
        <v>0</v>
      </c>
      <c r="S184" s="135">
        <v>2.2000000000000002</v>
      </c>
      <c r="T184" s="136">
        <f t="shared" si="23"/>
        <v>17.974</v>
      </c>
      <c r="AR184" s="137" t="s">
        <v>127</v>
      </c>
      <c r="AT184" s="137" t="s">
        <v>123</v>
      </c>
      <c r="AU184" s="137" t="s">
        <v>128</v>
      </c>
      <c r="AY184" s="13" t="s">
        <v>121</v>
      </c>
      <c r="BE184" s="138">
        <f t="shared" si="24"/>
        <v>0</v>
      </c>
      <c r="BF184" s="138">
        <f t="shared" si="25"/>
        <v>0</v>
      </c>
      <c r="BG184" s="138">
        <f t="shared" si="26"/>
        <v>0</v>
      </c>
      <c r="BH184" s="138">
        <f t="shared" si="27"/>
        <v>0</v>
      </c>
      <c r="BI184" s="138">
        <f t="shared" si="28"/>
        <v>0</v>
      </c>
      <c r="BJ184" s="13" t="s">
        <v>128</v>
      </c>
      <c r="BK184" s="139">
        <f t="shared" si="29"/>
        <v>0</v>
      </c>
      <c r="BL184" s="13" t="s">
        <v>127</v>
      </c>
      <c r="BM184" s="137" t="s">
        <v>303</v>
      </c>
    </row>
    <row r="185" spans="2:65" s="1" customFormat="1" ht="24.15" customHeight="1">
      <c r="B185" s="126"/>
      <c r="C185" s="127" t="s">
        <v>304</v>
      </c>
      <c r="D185" s="127" t="s">
        <v>123</v>
      </c>
      <c r="E185" s="128" t="s">
        <v>305</v>
      </c>
      <c r="F185" s="129" t="s">
        <v>306</v>
      </c>
      <c r="G185" s="130" t="s">
        <v>126</v>
      </c>
      <c r="H185" s="131">
        <v>209.43</v>
      </c>
      <c r="I185" s="131"/>
      <c r="J185" s="131">
        <f t="shared" si="20"/>
        <v>0</v>
      </c>
      <c r="K185" s="132"/>
      <c r="L185" s="25"/>
      <c r="M185" s="133" t="s">
        <v>1</v>
      </c>
      <c r="N185" s="134" t="s">
        <v>38</v>
      </c>
      <c r="O185" s="135">
        <v>0.307</v>
      </c>
      <c r="P185" s="135">
        <f t="shared" si="21"/>
        <v>64.295010000000005</v>
      </c>
      <c r="Q185" s="135">
        <v>1.0000000000000001E-5</v>
      </c>
      <c r="R185" s="135">
        <f t="shared" si="22"/>
        <v>2.0943000000000003E-3</v>
      </c>
      <c r="S185" s="135">
        <v>6.0000000000000001E-3</v>
      </c>
      <c r="T185" s="136">
        <f t="shared" si="23"/>
        <v>1.25658</v>
      </c>
      <c r="AR185" s="137" t="s">
        <v>127</v>
      </c>
      <c r="AT185" s="137" t="s">
        <v>123</v>
      </c>
      <c r="AU185" s="137" t="s">
        <v>128</v>
      </c>
      <c r="AY185" s="13" t="s">
        <v>121</v>
      </c>
      <c r="BE185" s="138">
        <f t="shared" si="24"/>
        <v>0</v>
      </c>
      <c r="BF185" s="138">
        <f t="shared" si="25"/>
        <v>0</v>
      </c>
      <c r="BG185" s="138">
        <f t="shared" si="26"/>
        <v>0</v>
      </c>
      <c r="BH185" s="138">
        <f t="shared" si="27"/>
        <v>0</v>
      </c>
      <c r="BI185" s="138">
        <f t="shared" si="28"/>
        <v>0</v>
      </c>
      <c r="BJ185" s="13" t="s">
        <v>128</v>
      </c>
      <c r="BK185" s="139">
        <f t="shared" si="29"/>
        <v>0</v>
      </c>
      <c r="BL185" s="13" t="s">
        <v>127</v>
      </c>
      <c r="BM185" s="137" t="s">
        <v>307</v>
      </c>
    </row>
    <row r="186" spans="2:65" s="1" customFormat="1" ht="33" customHeight="1">
      <c r="B186" s="126"/>
      <c r="C186" s="127" t="s">
        <v>308</v>
      </c>
      <c r="D186" s="127" t="s">
        <v>123</v>
      </c>
      <c r="E186" s="128" t="s">
        <v>309</v>
      </c>
      <c r="F186" s="129" t="s">
        <v>310</v>
      </c>
      <c r="G186" s="130" t="s">
        <v>126</v>
      </c>
      <c r="H186" s="131">
        <v>6.56</v>
      </c>
      <c r="I186" s="131"/>
      <c r="J186" s="131">
        <f t="shared" si="20"/>
        <v>0</v>
      </c>
      <c r="K186" s="132"/>
      <c r="L186" s="25"/>
      <c r="M186" s="133" t="s">
        <v>1</v>
      </c>
      <c r="N186" s="134" t="s">
        <v>38</v>
      </c>
      <c r="O186" s="135">
        <v>0.16600000000000001</v>
      </c>
      <c r="P186" s="135">
        <f t="shared" si="21"/>
        <v>1.0889599999999999</v>
      </c>
      <c r="Q186" s="135">
        <v>0</v>
      </c>
      <c r="R186" s="135">
        <f t="shared" si="22"/>
        <v>0</v>
      </c>
      <c r="S186" s="135">
        <v>0.02</v>
      </c>
      <c r="T186" s="136">
        <f t="shared" si="23"/>
        <v>0.13119999999999998</v>
      </c>
      <c r="AR186" s="137" t="s">
        <v>127</v>
      </c>
      <c r="AT186" s="137" t="s">
        <v>123</v>
      </c>
      <c r="AU186" s="137" t="s">
        <v>128</v>
      </c>
      <c r="AY186" s="13" t="s">
        <v>121</v>
      </c>
      <c r="BE186" s="138">
        <f t="shared" si="24"/>
        <v>0</v>
      </c>
      <c r="BF186" s="138">
        <f t="shared" si="25"/>
        <v>0</v>
      </c>
      <c r="BG186" s="138">
        <f t="shared" si="26"/>
        <v>0</v>
      </c>
      <c r="BH186" s="138">
        <f t="shared" si="27"/>
        <v>0</v>
      </c>
      <c r="BI186" s="138">
        <f t="shared" si="28"/>
        <v>0</v>
      </c>
      <c r="BJ186" s="13" t="s">
        <v>128</v>
      </c>
      <c r="BK186" s="139">
        <f t="shared" si="29"/>
        <v>0</v>
      </c>
      <c r="BL186" s="13" t="s">
        <v>127</v>
      </c>
      <c r="BM186" s="137" t="s">
        <v>311</v>
      </c>
    </row>
    <row r="187" spans="2:65" s="1" customFormat="1" ht="24.15" customHeight="1">
      <c r="B187" s="126"/>
      <c r="C187" s="127" t="s">
        <v>312</v>
      </c>
      <c r="D187" s="127" t="s">
        <v>123</v>
      </c>
      <c r="E187" s="128" t="s">
        <v>313</v>
      </c>
      <c r="F187" s="129" t="s">
        <v>314</v>
      </c>
      <c r="G187" s="130" t="s">
        <v>260</v>
      </c>
      <c r="H187" s="131">
        <v>8</v>
      </c>
      <c r="I187" s="131"/>
      <c r="J187" s="131">
        <f t="shared" si="20"/>
        <v>0</v>
      </c>
      <c r="K187" s="132"/>
      <c r="L187" s="25"/>
      <c r="M187" s="133" t="s">
        <v>1</v>
      </c>
      <c r="N187" s="134" t="s">
        <v>38</v>
      </c>
      <c r="O187" s="135">
        <v>0.03</v>
      </c>
      <c r="P187" s="135">
        <f t="shared" si="21"/>
        <v>0.24</v>
      </c>
      <c r="Q187" s="135">
        <v>0</v>
      </c>
      <c r="R187" s="135">
        <f t="shared" si="22"/>
        <v>0</v>
      </c>
      <c r="S187" s="135">
        <v>1.2E-2</v>
      </c>
      <c r="T187" s="136">
        <f t="shared" si="23"/>
        <v>9.6000000000000002E-2</v>
      </c>
      <c r="AR187" s="137" t="s">
        <v>127</v>
      </c>
      <c r="AT187" s="137" t="s">
        <v>123</v>
      </c>
      <c r="AU187" s="137" t="s">
        <v>128</v>
      </c>
      <c r="AY187" s="13" t="s">
        <v>121</v>
      </c>
      <c r="BE187" s="138">
        <f t="shared" si="24"/>
        <v>0</v>
      </c>
      <c r="BF187" s="138">
        <f t="shared" si="25"/>
        <v>0</v>
      </c>
      <c r="BG187" s="138">
        <f t="shared" si="26"/>
        <v>0</v>
      </c>
      <c r="BH187" s="138">
        <f t="shared" si="27"/>
        <v>0</v>
      </c>
      <c r="BI187" s="138">
        <f t="shared" si="28"/>
        <v>0</v>
      </c>
      <c r="BJ187" s="13" t="s">
        <v>128</v>
      </c>
      <c r="BK187" s="139">
        <f t="shared" si="29"/>
        <v>0</v>
      </c>
      <c r="BL187" s="13" t="s">
        <v>127</v>
      </c>
      <c r="BM187" s="137" t="s">
        <v>315</v>
      </c>
    </row>
    <row r="188" spans="2:65" s="1" customFormat="1" ht="24.15" customHeight="1">
      <c r="B188" s="126"/>
      <c r="C188" s="127" t="s">
        <v>316</v>
      </c>
      <c r="D188" s="127" t="s">
        <v>123</v>
      </c>
      <c r="E188" s="128" t="s">
        <v>317</v>
      </c>
      <c r="F188" s="129" t="s">
        <v>318</v>
      </c>
      <c r="G188" s="130" t="s">
        <v>260</v>
      </c>
      <c r="H188" s="131">
        <v>4</v>
      </c>
      <c r="I188" s="131"/>
      <c r="J188" s="131">
        <f t="shared" si="20"/>
        <v>0</v>
      </c>
      <c r="K188" s="132"/>
      <c r="L188" s="25"/>
      <c r="M188" s="133" t="s">
        <v>1</v>
      </c>
      <c r="N188" s="134" t="s">
        <v>38</v>
      </c>
      <c r="O188" s="135">
        <v>6.0999999999999999E-2</v>
      </c>
      <c r="P188" s="135">
        <f t="shared" si="21"/>
        <v>0.24399999999999999</v>
      </c>
      <c r="Q188" s="135">
        <v>0</v>
      </c>
      <c r="R188" s="135">
        <f t="shared" si="22"/>
        <v>0</v>
      </c>
      <c r="S188" s="135">
        <v>1.6E-2</v>
      </c>
      <c r="T188" s="136">
        <f t="shared" si="23"/>
        <v>6.4000000000000001E-2</v>
      </c>
      <c r="AR188" s="137" t="s">
        <v>127</v>
      </c>
      <c r="AT188" s="137" t="s">
        <v>123</v>
      </c>
      <c r="AU188" s="137" t="s">
        <v>128</v>
      </c>
      <c r="AY188" s="13" t="s">
        <v>121</v>
      </c>
      <c r="BE188" s="138">
        <f t="shared" si="24"/>
        <v>0</v>
      </c>
      <c r="BF188" s="138">
        <f t="shared" si="25"/>
        <v>0</v>
      </c>
      <c r="BG188" s="138">
        <f t="shared" si="26"/>
        <v>0</v>
      </c>
      <c r="BH188" s="138">
        <f t="shared" si="27"/>
        <v>0</v>
      </c>
      <c r="BI188" s="138">
        <f t="shared" si="28"/>
        <v>0</v>
      </c>
      <c r="BJ188" s="13" t="s">
        <v>128</v>
      </c>
      <c r="BK188" s="139">
        <f t="shared" si="29"/>
        <v>0</v>
      </c>
      <c r="BL188" s="13" t="s">
        <v>127</v>
      </c>
      <c r="BM188" s="137" t="s">
        <v>319</v>
      </c>
    </row>
    <row r="189" spans="2:65" s="1" customFormat="1" ht="24.15" customHeight="1">
      <c r="B189" s="126"/>
      <c r="C189" s="127" t="s">
        <v>320</v>
      </c>
      <c r="D189" s="127" t="s">
        <v>123</v>
      </c>
      <c r="E189" s="128" t="s">
        <v>321</v>
      </c>
      <c r="F189" s="129" t="s">
        <v>322</v>
      </c>
      <c r="G189" s="130" t="s">
        <v>260</v>
      </c>
      <c r="H189" s="131">
        <v>2</v>
      </c>
      <c r="I189" s="131"/>
      <c r="J189" s="131">
        <f t="shared" si="20"/>
        <v>0</v>
      </c>
      <c r="K189" s="132"/>
      <c r="L189" s="25"/>
      <c r="M189" s="133" t="s">
        <v>1</v>
      </c>
      <c r="N189" s="134" t="s">
        <v>38</v>
      </c>
      <c r="O189" s="135">
        <v>4.9000000000000002E-2</v>
      </c>
      <c r="P189" s="135">
        <f t="shared" si="21"/>
        <v>9.8000000000000004E-2</v>
      </c>
      <c r="Q189" s="135">
        <v>0</v>
      </c>
      <c r="R189" s="135">
        <f t="shared" si="22"/>
        <v>0</v>
      </c>
      <c r="S189" s="135">
        <v>2.4E-2</v>
      </c>
      <c r="T189" s="136">
        <f t="shared" si="23"/>
        <v>4.8000000000000001E-2</v>
      </c>
      <c r="AR189" s="137" t="s">
        <v>127</v>
      </c>
      <c r="AT189" s="137" t="s">
        <v>123</v>
      </c>
      <c r="AU189" s="137" t="s">
        <v>128</v>
      </c>
      <c r="AY189" s="13" t="s">
        <v>121</v>
      </c>
      <c r="BE189" s="138">
        <f t="shared" si="24"/>
        <v>0</v>
      </c>
      <c r="BF189" s="138">
        <f t="shared" si="25"/>
        <v>0</v>
      </c>
      <c r="BG189" s="138">
        <f t="shared" si="26"/>
        <v>0</v>
      </c>
      <c r="BH189" s="138">
        <f t="shared" si="27"/>
        <v>0</v>
      </c>
      <c r="BI189" s="138">
        <f t="shared" si="28"/>
        <v>0</v>
      </c>
      <c r="BJ189" s="13" t="s">
        <v>128</v>
      </c>
      <c r="BK189" s="139">
        <f t="shared" si="29"/>
        <v>0</v>
      </c>
      <c r="BL189" s="13" t="s">
        <v>127</v>
      </c>
      <c r="BM189" s="137" t="s">
        <v>323</v>
      </c>
    </row>
    <row r="190" spans="2:65" s="1" customFormat="1" ht="24.15" customHeight="1">
      <c r="B190" s="126"/>
      <c r="C190" s="127" t="s">
        <v>324</v>
      </c>
      <c r="D190" s="127" t="s">
        <v>123</v>
      </c>
      <c r="E190" s="128" t="s">
        <v>325</v>
      </c>
      <c r="F190" s="129" t="s">
        <v>326</v>
      </c>
      <c r="G190" s="130" t="s">
        <v>126</v>
      </c>
      <c r="H190" s="131">
        <v>7.2450000000000001</v>
      </c>
      <c r="I190" s="131"/>
      <c r="J190" s="131">
        <f t="shared" si="20"/>
        <v>0</v>
      </c>
      <c r="K190" s="132"/>
      <c r="L190" s="25"/>
      <c r="M190" s="133" t="s">
        <v>1</v>
      </c>
      <c r="N190" s="134" t="s">
        <v>38</v>
      </c>
      <c r="O190" s="135">
        <v>0.56000000000000005</v>
      </c>
      <c r="P190" s="135">
        <f t="shared" si="21"/>
        <v>4.0572000000000008</v>
      </c>
      <c r="Q190" s="135">
        <v>0</v>
      </c>
      <c r="R190" s="135">
        <f t="shared" si="22"/>
        <v>0</v>
      </c>
      <c r="S190" s="135">
        <v>6.2E-2</v>
      </c>
      <c r="T190" s="136">
        <f t="shared" si="23"/>
        <v>0.44918999999999998</v>
      </c>
      <c r="AR190" s="137" t="s">
        <v>127</v>
      </c>
      <c r="AT190" s="137" t="s">
        <v>123</v>
      </c>
      <c r="AU190" s="137" t="s">
        <v>128</v>
      </c>
      <c r="AY190" s="13" t="s">
        <v>121</v>
      </c>
      <c r="BE190" s="138">
        <f t="shared" si="24"/>
        <v>0</v>
      </c>
      <c r="BF190" s="138">
        <f t="shared" si="25"/>
        <v>0</v>
      </c>
      <c r="BG190" s="138">
        <f t="shared" si="26"/>
        <v>0</v>
      </c>
      <c r="BH190" s="138">
        <f t="shared" si="27"/>
        <v>0</v>
      </c>
      <c r="BI190" s="138">
        <f t="shared" si="28"/>
        <v>0</v>
      </c>
      <c r="BJ190" s="13" t="s">
        <v>128</v>
      </c>
      <c r="BK190" s="139">
        <f t="shared" si="29"/>
        <v>0</v>
      </c>
      <c r="BL190" s="13" t="s">
        <v>127</v>
      </c>
      <c r="BM190" s="137" t="s">
        <v>327</v>
      </c>
    </row>
    <row r="191" spans="2:65" s="1" customFormat="1" ht="24.15" customHeight="1">
      <c r="B191" s="126"/>
      <c r="C191" s="127" t="s">
        <v>328</v>
      </c>
      <c r="D191" s="127" t="s">
        <v>123</v>
      </c>
      <c r="E191" s="128" t="s">
        <v>329</v>
      </c>
      <c r="F191" s="129" t="s">
        <v>330</v>
      </c>
      <c r="G191" s="130" t="s">
        <v>126</v>
      </c>
      <c r="H191" s="131">
        <v>12.491</v>
      </c>
      <c r="I191" s="131"/>
      <c r="J191" s="131">
        <f t="shared" si="20"/>
        <v>0</v>
      </c>
      <c r="K191" s="132"/>
      <c r="L191" s="25"/>
      <c r="M191" s="133" t="s">
        <v>1</v>
      </c>
      <c r="N191" s="134" t="s">
        <v>38</v>
      </c>
      <c r="O191" s="135">
        <v>0.46400000000000002</v>
      </c>
      <c r="P191" s="135">
        <f t="shared" si="21"/>
        <v>5.7958240000000005</v>
      </c>
      <c r="Q191" s="135">
        <v>0</v>
      </c>
      <c r="R191" s="135">
        <f t="shared" si="22"/>
        <v>0</v>
      </c>
      <c r="S191" s="135">
        <v>5.3999999999999999E-2</v>
      </c>
      <c r="T191" s="136">
        <f t="shared" si="23"/>
        <v>0.67451399999999995</v>
      </c>
      <c r="AR191" s="137" t="s">
        <v>127</v>
      </c>
      <c r="AT191" s="137" t="s">
        <v>123</v>
      </c>
      <c r="AU191" s="137" t="s">
        <v>128</v>
      </c>
      <c r="AY191" s="13" t="s">
        <v>121</v>
      </c>
      <c r="BE191" s="138">
        <f t="shared" si="24"/>
        <v>0</v>
      </c>
      <c r="BF191" s="138">
        <f t="shared" si="25"/>
        <v>0</v>
      </c>
      <c r="BG191" s="138">
        <f t="shared" si="26"/>
        <v>0</v>
      </c>
      <c r="BH191" s="138">
        <f t="shared" si="27"/>
        <v>0</v>
      </c>
      <c r="BI191" s="138">
        <f t="shared" si="28"/>
        <v>0</v>
      </c>
      <c r="BJ191" s="13" t="s">
        <v>128</v>
      </c>
      <c r="BK191" s="139">
        <f t="shared" si="29"/>
        <v>0</v>
      </c>
      <c r="BL191" s="13" t="s">
        <v>127</v>
      </c>
      <c r="BM191" s="137" t="s">
        <v>331</v>
      </c>
    </row>
    <row r="192" spans="2:65" s="1" customFormat="1" ht="24.15" customHeight="1">
      <c r="B192" s="126"/>
      <c r="C192" s="127" t="s">
        <v>332</v>
      </c>
      <c r="D192" s="127" t="s">
        <v>123</v>
      </c>
      <c r="E192" s="128" t="s">
        <v>333</v>
      </c>
      <c r="F192" s="129" t="s">
        <v>334</v>
      </c>
      <c r="G192" s="130" t="s">
        <v>126</v>
      </c>
      <c r="H192" s="131">
        <v>5.4</v>
      </c>
      <c r="I192" s="131"/>
      <c r="J192" s="131">
        <f t="shared" si="20"/>
        <v>0</v>
      </c>
      <c r="K192" s="132"/>
      <c r="L192" s="25"/>
      <c r="M192" s="133" t="s">
        <v>1</v>
      </c>
      <c r="N192" s="134" t="s">
        <v>38</v>
      </c>
      <c r="O192" s="135">
        <v>1.6</v>
      </c>
      <c r="P192" s="135">
        <f t="shared" si="21"/>
        <v>8.64</v>
      </c>
      <c r="Q192" s="135">
        <v>0</v>
      </c>
      <c r="R192" s="135">
        <f t="shared" si="22"/>
        <v>0</v>
      </c>
      <c r="S192" s="135">
        <v>7.5999999999999998E-2</v>
      </c>
      <c r="T192" s="136">
        <f t="shared" si="23"/>
        <v>0.41040000000000004</v>
      </c>
      <c r="AR192" s="137" t="s">
        <v>127</v>
      </c>
      <c r="AT192" s="137" t="s">
        <v>123</v>
      </c>
      <c r="AU192" s="137" t="s">
        <v>128</v>
      </c>
      <c r="AY192" s="13" t="s">
        <v>121</v>
      </c>
      <c r="BE192" s="138">
        <f t="shared" si="24"/>
        <v>0</v>
      </c>
      <c r="BF192" s="138">
        <f t="shared" si="25"/>
        <v>0</v>
      </c>
      <c r="BG192" s="138">
        <f t="shared" si="26"/>
        <v>0</v>
      </c>
      <c r="BH192" s="138">
        <f t="shared" si="27"/>
        <v>0</v>
      </c>
      <c r="BI192" s="138">
        <f t="shared" si="28"/>
        <v>0</v>
      </c>
      <c r="BJ192" s="13" t="s">
        <v>128</v>
      </c>
      <c r="BK192" s="139">
        <f t="shared" si="29"/>
        <v>0</v>
      </c>
      <c r="BL192" s="13" t="s">
        <v>127</v>
      </c>
      <c r="BM192" s="137" t="s">
        <v>335</v>
      </c>
    </row>
    <row r="193" spans="2:65" s="1" customFormat="1" ht="24.15" customHeight="1">
      <c r="B193" s="126"/>
      <c r="C193" s="127" t="s">
        <v>336</v>
      </c>
      <c r="D193" s="127" t="s">
        <v>123</v>
      </c>
      <c r="E193" s="128" t="s">
        <v>337</v>
      </c>
      <c r="F193" s="129" t="s">
        <v>338</v>
      </c>
      <c r="G193" s="130" t="s">
        <v>126</v>
      </c>
      <c r="H193" s="131">
        <v>3</v>
      </c>
      <c r="I193" s="131"/>
      <c r="J193" s="131">
        <f t="shared" si="20"/>
        <v>0</v>
      </c>
      <c r="K193" s="132"/>
      <c r="L193" s="25"/>
      <c r="M193" s="133" t="s">
        <v>1</v>
      </c>
      <c r="N193" s="134" t="s">
        <v>38</v>
      </c>
      <c r="O193" s="135">
        <v>1.2</v>
      </c>
      <c r="P193" s="135">
        <f t="shared" si="21"/>
        <v>3.5999999999999996</v>
      </c>
      <c r="Q193" s="135">
        <v>0</v>
      </c>
      <c r="R193" s="135">
        <f t="shared" si="22"/>
        <v>0</v>
      </c>
      <c r="S193" s="135">
        <v>6.3E-2</v>
      </c>
      <c r="T193" s="136">
        <f t="shared" si="23"/>
        <v>0.189</v>
      </c>
      <c r="AR193" s="137" t="s">
        <v>127</v>
      </c>
      <c r="AT193" s="137" t="s">
        <v>123</v>
      </c>
      <c r="AU193" s="137" t="s">
        <v>128</v>
      </c>
      <c r="AY193" s="13" t="s">
        <v>121</v>
      </c>
      <c r="BE193" s="138">
        <f t="shared" si="24"/>
        <v>0</v>
      </c>
      <c r="BF193" s="138">
        <f t="shared" si="25"/>
        <v>0</v>
      </c>
      <c r="BG193" s="138">
        <f t="shared" si="26"/>
        <v>0</v>
      </c>
      <c r="BH193" s="138">
        <f t="shared" si="27"/>
        <v>0</v>
      </c>
      <c r="BI193" s="138">
        <f t="shared" si="28"/>
        <v>0</v>
      </c>
      <c r="BJ193" s="13" t="s">
        <v>128</v>
      </c>
      <c r="BK193" s="139">
        <f t="shared" si="29"/>
        <v>0</v>
      </c>
      <c r="BL193" s="13" t="s">
        <v>127</v>
      </c>
      <c r="BM193" s="137" t="s">
        <v>339</v>
      </c>
    </row>
    <row r="194" spans="2:65" s="1" customFormat="1" ht="24.15" customHeight="1">
      <c r="B194" s="126"/>
      <c r="C194" s="127" t="s">
        <v>340</v>
      </c>
      <c r="D194" s="127" t="s">
        <v>123</v>
      </c>
      <c r="E194" s="128" t="s">
        <v>341</v>
      </c>
      <c r="F194" s="129" t="s">
        <v>342</v>
      </c>
      <c r="G194" s="130" t="s">
        <v>126</v>
      </c>
      <c r="H194" s="131">
        <v>0.22900000000000001</v>
      </c>
      <c r="I194" s="131"/>
      <c r="J194" s="131">
        <f t="shared" si="20"/>
        <v>0</v>
      </c>
      <c r="K194" s="132"/>
      <c r="L194" s="25"/>
      <c r="M194" s="133" t="s">
        <v>1</v>
      </c>
      <c r="N194" s="134" t="s">
        <v>38</v>
      </c>
      <c r="O194" s="135">
        <v>0.35899999999999999</v>
      </c>
      <c r="P194" s="135">
        <f t="shared" si="21"/>
        <v>8.2211000000000006E-2</v>
      </c>
      <c r="Q194" s="135">
        <v>0</v>
      </c>
      <c r="R194" s="135">
        <f t="shared" si="22"/>
        <v>0</v>
      </c>
      <c r="S194" s="135">
        <v>0.27</v>
      </c>
      <c r="T194" s="136">
        <f t="shared" si="23"/>
        <v>6.183000000000001E-2</v>
      </c>
      <c r="AR194" s="137" t="s">
        <v>127</v>
      </c>
      <c r="AT194" s="137" t="s">
        <v>123</v>
      </c>
      <c r="AU194" s="137" t="s">
        <v>128</v>
      </c>
      <c r="AY194" s="13" t="s">
        <v>121</v>
      </c>
      <c r="BE194" s="138">
        <f t="shared" si="24"/>
        <v>0</v>
      </c>
      <c r="BF194" s="138">
        <f t="shared" si="25"/>
        <v>0</v>
      </c>
      <c r="BG194" s="138">
        <f t="shared" si="26"/>
        <v>0</v>
      </c>
      <c r="BH194" s="138">
        <f t="shared" si="27"/>
        <v>0</v>
      </c>
      <c r="BI194" s="138">
        <f t="shared" si="28"/>
        <v>0</v>
      </c>
      <c r="BJ194" s="13" t="s">
        <v>128</v>
      </c>
      <c r="BK194" s="139">
        <f t="shared" si="29"/>
        <v>0</v>
      </c>
      <c r="BL194" s="13" t="s">
        <v>127</v>
      </c>
      <c r="BM194" s="137" t="s">
        <v>343</v>
      </c>
    </row>
    <row r="195" spans="2:65" s="1" customFormat="1" ht="24.15" customHeight="1">
      <c r="B195" s="126"/>
      <c r="C195" s="127" t="s">
        <v>344</v>
      </c>
      <c r="D195" s="127" t="s">
        <v>123</v>
      </c>
      <c r="E195" s="128" t="s">
        <v>345</v>
      </c>
      <c r="F195" s="129" t="s">
        <v>346</v>
      </c>
      <c r="G195" s="130" t="s">
        <v>139</v>
      </c>
      <c r="H195" s="131">
        <v>1.2</v>
      </c>
      <c r="I195" s="131"/>
      <c r="J195" s="131">
        <f t="shared" si="20"/>
        <v>0</v>
      </c>
      <c r="K195" s="132"/>
      <c r="L195" s="25"/>
      <c r="M195" s="133" t="s">
        <v>1</v>
      </c>
      <c r="N195" s="134" t="s">
        <v>38</v>
      </c>
      <c r="O195" s="135">
        <v>3.6269999999999998</v>
      </c>
      <c r="P195" s="135">
        <f t="shared" si="21"/>
        <v>4.3523999999999994</v>
      </c>
      <c r="Q195" s="135">
        <v>0</v>
      </c>
      <c r="R195" s="135">
        <f t="shared" si="22"/>
        <v>0</v>
      </c>
      <c r="S195" s="135">
        <v>1.875</v>
      </c>
      <c r="T195" s="136">
        <f t="shared" si="23"/>
        <v>2.25</v>
      </c>
      <c r="AR195" s="137" t="s">
        <v>127</v>
      </c>
      <c r="AT195" s="137" t="s">
        <v>123</v>
      </c>
      <c r="AU195" s="137" t="s">
        <v>128</v>
      </c>
      <c r="AY195" s="13" t="s">
        <v>121</v>
      </c>
      <c r="BE195" s="138">
        <f t="shared" si="24"/>
        <v>0</v>
      </c>
      <c r="BF195" s="138">
        <f t="shared" si="25"/>
        <v>0</v>
      </c>
      <c r="BG195" s="138">
        <f t="shared" si="26"/>
        <v>0</v>
      </c>
      <c r="BH195" s="138">
        <f t="shared" si="27"/>
        <v>0</v>
      </c>
      <c r="BI195" s="138">
        <f t="shared" si="28"/>
        <v>0</v>
      </c>
      <c r="BJ195" s="13" t="s">
        <v>128</v>
      </c>
      <c r="BK195" s="139">
        <f t="shared" si="29"/>
        <v>0</v>
      </c>
      <c r="BL195" s="13" t="s">
        <v>127</v>
      </c>
      <c r="BM195" s="137" t="s">
        <v>347</v>
      </c>
    </row>
    <row r="196" spans="2:65" s="1" customFormat="1" ht="33" customHeight="1">
      <c r="B196" s="126"/>
      <c r="C196" s="127" t="s">
        <v>348</v>
      </c>
      <c r="D196" s="127" t="s">
        <v>123</v>
      </c>
      <c r="E196" s="128" t="s">
        <v>349</v>
      </c>
      <c r="F196" s="129" t="s">
        <v>350</v>
      </c>
      <c r="G196" s="130" t="s">
        <v>126</v>
      </c>
      <c r="H196" s="131">
        <v>11.36</v>
      </c>
      <c r="I196" s="131"/>
      <c r="J196" s="131">
        <f t="shared" si="20"/>
        <v>0</v>
      </c>
      <c r="K196" s="132"/>
      <c r="L196" s="25"/>
      <c r="M196" s="133" t="s">
        <v>1</v>
      </c>
      <c r="N196" s="134" t="s">
        <v>38</v>
      </c>
      <c r="O196" s="135">
        <v>0.32217000000000001</v>
      </c>
      <c r="P196" s="135">
        <f t="shared" si="21"/>
        <v>3.6598511999999999</v>
      </c>
      <c r="Q196" s="135">
        <v>0</v>
      </c>
      <c r="R196" s="135">
        <f t="shared" si="22"/>
        <v>0</v>
      </c>
      <c r="S196" s="135">
        <v>0.05</v>
      </c>
      <c r="T196" s="136">
        <f t="shared" si="23"/>
        <v>0.56799999999999995</v>
      </c>
      <c r="AR196" s="137" t="s">
        <v>127</v>
      </c>
      <c r="AT196" s="137" t="s">
        <v>123</v>
      </c>
      <c r="AU196" s="137" t="s">
        <v>128</v>
      </c>
      <c r="AY196" s="13" t="s">
        <v>121</v>
      </c>
      <c r="BE196" s="138">
        <f t="shared" si="24"/>
        <v>0</v>
      </c>
      <c r="BF196" s="138">
        <f t="shared" si="25"/>
        <v>0</v>
      </c>
      <c r="BG196" s="138">
        <f t="shared" si="26"/>
        <v>0</v>
      </c>
      <c r="BH196" s="138">
        <f t="shared" si="27"/>
        <v>0</v>
      </c>
      <c r="BI196" s="138">
        <f t="shared" si="28"/>
        <v>0</v>
      </c>
      <c r="BJ196" s="13" t="s">
        <v>128</v>
      </c>
      <c r="BK196" s="139">
        <f t="shared" si="29"/>
        <v>0</v>
      </c>
      <c r="BL196" s="13" t="s">
        <v>127</v>
      </c>
      <c r="BM196" s="137" t="s">
        <v>351</v>
      </c>
    </row>
    <row r="197" spans="2:65" s="1" customFormat="1" ht="33" customHeight="1">
      <c r="B197" s="126"/>
      <c r="C197" s="127" t="s">
        <v>352</v>
      </c>
      <c r="D197" s="127" t="s">
        <v>123</v>
      </c>
      <c r="E197" s="128" t="s">
        <v>353</v>
      </c>
      <c r="F197" s="129" t="s">
        <v>354</v>
      </c>
      <c r="G197" s="130" t="s">
        <v>126</v>
      </c>
      <c r="H197" s="131">
        <v>542.70399999999995</v>
      </c>
      <c r="I197" s="131"/>
      <c r="J197" s="131">
        <f t="shared" si="20"/>
        <v>0</v>
      </c>
      <c r="K197" s="132"/>
      <c r="L197" s="25"/>
      <c r="M197" s="133" t="s">
        <v>1</v>
      </c>
      <c r="N197" s="134" t="s">
        <v>38</v>
      </c>
      <c r="O197" s="135">
        <v>0.254</v>
      </c>
      <c r="P197" s="135">
        <f t="shared" si="21"/>
        <v>137.84681599999999</v>
      </c>
      <c r="Q197" s="135">
        <v>0</v>
      </c>
      <c r="R197" s="135">
        <f t="shared" si="22"/>
        <v>0</v>
      </c>
      <c r="S197" s="135">
        <v>4.5999999999999999E-2</v>
      </c>
      <c r="T197" s="136">
        <f t="shared" si="23"/>
        <v>24.964383999999999</v>
      </c>
      <c r="AR197" s="137" t="s">
        <v>127</v>
      </c>
      <c r="AT197" s="137" t="s">
        <v>123</v>
      </c>
      <c r="AU197" s="137" t="s">
        <v>128</v>
      </c>
      <c r="AY197" s="13" t="s">
        <v>121</v>
      </c>
      <c r="BE197" s="138">
        <f t="shared" si="24"/>
        <v>0</v>
      </c>
      <c r="BF197" s="138">
        <f t="shared" si="25"/>
        <v>0</v>
      </c>
      <c r="BG197" s="138">
        <f t="shared" si="26"/>
        <v>0</v>
      </c>
      <c r="BH197" s="138">
        <f t="shared" si="27"/>
        <v>0</v>
      </c>
      <c r="BI197" s="138">
        <f t="shared" si="28"/>
        <v>0</v>
      </c>
      <c r="BJ197" s="13" t="s">
        <v>128</v>
      </c>
      <c r="BK197" s="139">
        <f t="shared" si="29"/>
        <v>0</v>
      </c>
      <c r="BL197" s="13" t="s">
        <v>127</v>
      </c>
      <c r="BM197" s="137" t="s">
        <v>355</v>
      </c>
    </row>
    <row r="198" spans="2:65" s="1" customFormat="1" ht="37.950000000000003" customHeight="1">
      <c r="B198" s="126"/>
      <c r="C198" s="127" t="s">
        <v>356</v>
      </c>
      <c r="D198" s="127" t="s">
        <v>123</v>
      </c>
      <c r="E198" s="128" t="s">
        <v>357</v>
      </c>
      <c r="F198" s="129" t="s">
        <v>358</v>
      </c>
      <c r="G198" s="130" t="s">
        <v>126</v>
      </c>
      <c r="H198" s="131">
        <v>29.948</v>
      </c>
      <c r="I198" s="131"/>
      <c r="J198" s="131">
        <f t="shared" si="20"/>
        <v>0</v>
      </c>
      <c r="K198" s="132"/>
      <c r="L198" s="25"/>
      <c r="M198" s="133" t="s">
        <v>1</v>
      </c>
      <c r="N198" s="134" t="s">
        <v>38</v>
      </c>
      <c r="O198" s="135">
        <v>0.28399999999999997</v>
      </c>
      <c r="P198" s="135">
        <f t="shared" si="21"/>
        <v>8.5052319999999995</v>
      </c>
      <c r="Q198" s="135">
        <v>0</v>
      </c>
      <c r="R198" s="135">
        <f t="shared" si="22"/>
        <v>0</v>
      </c>
      <c r="S198" s="135">
        <v>6.8000000000000005E-2</v>
      </c>
      <c r="T198" s="136">
        <f t="shared" si="23"/>
        <v>2.0364640000000001</v>
      </c>
      <c r="AR198" s="137" t="s">
        <v>127</v>
      </c>
      <c r="AT198" s="137" t="s">
        <v>123</v>
      </c>
      <c r="AU198" s="137" t="s">
        <v>128</v>
      </c>
      <c r="AY198" s="13" t="s">
        <v>121</v>
      </c>
      <c r="BE198" s="138">
        <f t="shared" si="24"/>
        <v>0</v>
      </c>
      <c r="BF198" s="138">
        <f t="shared" si="25"/>
        <v>0</v>
      </c>
      <c r="BG198" s="138">
        <f t="shared" si="26"/>
        <v>0</v>
      </c>
      <c r="BH198" s="138">
        <f t="shared" si="27"/>
        <v>0</v>
      </c>
      <c r="BI198" s="138">
        <f t="shared" si="28"/>
        <v>0</v>
      </c>
      <c r="BJ198" s="13" t="s">
        <v>128</v>
      </c>
      <c r="BK198" s="139">
        <f t="shared" si="29"/>
        <v>0</v>
      </c>
      <c r="BL198" s="13" t="s">
        <v>127</v>
      </c>
      <c r="BM198" s="137" t="s">
        <v>359</v>
      </c>
    </row>
    <row r="199" spans="2:65" s="1" customFormat="1" ht="21.75" customHeight="1">
      <c r="B199" s="126"/>
      <c r="C199" s="127" t="s">
        <v>360</v>
      </c>
      <c r="D199" s="127" t="s">
        <v>123</v>
      </c>
      <c r="E199" s="128" t="s">
        <v>361</v>
      </c>
      <c r="F199" s="129" t="s">
        <v>362</v>
      </c>
      <c r="G199" s="130" t="s">
        <v>363</v>
      </c>
      <c r="H199" s="131">
        <v>65.245999999999995</v>
      </c>
      <c r="I199" s="131"/>
      <c r="J199" s="131">
        <f t="shared" si="20"/>
        <v>0</v>
      </c>
      <c r="K199" s="132"/>
      <c r="L199" s="25"/>
      <c r="M199" s="133" t="s">
        <v>1</v>
      </c>
      <c r="N199" s="134" t="s">
        <v>38</v>
      </c>
      <c r="O199" s="135">
        <v>0.59799999999999998</v>
      </c>
      <c r="P199" s="135">
        <f t="shared" si="21"/>
        <v>39.017107999999993</v>
      </c>
      <c r="Q199" s="135">
        <v>0</v>
      </c>
      <c r="R199" s="135">
        <f t="shared" si="22"/>
        <v>0</v>
      </c>
      <c r="S199" s="135">
        <v>0</v>
      </c>
      <c r="T199" s="136">
        <f t="shared" si="23"/>
        <v>0</v>
      </c>
      <c r="AR199" s="137" t="s">
        <v>127</v>
      </c>
      <c r="AT199" s="137" t="s">
        <v>123</v>
      </c>
      <c r="AU199" s="137" t="s">
        <v>128</v>
      </c>
      <c r="AY199" s="13" t="s">
        <v>121</v>
      </c>
      <c r="BE199" s="138">
        <f t="shared" si="24"/>
        <v>0</v>
      </c>
      <c r="BF199" s="138">
        <f t="shared" si="25"/>
        <v>0</v>
      </c>
      <c r="BG199" s="138">
        <f t="shared" si="26"/>
        <v>0</v>
      </c>
      <c r="BH199" s="138">
        <f t="shared" si="27"/>
        <v>0</v>
      </c>
      <c r="BI199" s="138">
        <f t="shared" si="28"/>
        <v>0</v>
      </c>
      <c r="BJ199" s="13" t="s">
        <v>128</v>
      </c>
      <c r="BK199" s="139">
        <f t="shared" si="29"/>
        <v>0</v>
      </c>
      <c r="BL199" s="13" t="s">
        <v>127</v>
      </c>
      <c r="BM199" s="137" t="s">
        <v>364</v>
      </c>
    </row>
    <row r="200" spans="2:65" s="1" customFormat="1" ht="24.15" customHeight="1">
      <c r="B200" s="126"/>
      <c r="C200" s="127" t="s">
        <v>365</v>
      </c>
      <c r="D200" s="127" t="s">
        <v>123</v>
      </c>
      <c r="E200" s="128" t="s">
        <v>366</v>
      </c>
      <c r="F200" s="129" t="s">
        <v>367</v>
      </c>
      <c r="G200" s="130" t="s">
        <v>363</v>
      </c>
      <c r="H200" s="131">
        <v>316.2</v>
      </c>
      <c r="I200" s="131"/>
      <c r="J200" s="131">
        <f t="shared" si="20"/>
        <v>0</v>
      </c>
      <c r="K200" s="132"/>
      <c r="L200" s="25"/>
      <c r="M200" s="133" t="s">
        <v>1</v>
      </c>
      <c r="N200" s="134" t="s">
        <v>38</v>
      </c>
      <c r="O200" s="135">
        <v>7.0000000000000001E-3</v>
      </c>
      <c r="P200" s="135">
        <f t="shared" si="21"/>
        <v>2.2134</v>
      </c>
      <c r="Q200" s="135">
        <v>0</v>
      </c>
      <c r="R200" s="135">
        <f t="shared" si="22"/>
        <v>0</v>
      </c>
      <c r="S200" s="135">
        <v>0</v>
      </c>
      <c r="T200" s="136">
        <f t="shared" si="23"/>
        <v>0</v>
      </c>
      <c r="AR200" s="137" t="s">
        <v>127</v>
      </c>
      <c r="AT200" s="137" t="s">
        <v>123</v>
      </c>
      <c r="AU200" s="137" t="s">
        <v>128</v>
      </c>
      <c r="AY200" s="13" t="s">
        <v>121</v>
      </c>
      <c r="BE200" s="138">
        <f t="shared" si="24"/>
        <v>0</v>
      </c>
      <c r="BF200" s="138">
        <f t="shared" si="25"/>
        <v>0</v>
      </c>
      <c r="BG200" s="138">
        <f t="shared" si="26"/>
        <v>0</v>
      </c>
      <c r="BH200" s="138">
        <f t="shared" si="27"/>
        <v>0</v>
      </c>
      <c r="BI200" s="138">
        <f t="shared" si="28"/>
        <v>0</v>
      </c>
      <c r="BJ200" s="13" t="s">
        <v>128</v>
      </c>
      <c r="BK200" s="139">
        <f t="shared" si="29"/>
        <v>0</v>
      </c>
      <c r="BL200" s="13" t="s">
        <v>127</v>
      </c>
      <c r="BM200" s="137" t="s">
        <v>368</v>
      </c>
    </row>
    <row r="201" spans="2:65" s="1" customFormat="1" ht="24.15" customHeight="1">
      <c r="B201" s="126"/>
      <c r="C201" s="127" t="s">
        <v>369</v>
      </c>
      <c r="D201" s="127" t="s">
        <v>123</v>
      </c>
      <c r="E201" s="128" t="s">
        <v>370</v>
      </c>
      <c r="F201" s="129" t="s">
        <v>371</v>
      </c>
      <c r="G201" s="130" t="s">
        <v>363</v>
      </c>
      <c r="H201" s="131">
        <v>65.245999999999995</v>
      </c>
      <c r="I201" s="131"/>
      <c r="J201" s="131">
        <f t="shared" si="20"/>
        <v>0</v>
      </c>
      <c r="K201" s="132"/>
      <c r="L201" s="25"/>
      <c r="M201" s="133" t="s">
        <v>1</v>
      </c>
      <c r="N201" s="134" t="s">
        <v>38</v>
      </c>
      <c r="O201" s="135">
        <v>0.89</v>
      </c>
      <c r="P201" s="135">
        <f t="shared" si="21"/>
        <v>58.068939999999998</v>
      </c>
      <c r="Q201" s="135">
        <v>0</v>
      </c>
      <c r="R201" s="135">
        <f t="shared" si="22"/>
        <v>0</v>
      </c>
      <c r="S201" s="135">
        <v>0</v>
      </c>
      <c r="T201" s="136">
        <f t="shared" si="23"/>
        <v>0</v>
      </c>
      <c r="AR201" s="137" t="s">
        <v>127</v>
      </c>
      <c r="AT201" s="137" t="s">
        <v>123</v>
      </c>
      <c r="AU201" s="137" t="s">
        <v>128</v>
      </c>
      <c r="AY201" s="13" t="s">
        <v>121</v>
      </c>
      <c r="BE201" s="138">
        <f t="shared" si="24"/>
        <v>0</v>
      </c>
      <c r="BF201" s="138">
        <f t="shared" si="25"/>
        <v>0</v>
      </c>
      <c r="BG201" s="138">
        <f t="shared" si="26"/>
        <v>0</v>
      </c>
      <c r="BH201" s="138">
        <f t="shared" si="27"/>
        <v>0</v>
      </c>
      <c r="BI201" s="138">
        <f t="shared" si="28"/>
        <v>0</v>
      </c>
      <c r="BJ201" s="13" t="s">
        <v>128</v>
      </c>
      <c r="BK201" s="139">
        <f t="shared" si="29"/>
        <v>0</v>
      </c>
      <c r="BL201" s="13" t="s">
        <v>127</v>
      </c>
      <c r="BM201" s="137" t="s">
        <v>372</v>
      </c>
    </row>
    <row r="202" spans="2:65" s="1" customFormat="1" ht="24.15" customHeight="1">
      <c r="B202" s="126"/>
      <c r="C202" s="127" t="s">
        <v>373</v>
      </c>
      <c r="D202" s="127" t="s">
        <v>123</v>
      </c>
      <c r="E202" s="128" t="s">
        <v>374</v>
      </c>
      <c r="F202" s="129" t="s">
        <v>375</v>
      </c>
      <c r="G202" s="130" t="s">
        <v>363</v>
      </c>
      <c r="H202" s="131">
        <v>632.1</v>
      </c>
      <c r="I202" s="131"/>
      <c r="J202" s="131">
        <f t="shared" si="20"/>
        <v>0</v>
      </c>
      <c r="K202" s="132"/>
      <c r="L202" s="25"/>
      <c r="M202" s="133" t="s">
        <v>1</v>
      </c>
      <c r="N202" s="134" t="s">
        <v>38</v>
      </c>
      <c r="O202" s="135">
        <v>0.1</v>
      </c>
      <c r="P202" s="135">
        <f t="shared" si="21"/>
        <v>63.210000000000008</v>
      </c>
      <c r="Q202" s="135">
        <v>0</v>
      </c>
      <c r="R202" s="135">
        <f t="shared" si="22"/>
        <v>0</v>
      </c>
      <c r="S202" s="135">
        <v>0</v>
      </c>
      <c r="T202" s="136">
        <f t="shared" si="23"/>
        <v>0</v>
      </c>
      <c r="AR202" s="137" t="s">
        <v>127</v>
      </c>
      <c r="AT202" s="137" t="s">
        <v>123</v>
      </c>
      <c r="AU202" s="137" t="s">
        <v>128</v>
      </c>
      <c r="AY202" s="13" t="s">
        <v>121</v>
      </c>
      <c r="BE202" s="138">
        <f t="shared" si="24"/>
        <v>0</v>
      </c>
      <c r="BF202" s="138">
        <f t="shared" si="25"/>
        <v>0</v>
      </c>
      <c r="BG202" s="138">
        <f t="shared" si="26"/>
        <v>0</v>
      </c>
      <c r="BH202" s="138">
        <f t="shared" si="27"/>
        <v>0</v>
      </c>
      <c r="BI202" s="138">
        <f t="shared" si="28"/>
        <v>0</v>
      </c>
      <c r="BJ202" s="13" t="s">
        <v>128</v>
      </c>
      <c r="BK202" s="139">
        <f t="shared" si="29"/>
        <v>0</v>
      </c>
      <c r="BL202" s="13" t="s">
        <v>127</v>
      </c>
      <c r="BM202" s="137" t="s">
        <v>376</v>
      </c>
    </row>
    <row r="203" spans="2:65" s="1" customFormat="1" ht="24.15" customHeight="1">
      <c r="B203" s="126"/>
      <c r="C203" s="127" t="s">
        <v>377</v>
      </c>
      <c r="D203" s="127" t="s">
        <v>123</v>
      </c>
      <c r="E203" s="128" t="s">
        <v>378</v>
      </c>
      <c r="F203" s="129" t="s">
        <v>379</v>
      </c>
      <c r="G203" s="130" t="s">
        <v>363</v>
      </c>
      <c r="H203" s="131">
        <v>65.245999999999995</v>
      </c>
      <c r="I203" s="131"/>
      <c r="J203" s="131">
        <f t="shared" si="20"/>
        <v>0</v>
      </c>
      <c r="K203" s="132"/>
      <c r="L203" s="25"/>
      <c r="M203" s="133" t="s">
        <v>1</v>
      </c>
      <c r="N203" s="134" t="s">
        <v>38</v>
      </c>
      <c r="O203" s="135">
        <v>0</v>
      </c>
      <c r="P203" s="135">
        <f t="shared" si="21"/>
        <v>0</v>
      </c>
      <c r="Q203" s="135">
        <v>0</v>
      </c>
      <c r="R203" s="135">
        <f t="shared" si="22"/>
        <v>0</v>
      </c>
      <c r="S203" s="135">
        <v>0</v>
      </c>
      <c r="T203" s="136">
        <f t="shared" si="23"/>
        <v>0</v>
      </c>
      <c r="AR203" s="137" t="s">
        <v>127</v>
      </c>
      <c r="AT203" s="137" t="s">
        <v>123</v>
      </c>
      <c r="AU203" s="137" t="s">
        <v>128</v>
      </c>
      <c r="AY203" s="13" t="s">
        <v>121</v>
      </c>
      <c r="BE203" s="138">
        <f t="shared" si="24"/>
        <v>0</v>
      </c>
      <c r="BF203" s="138">
        <f t="shared" si="25"/>
        <v>0</v>
      </c>
      <c r="BG203" s="138">
        <f t="shared" si="26"/>
        <v>0</v>
      </c>
      <c r="BH203" s="138">
        <f t="shared" si="27"/>
        <v>0</v>
      </c>
      <c r="BI203" s="138">
        <f t="shared" si="28"/>
        <v>0</v>
      </c>
      <c r="BJ203" s="13" t="s">
        <v>128</v>
      </c>
      <c r="BK203" s="139">
        <f t="shared" si="29"/>
        <v>0</v>
      </c>
      <c r="BL203" s="13" t="s">
        <v>127</v>
      </c>
      <c r="BM203" s="137" t="s">
        <v>380</v>
      </c>
    </row>
    <row r="204" spans="2:65" s="11" customFormat="1" ht="22.95" customHeight="1">
      <c r="B204" s="115"/>
      <c r="D204" s="116" t="s">
        <v>71</v>
      </c>
      <c r="E204" s="124" t="s">
        <v>381</v>
      </c>
      <c r="F204" s="124" t="s">
        <v>382</v>
      </c>
      <c r="J204" s="125">
        <f>BK204</f>
        <v>0</v>
      </c>
      <c r="L204" s="115"/>
      <c r="M204" s="119"/>
      <c r="P204" s="120">
        <f>P205</f>
        <v>144.86873399999999</v>
      </c>
      <c r="R204" s="120">
        <f>R205</f>
        <v>0</v>
      </c>
      <c r="T204" s="121">
        <f>T205</f>
        <v>0</v>
      </c>
      <c r="AR204" s="116" t="s">
        <v>77</v>
      </c>
      <c r="AT204" s="122" t="s">
        <v>71</v>
      </c>
      <c r="AU204" s="122" t="s">
        <v>77</v>
      </c>
      <c r="AY204" s="116" t="s">
        <v>121</v>
      </c>
      <c r="BK204" s="123">
        <f>BK205</f>
        <v>0</v>
      </c>
    </row>
    <row r="205" spans="2:65" s="1" customFormat="1" ht="24.15" customHeight="1">
      <c r="B205" s="126"/>
      <c r="C205" s="127" t="s">
        <v>383</v>
      </c>
      <c r="D205" s="127" t="s">
        <v>123</v>
      </c>
      <c r="E205" s="128" t="s">
        <v>384</v>
      </c>
      <c r="F205" s="129" t="s">
        <v>385</v>
      </c>
      <c r="G205" s="130" t="s">
        <v>363</v>
      </c>
      <c r="H205" s="131">
        <v>58.817999999999998</v>
      </c>
      <c r="I205" s="131"/>
      <c r="J205" s="131">
        <f>ROUND(I205*H205,3)</f>
        <v>0</v>
      </c>
      <c r="K205" s="132"/>
      <c r="L205" s="25"/>
      <c r="M205" s="133" t="s">
        <v>1</v>
      </c>
      <c r="N205" s="134" t="s">
        <v>38</v>
      </c>
      <c r="O205" s="135">
        <v>2.4630000000000001</v>
      </c>
      <c r="P205" s="135">
        <f>O205*H205</f>
        <v>144.86873399999999</v>
      </c>
      <c r="Q205" s="135">
        <v>0</v>
      </c>
      <c r="R205" s="135">
        <f>Q205*H205</f>
        <v>0</v>
      </c>
      <c r="S205" s="135">
        <v>0</v>
      </c>
      <c r="T205" s="136">
        <f>S205*H205</f>
        <v>0</v>
      </c>
      <c r="AR205" s="137" t="s">
        <v>127</v>
      </c>
      <c r="AT205" s="137" t="s">
        <v>123</v>
      </c>
      <c r="AU205" s="137" t="s">
        <v>128</v>
      </c>
      <c r="AY205" s="13" t="s">
        <v>121</v>
      </c>
      <c r="BE205" s="138">
        <f>IF(N205="základná",J205,0)</f>
        <v>0</v>
      </c>
      <c r="BF205" s="138">
        <f>IF(N205="znížená",J205,0)</f>
        <v>0</v>
      </c>
      <c r="BG205" s="138">
        <f>IF(N205="zákl. prenesená",J205,0)</f>
        <v>0</v>
      </c>
      <c r="BH205" s="138">
        <f>IF(N205="zníž. prenesená",J205,0)</f>
        <v>0</v>
      </c>
      <c r="BI205" s="138">
        <f>IF(N205="nulová",J205,0)</f>
        <v>0</v>
      </c>
      <c r="BJ205" s="13" t="s">
        <v>128</v>
      </c>
      <c r="BK205" s="139">
        <f>ROUND(I205*H205,3)</f>
        <v>0</v>
      </c>
      <c r="BL205" s="13" t="s">
        <v>127</v>
      </c>
      <c r="BM205" s="137" t="s">
        <v>386</v>
      </c>
    </row>
    <row r="206" spans="2:65" s="11" customFormat="1" ht="25.95" customHeight="1">
      <c r="B206" s="115"/>
      <c r="D206" s="116" t="s">
        <v>71</v>
      </c>
      <c r="E206" s="117" t="s">
        <v>387</v>
      </c>
      <c r="F206" s="117" t="s">
        <v>388</v>
      </c>
      <c r="J206" s="118">
        <f>BK206</f>
        <v>0</v>
      </c>
      <c r="L206" s="115"/>
      <c r="M206" s="119"/>
      <c r="P206" s="120">
        <f>P207+P212+P216+P219+P222+P241+P256+P261+P270+P275+P279+P283+P286</f>
        <v>709.54176236000001</v>
      </c>
      <c r="R206" s="120">
        <f>R207+R212+R216+R219+R222+R241+R256+R261+R270+R275+R279+R283+R286</f>
        <v>11.969012370000003</v>
      </c>
      <c r="T206" s="121">
        <f>T207+T212+T216+T219+T222+T241+T256+T261+T270+T275+T279+T283+T286</f>
        <v>1.0446599999999999</v>
      </c>
      <c r="AR206" s="116" t="s">
        <v>128</v>
      </c>
      <c r="AT206" s="122" t="s">
        <v>71</v>
      </c>
      <c r="AU206" s="122" t="s">
        <v>72</v>
      </c>
      <c r="AY206" s="116" t="s">
        <v>121</v>
      </c>
      <c r="BK206" s="123">
        <f>BK207+BK212+BK216+BK219+BK222+BK241+BK256+BK261+BK270+BK275+BK279+BK283+BK286</f>
        <v>0</v>
      </c>
    </row>
    <row r="207" spans="2:65" s="11" customFormat="1" ht="22.95" customHeight="1">
      <c r="B207" s="115"/>
      <c r="D207" s="116" t="s">
        <v>71</v>
      </c>
      <c r="E207" s="124" t="s">
        <v>389</v>
      </c>
      <c r="F207" s="124" t="s">
        <v>390</v>
      </c>
      <c r="J207" s="125">
        <f>BK207</f>
        <v>0</v>
      </c>
      <c r="L207" s="115"/>
      <c r="M207" s="119"/>
      <c r="P207" s="120">
        <f>SUM(P208:P211)</f>
        <v>1.5923499999999999</v>
      </c>
      <c r="R207" s="120">
        <f>SUM(R208:R211)</f>
        <v>3.9300000000000003E-3</v>
      </c>
      <c r="T207" s="121">
        <f>SUM(T208:T211)</f>
        <v>0</v>
      </c>
      <c r="AR207" s="116" t="s">
        <v>128</v>
      </c>
      <c r="AT207" s="122" t="s">
        <v>71</v>
      </c>
      <c r="AU207" s="122" t="s">
        <v>77</v>
      </c>
      <c r="AY207" s="116" t="s">
        <v>121</v>
      </c>
      <c r="BK207" s="123">
        <f>SUM(BK208:BK211)</f>
        <v>0</v>
      </c>
    </row>
    <row r="208" spans="2:65" s="1" customFormat="1" ht="16.5" customHeight="1">
      <c r="B208" s="126"/>
      <c r="C208" s="127" t="s">
        <v>391</v>
      </c>
      <c r="D208" s="127" t="s">
        <v>123</v>
      </c>
      <c r="E208" s="128" t="s">
        <v>392</v>
      </c>
      <c r="F208" s="129" t="s">
        <v>393</v>
      </c>
      <c r="G208" s="130" t="s">
        <v>175</v>
      </c>
      <c r="H208" s="131">
        <v>2</v>
      </c>
      <c r="I208" s="131"/>
      <c r="J208" s="131">
        <f>ROUND(I208*H208,3)</f>
        <v>0</v>
      </c>
      <c r="K208" s="132"/>
      <c r="L208" s="25"/>
      <c r="M208" s="133" t="s">
        <v>1</v>
      </c>
      <c r="N208" s="134" t="s">
        <v>38</v>
      </c>
      <c r="O208" s="135">
        <v>0.621</v>
      </c>
      <c r="P208" s="135">
        <f>O208*H208</f>
        <v>1.242</v>
      </c>
      <c r="Q208" s="135">
        <v>1.66E-3</v>
      </c>
      <c r="R208" s="135">
        <f>Q208*H208</f>
        <v>3.32E-3</v>
      </c>
      <c r="S208" s="135">
        <v>0</v>
      </c>
      <c r="T208" s="136">
        <f>S208*H208</f>
        <v>0</v>
      </c>
      <c r="AR208" s="137" t="s">
        <v>190</v>
      </c>
      <c r="AT208" s="137" t="s">
        <v>123</v>
      </c>
      <c r="AU208" s="137" t="s">
        <v>128</v>
      </c>
      <c r="AY208" s="13" t="s">
        <v>121</v>
      </c>
      <c r="BE208" s="138">
        <f>IF(N208="základná",J208,0)</f>
        <v>0</v>
      </c>
      <c r="BF208" s="138">
        <f>IF(N208="znížená",J208,0)</f>
        <v>0</v>
      </c>
      <c r="BG208" s="138">
        <f>IF(N208="zákl. prenesená",J208,0)</f>
        <v>0</v>
      </c>
      <c r="BH208" s="138">
        <f>IF(N208="zníž. prenesená",J208,0)</f>
        <v>0</v>
      </c>
      <c r="BI208" s="138">
        <f>IF(N208="nulová",J208,0)</f>
        <v>0</v>
      </c>
      <c r="BJ208" s="13" t="s">
        <v>128</v>
      </c>
      <c r="BK208" s="139">
        <f>ROUND(I208*H208,3)</f>
        <v>0</v>
      </c>
      <c r="BL208" s="13" t="s">
        <v>190</v>
      </c>
      <c r="BM208" s="137" t="s">
        <v>394</v>
      </c>
    </row>
    <row r="209" spans="2:65" s="1" customFormat="1" ht="16.5" customHeight="1">
      <c r="B209" s="126"/>
      <c r="C209" s="127" t="s">
        <v>395</v>
      </c>
      <c r="D209" s="127" t="s">
        <v>123</v>
      </c>
      <c r="E209" s="128" t="s">
        <v>396</v>
      </c>
      <c r="F209" s="129" t="s">
        <v>397</v>
      </c>
      <c r="G209" s="130" t="s">
        <v>260</v>
      </c>
      <c r="H209" s="131">
        <v>1</v>
      </c>
      <c r="I209" s="131"/>
      <c r="J209" s="131">
        <f>ROUND(I209*H209,3)</f>
        <v>0</v>
      </c>
      <c r="K209" s="132"/>
      <c r="L209" s="25"/>
      <c r="M209" s="133" t="s">
        <v>1</v>
      </c>
      <c r="N209" s="134" t="s">
        <v>38</v>
      </c>
      <c r="O209" s="135">
        <v>0.35034999999999999</v>
      </c>
      <c r="P209" s="135">
        <f>O209*H209</f>
        <v>0.35034999999999999</v>
      </c>
      <c r="Q209" s="135">
        <v>0</v>
      </c>
      <c r="R209" s="135">
        <f>Q209*H209</f>
        <v>0</v>
      </c>
      <c r="S209" s="135">
        <v>0</v>
      </c>
      <c r="T209" s="136">
        <f>S209*H209</f>
        <v>0</v>
      </c>
      <c r="AR209" s="137" t="s">
        <v>190</v>
      </c>
      <c r="AT209" s="137" t="s">
        <v>123</v>
      </c>
      <c r="AU209" s="137" t="s">
        <v>128</v>
      </c>
      <c r="AY209" s="13" t="s">
        <v>121</v>
      </c>
      <c r="BE209" s="138">
        <f>IF(N209="základná",J209,0)</f>
        <v>0</v>
      </c>
      <c r="BF209" s="138">
        <f>IF(N209="znížená",J209,0)</f>
        <v>0</v>
      </c>
      <c r="BG209" s="138">
        <f>IF(N209="zákl. prenesená",J209,0)</f>
        <v>0</v>
      </c>
      <c r="BH209" s="138">
        <f>IF(N209="zníž. prenesená",J209,0)</f>
        <v>0</v>
      </c>
      <c r="BI209" s="138">
        <f>IF(N209="nulová",J209,0)</f>
        <v>0</v>
      </c>
      <c r="BJ209" s="13" t="s">
        <v>128</v>
      </c>
      <c r="BK209" s="139">
        <f>ROUND(I209*H209,3)</f>
        <v>0</v>
      </c>
      <c r="BL209" s="13" t="s">
        <v>190</v>
      </c>
      <c r="BM209" s="137" t="s">
        <v>398</v>
      </c>
    </row>
    <row r="210" spans="2:65" s="1" customFormat="1" ht="24.15" customHeight="1">
      <c r="B210" s="126"/>
      <c r="C210" s="140" t="s">
        <v>399</v>
      </c>
      <c r="D210" s="140" t="s">
        <v>263</v>
      </c>
      <c r="E210" s="141" t="s">
        <v>400</v>
      </c>
      <c r="F210" s="142" t="s">
        <v>401</v>
      </c>
      <c r="G210" s="143" t="s">
        <v>260</v>
      </c>
      <c r="H210" s="144">
        <v>1</v>
      </c>
      <c r="I210" s="144"/>
      <c r="J210" s="144">
        <f>ROUND(I210*H210,3)</f>
        <v>0</v>
      </c>
      <c r="K210" s="145"/>
      <c r="L210" s="146"/>
      <c r="M210" s="147" t="s">
        <v>1</v>
      </c>
      <c r="N210" s="148" t="s">
        <v>38</v>
      </c>
      <c r="O210" s="135">
        <v>0</v>
      </c>
      <c r="P210" s="135">
        <f>O210*H210</f>
        <v>0</v>
      </c>
      <c r="Q210" s="135">
        <v>6.0999999999999997E-4</v>
      </c>
      <c r="R210" s="135">
        <f>Q210*H210</f>
        <v>6.0999999999999997E-4</v>
      </c>
      <c r="S210" s="135">
        <v>0</v>
      </c>
      <c r="T210" s="136">
        <f>S210*H210</f>
        <v>0</v>
      </c>
      <c r="AR210" s="137" t="s">
        <v>253</v>
      </c>
      <c r="AT210" s="137" t="s">
        <v>263</v>
      </c>
      <c r="AU210" s="137" t="s">
        <v>128</v>
      </c>
      <c r="AY210" s="13" t="s">
        <v>121</v>
      </c>
      <c r="BE210" s="138">
        <f>IF(N210="základná",J210,0)</f>
        <v>0</v>
      </c>
      <c r="BF210" s="138">
        <f>IF(N210="znížená",J210,0)</f>
        <v>0</v>
      </c>
      <c r="BG210" s="138">
        <f>IF(N210="zákl. prenesená",J210,0)</f>
        <v>0</v>
      </c>
      <c r="BH210" s="138">
        <f>IF(N210="zníž. prenesená",J210,0)</f>
        <v>0</v>
      </c>
      <c r="BI210" s="138">
        <f>IF(N210="nulová",J210,0)</f>
        <v>0</v>
      </c>
      <c r="BJ210" s="13" t="s">
        <v>128</v>
      </c>
      <c r="BK210" s="139">
        <f>ROUND(I210*H210,3)</f>
        <v>0</v>
      </c>
      <c r="BL210" s="13" t="s">
        <v>190</v>
      </c>
      <c r="BM210" s="137" t="s">
        <v>402</v>
      </c>
    </row>
    <row r="211" spans="2:65" s="1" customFormat="1" ht="24.15" customHeight="1">
      <c r="B211" s="126"/>
      <c r="C211" s="127" t="s">
        <v>403</v>
      </c>
      <c r="D211" s="127" t="s">
        <v>123</v>
      </c>
      <c r="E211" s="128" t="s">
        <v>404</v>
      </c>
      <c r="F211" s="129" t="s">
        <v>405</v>
      </c>
      <c r="G211" s="130" t="s">
        <v>406</v>
      </c>
      <c r="H211" s="131"/>
      <c r="I211" s="131"/>
      <c r="J211" s="131">
        <f>ROUND(I211*H211,3)</f>
        <v>0</v>
      </c>
      <c r="K211" s="132"/>
      <c r="L211" s="25"/>
      <c r="M211" s="133" t="s">
        <v>1</v>
      </c>
      <c r="N211" s="134" t="s">
        <v>38</v>
      </c>
      <c r="O211" s="135">
        <v>0</v>
      </c>
      <c r="P211" s="135">
        <f>O211*H211</f>
        <v>0</v>
      </c>
      <c r="Q211" s="135">
        <v>0</v>
      </c>
      <c r="R211" s="135">
        <f>Q211*H211</f>
        <v>0</v>
      </c>
      <c r="S211" s="135">
        <v>0</v>
      </c>
      <c r="T211" s="136">
        <f>S211*H211</f>
        <v>0</v>
      </c>
      <c r="AR211" s="137" t="s">
        <v>190</v>
      </c>
      <c r="AT211" s="137" t="s">
        <v>123</v>
      </c>
      <c r="AU211" s="137" t="s">
        <v>128</v>
      </c>
      <c r="AY211" s="13" t="s">
        <v>121</v>
      </c>
      <c r="BE211" s="138">
        <f>IF(N211="základná",J211,0)</f>
        <v>0</v>
      </c>
      <c r="BF211" s="138">
        <f>IF(N211="znížená",J211,0)</f>
        <v>0</v>
      </c>
      <c r="BG211" s="138">
        <f>IF(N211="zákl. prenesená",J211,0)</f>
        <v>0</v>
      </c>
      <c r="BH211" s="138">
        <f>IF(N211="zníž. prenesená",J211,0)</f>
        <v>0</v>
      </c>
      <c r="BI211" s="138">
        <f>IF(N211="nulová",J211,0)</f>
        <v>0</v>
      </c>
      <c r="BJ211" s="13" t="s">
        <v>128</v>
      </c>
      <c r="BK211" s="139">
        <f>ROUND(I211*H211,3)</f>
        <v>0</v>
      </c>
      <c r="BL211" s="13" t="s">
        <v>190</v>
      </c>
      <c r="BM211" s="137" t="s">
        <v>407</v>
      </c>
    </row>
    <row r="212" spans="2:65" s="11" customFormat="1" ht="22.95" customHeight="1">
      <c r="B212" s="115"/>
      <c r="D212" s="116" t="s">
        <v>71</v>
      </c>
      <c r="E212" s="124" t="s">
        <v>408</v>
      </c>
      <c r="F212" s="124" t="s">
        <v>409</v>
      </c>
      <c r="J212" s="125">
        <f>BK212</f>
        <v>0</v>
      </c>
      <c r="L212" s="115"/>
      <c r="M212" s="119"/>
      <c r="P212" s="120">
        <f>SUM(P213:P215)</f>
        <v>6.8090400000000004</v>
      </c>
      <c r="R212" s="120">
        <f>SUM(R213:R215)</f>
        <v>0.15156000000000003</v>
      </c>
      <c r="T212" s="121">
        <f>SUM(T213:T215)</f>
        <v>0</v>
      </c>
      <c r="AR212" s="116" t="s">
        <v>128</v>
      </c>
      <c r="AT212" s="122" t="s">
        <v>71</v>
      </c>
      <c r="AU212" s="122" t="s">
        <v>77</v>
      </c>
      <c r="AY212" s="116" t="s">
        <v>121</v>
      </c>
      <c r="BK212" s="123">
        <f>SUM(BK213:BK215)</f>
        <v>0</v>
      </c>
    </row>
    <row r="213" spans="2:65" s="1" customFormat="1" ht="24.15" customHeight="1">
      <c r="B213" s="126"/>
      <c r="C213" s="127" t="s">
        <v>410</v>
      </c>
      <c r="D213" s="127" t="s">
        <v>123</v>
      </c>
      <c r="E213" s="128" t="s">
        <v>411</v>
      </c>
      <c r="F213" s="129" t="s">
        <v>412</v>
      </c>
      <c r="G213" s="130" t="s">
        <v>413</v>
      </c>
      <c r="H213" s="131">
        <v>6</v>
      </c>
      <c r="I213" s="131"/>
      <c r="J213" s="131">
        <f>ROUND(I213*H213,3)</f>
        <v>0</v>
      </c>
      <c r="K213" s="132"/>
      <c r="L213" s="25"/>
      <c r="M213" s="133" t="s">
        <v>1</v>
      </c>
      <c r="N213" s="134" t="s">
        <v>38</v>
      </c>
      <c r="O213" s="135">
        <v>1.1348400000000001</v>
      </c>
      <c r="P213" s="135">
        <f>O213*H213</f>
        <v>6.8090400000000004</v>
      </c>
      <c r="Q213" s="135">
        <v>2.5999999999999998E-4</v>
      </c>
      <c r="R213" s="135">
        <f>Q213*H213</f>
        <v>1.5599999999999998E-3</v>
      </c>
      <c r="S213" s="135">
        <v>0</v>
      </c>
      <c r="T213" s="136">
        <f>S213*H213</f>
        <v>0</v>
      </c>
      <c r="AR213" s="137" t="s">
        <v>190</v>
      </c>
      <c r="AT213" s="137" t="s">
        <v>123</v>
      </c>
      <c r="AU213" s="137" t="s">
        <v>128</v>
      </c>
      <c r="AY213" s="13" t="s">
        <v>121</v>
      </c>
      <c r="BE213" s="138">
        <f>IF(N213="základná",J213,0)</f>
        <v>0</v>
      </c>
      <c r="BF213" s="138">
        <f>IF(N213="znížená",J213,0)</f>
        <v>0</v>
      </c>
      <c r="BG213" s="138">
        <f>IF(N213="zákl. prenesená",J213,0)</f>
        <v>0</v>
      </c>
      <c r="BH213" s="138">
        <f>IF(N213="zníž. prenesená",J213,0)</f>
        <v>0</v>
      </c>
      <c r="BI213" s="138">
        <f>IF(N213="nulová",J213,0)</f>
        <v>0</v>
      </c>
      <c r="BJ213" s="13" t="s">
        <v>128</v>
      </c>
      <c r="BK213" s="139">
        <f>ROUND(I213*H213,3)</f>
        <v>0</v>
      </c>
      <c r="BL213" s="13" t="s">
        <v>190</v>
      </c>
      <c r="BM213" s="137" t="s">
        <v>414</v>
      </c>
    </row>
    <row r="214" spans="2:65" s="1" customFormat="1" ht="44.25" customHeight="1">
      <c r="B214" s="126"/>
      <c r="C214" s="140" t="s">
        <v>415</v>
      </c>
      <c r="D214" s="140" t="s">
        <v>263</v>
      </c>
      <c r="E214" s="141" t="s">
        <v>416</v>
      </c>
      <c r="F214" s="142" t="s">
        <v>417</v>
      </c>
      <c r="G214" s="143" t="s">
        <v>260</v>
      </c>
      <c r="H214" s="144">
        <v>6</v>
      </c>
      <c r="I214" s="144"/>
      <c r="J214" s="144">
        <f>ROUND(I214*H214,3)</f>
        <v>0</v>
      </c>
      <c r="K214" s="145"/>
      <c r="L214" s="146"/>
      <c r="M214" s="147" t="s">
        <v>1</v>
      </c>
      <c r="N214" s="148" t="s">
        <v>38</v>
      </c>
      <c r="O214" s="135">
        <v>0</v>
      </c>
      <c r="P214" s="135">
        <f>O214*H214</f>
        <v>0</v>
      </c>
      <c r="Q214" s="135">
        <v>2.5000000000000001E-2</v>
      </c>
      <c r="R214" s="135">
        <f>Q214*H214</f>
        <v>0.15000000000000002</v>
      </c>
      <c r="S214" s="135">
        <v>0</v>
      </c>
      <c r="T214" s="136">
        <f>S214*H214</f>
        <v>0</v>
      </c>
      <c r="AR214" s="137" t="s">
        <v>253</v>
      </c>
      <c r="AT214" s="137" t="s">
        <v>263</v>
      </c>
      <c r="AU214" s="137" t="s">
        <v>128</v>
      </c>
      <c r="AY214" s="13" t="s">
        <v>121</v>
      </c>
      <c r="BE214" s="138">
        <f>IF(N214="základná",J214,0)</f>
        <v>0</v>
      </c>
      <c r="BF214" s="138">
        <f>IF(N214="znížená",J214,0)</f>
        <v>0</v>
      </c>
      <c r="BG214" s="138">
        <f>IF(N214="zákl. prenesená",J214,0)</f>
        <v>0</v>
      </c>
      <c r="BH214" s="138">
        <f>IF(N214="zníž. prenesená",J214,0)</f>
        <v>0</v>
      </c>
      <c r="BI214" s="138">
        <f>IF(N214="nulová",J214,0)</f>
        <v>0</v>
      </c>
      <c r="BJ214" s="13" t="s">
        <v>128</v>
      </c>
      <c r="BK214" s="139">
        <f>ROUND(I214*H214,3)</f>
        <v>0</v>
      </c>
      <c r="BL214" s="13" t="s">
        <v>190</v>
      </c>
      <c r="BM214" s="137" t="s">
        <v>418</v>
      </c>
    </row>
    <row r="215" spans="2:65" s="1" customFormat="1" ht="24.15" customHeight="1">
      <c r="B215" s="126"/>
      <c r="C215" s="127" t="s">
        <v>419</v>
      </c>
      <c r="D215" s="127" t="s">
        <v>123</v>
      </c>
      <c r="E215" s="128" t="s">
        <v>420</v>
      </c>
      <c r="F215" s="129" t="s">
        <v>421</v>
      </c>
      <c r="G215" s="130" t="s">
        <v>406</v>
      </c>
      <c r="H215" s="131"/>
      <c r="I215" s="131"/>
      <c r="J215" s="131">
        <f>ROUND(I215*H215,3)</f>
        <v>0</v>
      </c>
      <c r="K215" s="132"/>
      <c r="L215" s="25"/>
      <c r="M215" s="133" t="s">
        <v>1</v>
      </c>
      <c r="N215" s="134" t="s">
        <v>38</v>
      </c>
      <c r="O215" s="135">
        <v>0</v>
      </c>
      <c r="P215" s="135">
        <f>O215*H215</f>
        <v>0</v>
      </c>
      <c r="Q215" s="135">
        <v>0</v>
      </c>
      <c r="R215" s="135">
        <f>Q215*H215</f>
        <v>0</v>
      </c>
      <c r="S215" s="135">
        <v>0</v>
      </c>
      <c r="T215" s="136">
        <f>S215*H215</f>
        <v>0</v>
      </c>
      <c r="AR215" s="137" t="s">
        <v>190</v>
      </c>
      <c r="AT215" s="137" t="s">
        <v>123</v>
      </c>
      <c r="AU215" s="137" t="s">
        <v>128</v>
      </c>
      <c r="AY215" s="13" t="s">
        <v>121</v>
      </c>
      <c r="BE215" s="138">
        <f>IF(N215="základná",J215,0)</f>
        <v>0</v>
      </c>
      <c r="BF215" s="138">
        <f>IF(N215="znížená",J215,0)</f>
        <v>0</v>
      </c>
      <c r="BG215" s="138">
        <f>IF(N215="zákl. prenesená",J215,0)</f>
        <v>0</v>
      </c>
      <c r="BH215" s="138">
        <f>IF(N215="zníž. prenesená",J215,0)</f>
        <v>0</v>
      </c>
      <c r="BI215" s="138">
        <f>IF(N215="nulová",J215,0)</f>
        <v>0</v>
      </c>
      <c r="BJ215" s="13" t="s">
        <v>128</v>
      </c>
      <c r="BK215" s="139">
        <f>ROUND(I215*H215,3)</f>
        <v>0</v>
      </c>
      <c r="BL215" s="13" t="s">
        <v>190</v>
      </c>
      <c r="BM215" s="137" t="s">
        <v>422</v>
      </c>
    </row>
    <row r="216" spans="2:65" s="11" customFormat="1" ht="22.95" customHeight="1">
      <c r="B216" s="115"/>
      <c r="D216" s="116" t="s">
        <v>71</v>
      </c>
      <c r="E216" s="124" t="s">
        <v>423</v>
      </c>
      <c r="F216" s="124" t="s">
        <v>424</v>
      </c>
      <c r="J216" s="125">
        <f>BK216</f>
        <v>0</v>
      </c>
      <c r="L216" s="115"/>
      <c r="M216" s="119"/>
      <c r="P216" s="120">
        <f>SUM(P217:P218)</f>
        <v>184.67660000000001</v>
      </c>
      <c r="R216" s="120">
        <f>SUM(R217:R218)</f>
        <v>2.6699990000000002</v>
      </c>
      <c r="T216" s="121">
        <f>SUM(T217:T218)</f>
        <v>0</v>
      </c>
      <c r="AR216" s="116" t="s">
        <v>128</v>
      </c>
      <c r="AT216" s="122" t="s">
        <v>71</v>
      </c>
      <c r="AU216" s="122" t="s">
        <v>77</v>
      </c>
      <c r="AY216" s="116" t="s">
        <v>121</v>
      </c>
      <c r="BK216" s="123">
        <f>SUM(BK217:BK218)</f>
        <v>0</v>
      </c>
    </row>
    <row r="217" spans="2:65" s="1" customFormat="1" ht="33" customHeight="1">
      <c r="B217" s="126"/>
      <c r="C217" s="127" t="s">
        <v>425</v>
      </c>
      <c r="D217" s="127" t="s">
        <v>123</v>
      </c>
      <c r="E217" s="128" t="s">
        <v>426</v>
      </c>
      <c r="F217" s="129" t="s">
        <v>427</v>
      </c>
      <c r="G217" s="130" t="s">
        <v>126</v>
      </c>
      <c r="H217" s="131">
        <v>200.3</v>
      </c>
      <c r="I217" s="131"/>
      <c r="J217" s="131">
        <f>ROUND(I217*H217,3)</f>
        <v>0</v>
      </c>
      <c r="K217" s="132"/>
      <c r="L217" s="25"/>
      <c r="M217" s="133" t="s">
        <v>1</v>
      </c>
      <c r="N217" s="134" t="s">
        <v>38</v>
      </c>
      <c r="O217" s="135">
        <v>0.92200000000000004</v>
      </c>
      <c r="P217" s="135">
        <f>O217*H217</f>
        <v>184.67660000000001</v>
      </c>
      <c r="Q217" s="135">
        <v>1.333E-2</v>
      </c>
      <c r="R217" s="135">
        <f>Q217*H217</f>
        <v>2.6699990000000002</v>
      </c>
      <c r="S217" s="135">
        <v>0</v>
      </c>
      <c r="T217" s="136">
        <f>S217*H217</f>
        <v>0</v>
      </c>
      <c r="AR217" s="137" t="s">
        <v>190</v>
      </c>
      <c r="AT217" s="137" t="s">
        <v>123</v>
      </c>
      <c r="AU217" s="137" t="s">
        <v>128</v>
      </c>
      <c r="AY217" s="13" t="s">
        <v>121</v>
      </c>
      <c r="BE217" s="138">
        <f>IF(N217="základná",J217,0)</f>
        <v>0</v>
      </c>
      <c r="BF217" s="138">
        <f>IF(N217="znížená",J217,0)</f>
        <v>0</v>
      </c>
      <c r="BG217" s="138">
        <f>IF(N217="zákl. prenesená",J217,0)</f>
        <v>0</v>
      </c>
      <c r="BH217" s="138">
        <f>IF(N217="zníž. prenesená",J217,0)</f>
        <v>0</v>
      </c>
      <c r="BI217" s="138">
        <f>IF(N217="nulová",J217,0)</f>
        <v>0</v>
      </c>
      <c r="BJ217" s="13" t="s">
        <v>128</v>
      </c>
      <c r="BK217" s="139">
        <f>ROUND(I217*H217,3)</f>
        <v>0</v>
      </c>
      <c r="BL217" s="13" t="s">
        <v>190</v>
      </c>
      <c r="BM217" s="137" t="s">
        <v>428</v>
      </c>
    </row>
    <row r="218" spans="2:65" s="1" customFormat="1" ht="24.15" customHeight="1">
      <c r="B218" s="126"/>
      <c r="C218" s="127" t="s">
        <v>429</v>
      </c>
      <c r="D218" s="127" t="s">
        <v>123</v>
      </c>
      <c r="E218" s="128" t="s">
        <v>430</v>
      </c>
      <c r="F218" s="129" t="s">
        <v>431</v>
      </c>
      <c r="G218" s="130" t="s">
        <v>406</v>
      </c>
      <c r="H218" s="131"/>
      <c r="I218" s="131"/>
      <c r="J218" s="131">
        <f>ROUND(I218*H218,3)</f>
        <v>0</v>
      </c>
      <c r="K218" s="132"/>
      <c r="L218" s="25"/>
      <c r="M218" s="133" t="s">
        <v>1</v>
      </c>
      <c r="N218" s="134" t="s">
        <v>38</v>
      </c>
      <c r="O218" s="135">
        <v>0</v>
      </c>
      <c r="P218" s="135">
        <f>O218*H218</f>
        <v>0</v>
      </c>
      <c r="Q218" s="135">
        <v>0</v>
      </c>
      <c r="R218" s="135">
        <f>Q218*H218</f>
        <v>0</v>
      </c>
      <c r="S218" s="135">
        <v>0</v>
      </c>
      <c r="T218" s="136">
        <f>S218*H218</f>
        <v>0</v>
      </c>
      <c r="AR218" s="137" t="s">
        <v>190</v>
      </c>
      <c r="AT218" s="137" t="s">
        <v>123</v>
      </c>
      <c r="AU218" s="137" t="s">
        <v>128</v>
      </c>
      <c r="AY218" s="13" t="s">
        <v>121</v>
      </c>
      <c r="BE218" s="138">
        <f>IF(N218="základná",J218,0)</f>
        <v>0</v>
      </c>
      <c r="BF218" s="138">
        <f>IF(N218="znížená",J218,0)</f>
        <v>0</v>
      </c>
      <c r="BG218" s="138">
        <f>IF(N218="zákl. prenesená",J218,0)</f>
        <v>0</v>
      </c>
      <c r="BH218" s="138">
        <f>IF(N218="zníž. prenesená",J218,0)</f>
        <v>0</v>
      </c>
      <c r="BI218" s="138">
        <f>IF(N218="nulová",J218,0)</f>
        <v>0</v>
      </c>
      <c r="BJ218" s="13" t="s">
        <v>128</v>
      </c>
      <c r="BK218" s="139">
        <f>ROUND(I218*H218,3)</f>
        <v>0</v>
      </c>
      <c r="BL218" s="13" t="s">
        <v>190</v>
      </c>
      <c r="BM218" s="137" t="s">
        <v>432</v>
      </c>
    </row>
    <row r="219" spans="2:65" s="11" customFormat="1" ht="22.95" customHeight="1">
      <c r="B219" s="115"/>
      <c r="D219" s="116" t="s">
        <v>71</v>
      </c>
      <c r="E219" s="124" t="s">
        <v>433</v>
      </c>
      <c r="F219" s="124" t="s">
        <v>434</v>
      </c>
      <c r="J219" s="125">
        <f>BK219</f>
        <v>0</v>
      </c>
      <c r="L219" s="115"/>
      <c r="M219" s="119"/>
      <c r="P219" s="120">
        <f>SUM(P220:P221)</f>
        <v>11.1508064</v>
      </c>
      <c r="R219" s="120">
        <f>SUM(R220:R221)</f>
        <v>3.7119600000000003E-2</v>
      </c>
      <c r="T219" s="121">
        <f>SUM(T220:T221)</f>
        <v>0</v>
      </c>
      <c r="AR219" s="116" t="s">
        <v>128</v>
      </c>
      <c r="AT219" s="122" t="s">
        <v>71</v>
      </c>
      <c r="AU219" s="122" t="s">
        <v>77</v>
      </c>
      <c r="AY219" s="116" t="s">
        <v>121</v>
      </c>
      <c r="BK219" s="123">
        <f>SUM(BK220:BK221)</f>
        <v>0</v>
      </c>
    </row>
    <row r="220" spans="2:65" s="1" customFormat="1" ht="24.15" customHeight="1">
      <c r="B220" s="126"/>
      <c r="C220" s="127" t="s">
        <v>435</v>
      </c>
      <c r="D220" s="127" t="s">
        <v>123</v>
      </c>
      <c r="E220" s="128" t="s">
        <v>436</v>
      </c>
      <c r="F220" s="129" t="s">
        <v>437</v>
      </c>
      <c r="G220" s="130" t="s">
        <v>175</v>
      </c>
      <c r="H220" s="131">
        <v>19.64</v>
      </c>
      <c r="I220" s="131"/>
      <c r="J220" s="131">
        <f>ROUND(I220*H220,3)</f>
        <v>0</v>
      </c>
      <c r="K220" s="132"/>
      <c r="L220" s="25"/>
      <c r="M220" s="133" t="s">
        <v>1</v>
      </c>
      <c r="N220" s="134" t="s">
        <v>38</v>
      </c>
      <c r="O220" s="135">
        <v>0.56776000000000004</v>
      </c>
      <c r="P220" s="135">
        <f>O220*H220</f>
        <v>11.1508064</v>
      </c>
      <c r="Q220" s="135">
        <v>1.89E-3</v>
      </c>
      <c r="R220" s="135">
        <f>Q220*H220</f>
        <v>3.7119600000000003E-2</v>
      </c>
      <c r="S220" s="135">
        <v>0</v>
      </c>
      <c r="T220" s="136">
        <f>S220*H220</f>
        <v>0</v>
      </c>
      <c r="AR220" s="137" t="s">
        <v>190</v>
      </c>
      <c r="AT220" s="137" t="s">
        <v>123</v>
      </c>
      <c r="AU220" s="137" t="s">
        <v>128</v>
      </c>
      <c r="AY220" s="13" t="s">
        <v>121</v>
      </c>
      <c r="BE220" s="138">
        <f>IF(N220="základná",J220,0)</f>
        <v>0</v>
      </c>
      <c r="BF220" s="138">
        <f>IF(N220="znížená",J220,0)</f>
        <v>0</v>
      </c>
      <c r="BG220" s="138">
        <f>IF(N220="zákl. prenesená",J220,0)</f>
        <v>0</v>
      </c>
      <c r="BH220" s="138">
        <f>IF(N220="zníž. prenesená",J220,0)</f>
        <v>0</v>
      </c>
      <c r="BI220" s="138">
        <f>IF(N220="nulová",J220,0)</f>
        <v>0</v>
      </c>
      <c r="BJ220" s="13" t="s">
        <v>128</v>
      </c>
      <c r="BK220" s="139">
        <f>ROUND(I220*H220,3)</f>
        <v>0</v>
      </c>
      <c r="BL220" s="13" t="s">
        <v>190</v>
      </c>
      <c r="BM220" s="137" t="s">
        <v>438</v>
      </c>
    </row>
    <row r="221" spans="2:65" s="1" customFormat="1" ht="24.15" customHeight="1">
      <c r="B221" s="126"/>
      <c r="C221" s="127" t="s">
        <v>439</v>
      </c>
      <c r="D221" s="127" t="s">
        <v>123</v>
      </c>
      <c r="E221" s="128" t="s">
        <v>440</v>
      </c>
      <c r="F221" s="129" t="s">
        <v>441</v>
      </c>
      <c r="G221" s="130" t="s">
        <v>406</v>
      </c>
      <c r="H221" s="131"/>
      <c r="I221" s="131"/>
      <c r="J221" s="131">
        <f>ROUND(I221*H221,3)</f>
        <v>0</v>
      </c>
      <c r="K221" s="132"/>
      <c r="L221" s="25"/>
      <c r="M221" s="133" t="s">
        <v>1</v>
      </c>
      <c r="N221" s="134" t="s">
        <v>38</v>
      </c>
      <c r="O221" s="135">
        <v>0</v>
      </c>
      <c r="P221" s="135">
        <f>O221*H221</f>
        <v>0</v>
      </c>
      <c r="Q221" s="135">
        <v>0</v>
      </c>
      <c r="R221" s="135">
        <f>Q221*H221</f>
        <v>0</v>
      </c>
      <c r="S221" s="135">
        <v>0</v>
      </c>
      <c r="T221" s="136">
        <f>S221*H221</f>
        <v>0</v>
      </c>
      <c r="AR221" s="137" t="s">
        <v>190</v>
      </c>
      <c r="AT221" s="137" t="s">
        <v>123</v>
      </c>
      <c r="AU221" s="137" t="s">
        <v>128</v>
      </c>
      <c r="AY221" s="13" t="s">
        <v>121</v>
      </c>
      <c r="BE221" s="138">
        <f>IF(N221="základná",J221,0)</f>
        <v>0</v>
      </c>
      <c r="BF221" s="138">
        <f>IF(N221="znížená",J221,0)</f>
        <v>0</v>
      </c>
      <c r="BG221" s="138">
        <f>IF(N221="zákl. prenesená",J221,0)</f>
        <v>0</v>
      </c>
      <c r="BH221" s="138">
        <f>IF(N221="zníž. prenesená",J221,0)</f>
        <v>0</v>
      </c>
      <c r="BI221" s="138">
        <f>IF(N221="nulová",J221,0)</f>
        <v>0</v>
      </c>
      <c r="BJ221" s="13" t="s">
        <v>128</v>
      </c>
      <c r="BK221" s="139">
        <f>ROUND(I221*H221,3)</f>
        <v>0</v>
      </c>
      <c r="BL221" s="13" t="s">
        <v>190</v>
      </c>
      <c r="BM221" s="137" t="s">
        <v>442</v>
      </c>
    </row>
    <row r="222" spans="2:65" s="11" customFormat="1" ht="22.95" customHeight="1">
      <c r="B222" s="115"/>
      <c r="D222" s="116" t="s">
        <v>71</v>
      </c>
      <c r="E222" s="124" t="s">
        <v>443</v>
      </c>
      <c r="F222" s="124" t="s">
        <v>444</v>
      </c>
      <c r="J222" s="125">
        <f>BK222</f>
        <v>0</v>
      </c>
      <c r="L222" s="115"/>
      <c r="M222" s="119"/>
      <c r="P222" s="120">
        <f>SUM(P223:P240)</f>
        <v>61.472169999999998</v>
      </c>
      <c r="R222" s="120">
        <f>SUM(R223:R240)</f>
        <v>1.4699386000000001</v>
      </c>
      <c r="T222" s="121">
        <f>SUM(T223:T240)</f>
        <v>0</v>
      </c>
      <c r="AR222" s="116" t="s">
        <v>128</v>
      </c>
      <c r="AT222" s="122" t="s">
        <v>71</v>
      </c>
      <c r="AU222" s="122" t="s">
        <v>77</v>
      </c>
      <c r="AY222" s="116" t="s">
        <v>121</v>
      </c>
      <c r="BK222" s="123">
        <f>SUM(BK223:BK240)</f>
        <v>0</v>
      </c>
    </row>
    <row r="223" spans="2:65" s="1" customFormat="1" ht="24.15" customHeight="1">
      <c r="B223" s="126"/>
      <c r="C223" s="127" t="s">
        <v>445</v>
      </c>
      <c r="D223" s="127" t="s">
        <v>123</v>
      </c>
      <c r="E223" s="128" t="s">
        <v>446</v>
      </c>
      <c r="F223" s="129" t="s">
        <v>447</v>
      </c>
      <c r="G223" s="130" t="s">
        <v>175</v>
      </c>
      <c r="H223" s="131">
        <v>82.1</v>
      </c>
      <c r="I223" s="131"/>
      <c r="J223" s="131">
        <f t="shared" ref="J223:J240" si="30">ROUND(I223*H223,3)</f>
        <v>0</v>
      </c>
      <c r="K223" s="132"/>
      <c r="L223" s="25"/>
      <c r="M223" s="133" t="s">
        <v>1</v>
      </c>
      <c r="N223" s="134" t="s">
        <v>38</v>
      </c>
      <c r="O223" s="135">
        <v>0.60499999999999998</v>
      </c>
      <c r="P223" s="135">
        <f t="shared" ref="P223:P240" si="31">O223*H223</f>
        <v>49.670499999999997</v>
      </c>
      <c r="Q223" s="135">
        <v>2.1000000000000001E-4</v>
      </c>
      <c r="R223" s="135">
        <f t="shared" ref="R223:R240" si="32">Q223*H223</f>
        <v>1.7240999999999999E-2</v>
      </c>
      <c r="S223" s="135">
        <v>0</v>
      </c>
      <c r="T223" s="136">
        <f t="shared" ref="T223:T240" si="33">S223*H223</f>
        <v>0</v>
      </c>
      <c r="AR223" s="137" t="s">
        <v>190</v>
      </c>
      <c r="AT223" s="137" t="s">
        <v>123</v>
      </c>
      <c r="AU223" s="137" t="s">
        <v>128</v>
      </c>
      <c r="AY223" s="13" t="s">
        <v>121</v>
      </c>
      <c r="BE223" s="138">
        <f t="shared" ref="BE223:BE240" si="34">IF(N223="základná",J223,0)</f>
        <v>0</v>
      </c>
      <c r="BF223" s="138">
        <f t="shared" ref="BF223:BF240" si="35">IF(N223="znížená",J223,0)</f>
        <v>0</v>
      </c>
      <c r="BG223" s="138">
        <f t="shared" ref="BG223:BG240" si="36">IF(N223="zákl. prenesená",J223,0)</f>
        <v>0</v>
      </c>
      <c r="BH223" s="138">
        <f t="shared" ref="BH223:BH240" si="37">IF(N223="zníž. prenesená",J223,0)</f>
        <v>0</v>
      </c>
      <c r="BI223" s="138">
        <f t="shared" ref="BI223:BI240" si="38">IF(N223="nulová",J223,0)</f>
        <v>0</v>
      </c>
      <c r="BJ223" s="13" t="s">
        <v>128</v>
      </c>
      <c r="BK223" s="139">
        <f t="shared" ref="BK223:BK240" si="39">ROUND(I223*H223,3)</f>
        <v>0</v>
      </c>
      <c r="BL223" s="13" t="s">
        <v>190</v>
      </c>
      <c r="BM223" s="137" t="s">
        <v>448</v>
      </c>
    </row>
    <row r="224" spans="2:65" s="1" customFormat="1" ht="24.15" customHeight="1">
      <c r="B224" s="126"/>
      <c r="C224" s="140" t="s">
        <v>449</v>
      </c>
      <c r="D224" s="140" t="s">
        <v>263</v>
      </c>
      <c r="E224" s="141" t="s">
        <v>450</v>
      </c>
      <c r="F224" s="142" t="s">
        <v>451</v>
      </c>
      <c r="G224" s="143" t="s">
        <v>260</v>
      </c>
      <c r="H224" s="144">
        <v>7</v>
      </c>
      <c r="I224" s="144"/>
      <c r="J224" s="144">
        <f t="shared" si="30"/>
        <v>0</v>
      </c>
      <c r="K224" s="145"/>
      <c r="L224" s="146"/>
      <c r="M224" s="147" t="s">
        <v>1</v>
      </c>
      <c r="N224" s="148" t="s">
        <v>38</v>
      </c>
      <c r="O224" s="135">
        <v>0</v>
      </c>
      <c r="P224" s="135">
        <f t="shared" si="31"/>
        <v>0</v>
      </c>
      <c r="Q224" s="135">
        <v>7.1999999999999995E-2</v>
      </c>
      <c r="R224" s="135">
        <f t="shared" si="32"/>
        <v>0.504</v>
      </c>
      <c r="S224" s="135">
        <v>0</v>
      </c>
      <c r="T224" s="136">
        <f t="shared" si="33"/>
        <v>0</v>
      </c>
      <c r="AR224" s="137" t="s">
        <v>253</v>
      </c>
      <c r="AT224" s="137" t="s">
        <v>263</v>
      </c>
      <c r="AU224" s="137" t="s">
        <v>128</v>
      </c>
      <c r="AY224" s="13" t="s">
        <v>121</v>
      </c>
      <c r="BE224" s="138">
        <f t="shared" si="34"/>
        <v>0</v>
      </c>
      <c r="BF224" s="138">
        <f t="shared" si="35"/>
        <v>0</v>
      </c>
      <c r="BG224" s="138">
        <f t="shared" si="36"/>
        <v>0</v>
      </c>
      <c r="BH224" s="138">
        <f t="shared" si="37"/>
        <v>0</v>
      </c>
      <c r="BI224" s="138">
        <f t="shared" si="38"/>
        <v>0</v>
      </c>
      <c r="BJ224" s="13" t="s">
        <v>128</v>
      </c>
      <c r="BK224" s="139">
        <f t="shared" si="39"/>
        <v>0</v>
      </c>
      <c r="BL224" s="13" t="s">
        <v>190</v>
      </c>
      <c r="BM224" s="137" t="s">
        <v>452</v>
      </c>
    </row>
    <row r="225" spans="2:65" s="1" customFormat="1" ht="24.15" customHeight="1">
      <c r="B225" s="126"/>
      <c r="C225" s="140" t="s">
        <v>453</v>
      </c>
      <c r="D225" s="140" t="s">
        <v>263</v>
      </c>
      <c r="E225" s="141" t="s">
        <v>454</v>
      </c>
      <c r="F225" s="142" t="s">
        <v>455</v>
      </c>
      <c r="G225" s="143" t="s">
        <v>260</v>
      </c>
      <c r="H225" s="144">
        <v>4</v>
      </c>
      <c r="I225" s="144"/>
      <c r="J225" s="144">
        <f t="shared" si="30"/>
        <v>0</v>
      </c>
      <c r="K225" s="145"/>
      <c r="L225" s="146"/>
      <c r="M225" s="147" t="s">
        <v>1</v>
      </c>
      <c r="N225" s="148" t="s">
        <v>38</v>
      </c>
      <c r="O225" s="135">
        <v>0</v>
      </c>
      <c r="P225" s="135">
        <f t="shared" si="31"/>
        <v>0</v>
      </c>
      <c r="Q225" s="135">
        <v>8.1000000000000003E-2</v>
      </c>
      <c r="R225" s="135">
        <f t="shared" si="32"/>
        <v>0.32400000000000001</v>
      </c>
      <c r="S225" s="135">
        <v>0</v>
      </c>
      <c r="T225" s="136">
        <f t="shared" si="33"/>
        <v>0</v>
      </c>
      <c r="AR225" s="137" t="s">
        <v>253</v>
      </c>
      <c r="AT225" s="137" t="s">
        <v>263</v>
      </c>
      <c r="AU225" s="137" t="s">
        <v>128</v>
      </c>
      <c r="AY225" s="13" t="s">
        <v>121</v>
      </c>
      <c r="BE225" s="138">
        <f t="shared" si="34"/>
        <v>0</v>
      </c>
      <c r="BF225" s="138">
        <f t="shared" si="35"/>
        <v>0</v>
      </c>
      <c r="BG225" s="138">
        <f t="shared" si="36"/>
        <v>0</v>
      </c>
      <c r="BH225" s="138">
        <f t="shared" si="37"/>
        <v>0</v>
      </c>
      <c r="BI225" s="138">
        <f t="shared" si="38"/>
        <v>0</v>
      </c>
      <c r="BJ225" s="13" t="s">
        <v>128</v>
      </c>
      <c r="BK225" s="139">
        <f t="shared" si="39"/>
        <v>0</v>
      </c>
      <c r="BL225" s="13" t="s">
        <v>190</v>
      </c>
      <c r="BM225" s="137" t="s">
        <v>456</v>
      </c>
    </row>
    <row r="226" spans="2:65" s="1" customFormat="1" ht="33" customHeight="1">
      <c r="B226" s="126"/>
      <c r="C226" s="140" t="s">
        <v>457</v>
      </c>
      <c r="D226" s="140" t="s">
        <v>263</v>
      </c>
      <c r="E226" s="141" t="s">
        <v>458</v>
      </c>
      <c r="F226" s="142" t="s">
        <v>459</v>
      </c>
      <c r="G226" s="143" t="s">
        <v>260</v>
      </c>
      <c r="H226" s="144">
        <v>4</v>
      </c>
      <c r="I226" s="144"/>
      <c r="J226" s="144">
        <f t="shared" si="30"/>
        <v>0</v>
      </c>
      <c r="K226" s="145"/>
      <c r="L226" s="146"/>
      <c r="M226" s="147" t="s">
        <v>1</v>
      </c>
      <c r="N226" s="148" t="s">
        <v>38</v>
      </c>
      <c r="O226" s="135">
        <v>0</v>
      </c>
      <c r="P226" s="135">
        <f t="shared" si="31"/>
        <v>0</v>
      </c>
      <c r="Q226" s="135">
        <v>0.11700000000000001</v>
      </c>
      <c r="R226" s="135">
        <f t="shared" si="32"/>
        <v>0.46800000000000003</v>
      </c>
      <c r="S226" s="135">
        <v>0</v>
      </c>
      <c r="T226" s="136">
        <f t="shared" si="33"/>
        <v>0</v>
      </c>
      <c r="AR226" s="137" t="s">
        <v>253</v>
      </c>
      <c r="AT226" s="137" t="s">
        <v>263</v>
      </c>
      <c r="AU226" s="137" t="s">
        <v>128</v>
      </c>
      <c r="AY226" s="13" t="s">
        <v>121</v>
      </c>
      <c r="BE226" s="138">
        <f t="shared" si="34"/>
        <v>0</v>
      </c>
      <c r="BF226" s="138">
        <f t="shared" si="35"/>
        <v>0</v>
      </c>
      <c r="BG226" s="138">
        <f t="shared" si="36"/>
        <v>0</v>
      </c>
      <c r="BH226" s="138">
        <f t="shared" si="37"/>
        <v>0</v>
      </c>
      <c r="BI226" s="138">
        <f t="shared" si="38"/>
        <v>0</v>
      </c>
      <c r="BJ226" s="13" t="s">
        <v>128</v>
      </c>
      <c r="BK226" s="139">
        <f t="shared" si="39"/>
        <v>0</v>
      </c>
      <c r="BL226" s="13" t="s">
        <v>190</v>
      </c>
      <c r="BM226" s="137" t="s">
        <v>460</v>
      </c>
    </row>
    <row r="227" spans="2:65" s="1" customFormat="1" ht="37.950000000000003" customHeight="1">
      <c r="B227" s="126"/>
      <c r="C227" s="140" t="s">
        <v>461</v>
      </c>
      <c r="D227" s="140" t="s">
        <v>263</v>
      </c>
      <c r="E227" s="141" t="s">
        <v>462</v>
      </c>
      <c r="F227" s="142" t="s">
        <v>463</v>
      </c>
      <c r="G227" s="143" t="s">
        <v>175</v>
      </c>
      <c r="H227" s="144">
        <v>66.44</v>
      </c>
      <c r="I227" s="144"/>
      <c r="J227" s="144">
        <f t="shared" si="30"/>
        <v>0</v>
      </c>
      <c r="K227" s="145"/>
      <c r="L227" s="146"/>
      <c r="M227" s="147" t="s">
        <v>1</v>
      </c>
      <c r="N227" s="148" t="s">
        <v>38</v>
      </c>
      <c r="O227" s="135">
        <v>0</v>
      </c>
      <c r="P227" s="135">
        <f t="shared" si="31"/>
        <v>0</v>
      </c>
      <c r="Q227" s="135">
        <v>1E-4</v>
      </c>
      <c r="R227" s="135">
        <f t="shared" si="32"/>
        <v>6.6439999999999997E-3</v>
      </c>
      <c r="S227" s="135">
        <v>0</v>
      </c>
      <c r="T227" s="136">
        <f t="shared" si="33"/>
        <v>0</v>
      </c>
      <c r="AR227" s="137" t="s">
        <v>253</v>
      </c>
      <c r="AT227" s="137" t="s">
        <v>263</v>
      </c>
      <c r="AU227" s="137" t="s">
        <v>128</v>
      </c>
      <c r="AY227" s="13" t="s">
        <v>121</v>
      </c>
      <c r="BE227" s="138">
        <f t="shared" si="34"/>
        <v>0</v>
      </c>
      <c r="BF227" s="138">
        <f t="shared" si="35"/>
        <v>0</v>
      </c>
      <c r="BG227" s="138">
        <f t="shared" si="36"/>
        <v>0</v>
      </c>
      <c r="BH227" s="138">
        <f t="shared" si="37"/>
        <v>0</v>
      </c>
      <c r="BI227" s="138">
        <f t="shared" si="38"/>
        <v>0</v>
      </c>
      <c r="BJ227" s="13" t="s">
        <v>128</v>
      </c>
      <c r="BK227" s="139">
        <f t="shared" si="39"/>
        <v>0</v>
      </c>
      <c r="BL227" s="13" t="s">
        <v>190</v>
      </c>
      <c r="BM227" s="137" t="s">
        <v>464</v>
      </c>
    </row>
    <row r="228" spans="2:65" s="1" customFormat="1" ht="37.950000000000003" customHeight="1">
      <c r="B228" s="126"/>
      <c r="C228" s="140" t="s">
        <v>465</v>
      </c>
      <c r="D228" s="140" t="s">
        <v>263</v>
      </c>
      <c r="E228" s="141" t="s">
        <v>466</v>
      </c>
      <c r="F228" s="142" t="s">
        <v>467</v>
      </c>
      <c r="G228" s="143" t="s">
        <v>175</v>
      </c>
      <c r="H228" s="144">
        <v>66.44</v>
      </c>
      <c r="I228" s="144"/>
      <c r="J228" s="144">
        <f t="shared" si="30"/>
        <v>0</v>
      </c>
      <c r="K228" s="145"/>
      <c r="L228" s="146"/>
      <c r="M228" s="147" t="s">
        <v>1</v>
      </c>
      <c r="N228" s="148" t="s">
        <v>38</v>
      </c>
      <c r="O228" s="135">
        <v>0</v>
      </c>
      <c r="P228" s="135">
        <f t="shared" si="31"/>
        <v>0</v>
      </c>
      <c r="Q228" s="135">
        <v>1E-4</v>
      </c>
      <c r="R228" s="135">
        <f t="shared" si="32"/>
        <v>6.6439999999999997E-3</v>
      </c>
      <c r="S228" s="135">
        <v>0</v>
      </c>
      <c r="T228" s="136">
        <f t="shared" si="33"/>
        <v>0</v>
      </c>
      <c r="AR228" s="137" t="s">
        <v>253</v>
      </c>
      <c r="AT228" s="137" t="s">
        <v>263</v>
      </c>
      <c r="AU228" s="137" t="s">
        <v>128</v>
      </c>
      <c r="AY228" s="13" t="s">
        <v>121</v>
      </c>
      <c r="BE228" s="138">
        <f t="shared" si="34"/>
        <v>0</v>
      </c>
      <c r="BF228" s="138">
        <f t="shared" si="35"/>
        <v>0</v>
      </c>
      <c r="BG228" s="138">
        <f t="shared" si="36"/>
        <v>0</v>
      </c>
      <c r="BH228" s="138">
        <f t="shared" si="37"/>
        <v>0</v>
      </c>
      <c r="BI228" s="138">
        <f t="shared" si="38"/>
        <v>0</v>
      </c>
      <c r="BJ228" s="13" t="s">
        <v>128</v>
      </c>
      <c r="BK228" s="139">
        <f t="shared" si="39"/>
        <v>0</v>
      </c>
      <c r="BL228" s="13" t="s">
        <v>190</v>
      </c>
      <c r="BM228" s="137" t="s">
        <v>468</v>
      </c>
    </row>
    <row r="229" spans="2:65" s="1" customFormat="1" ht="33" customHeight="1">
      <c r="B229" s="126"/>
      <c r="C229" s="127" t="s">
        <v>469</v>
      </c>
      <c r="D229" s="127" t="s">
        <v>123</v>
      </c>
      <c r="E229" s="128" t="s">
        <v>470</v>
      </c>
      <c r="F229" s="129" t="s">
        <v>471</v>
      </c>
      <c r="G229" s="130" t="s">
        <v>260</v>
      </c>
      <c r="H229" s="131">
        <v>2</v>
      </c>
      <c r="I229" s="131"/>
      <c r="J229" s="131">
        <f t="shared" si="30"/>
        <v>0</v>
      </c>
      <c r="K229" s="132"/>
      <c r="L229" s="25"/>
      <c r="M229" s="133" t="s">
        <v>1</v>
      </c>
      <c r="N229" s="134" t="s">
        <v>38</v>
      </c>
      <c r="O229" s="135">
        <v>1.2250099999999999</v>
      </c>
      <c r="P229" s="135">
        <f t="shared" si="31"/>
        <v>2.4500199999999999</v>
      </c>
      <c r="Q229" s="135">
        <v>0</v>
      </c>
      <c r="R229" s="135">
        <f t="shared" si="32"/>
        <v>0</v>
      </c>
      <c r="S229" s="135">
        <v>0</v>
      </c>
      <c r="T229" s="136">
        <f t="shared" si="33"/>
        <v>0</v>
      </c>
      <c r="AR229" s="137" t="s">
        <v>190</v>
      </c>
      <c r="AT229" s="137" t="s">
        <v>123</v>
      </c>
      <c r="AU229" s="137" t="s">
        <v>128</v>
      </c>
      <c r="AY229" s="13" t="s">
        <v>121</v>
      </c>
      <c r="BE229" s="138">
        <f t="shared" si="34"/>
        <v>0</v>
      </c>
      <c r="BF229" s="138">
        <f t="shared" si="35"/>
        <v>0</v>
      </c>
      <c r="BG229" s="138">
        <f t="shared" si="36"/>
        <v>0</v>
      </c>
      <c r="BH229" s="138">
        <f t="shared" si="37"/>
        <v>0</v>
      </c>
      <c r="BI229" s="138">
        <f t="shared" si="38"/>
        <v>0</v>
      </c>
      <c r="BJ229" s="13" t="s">
        <v>128</v>
      </c>
      <c r="BK229" s="139">
        <f t="shared" si="39"/>
        <v>0</v>
      </c>
      <c r="BL229" s="13" t="s">
        <v>190</v>
      </c>
      <c r="BM229" s="137" t="s">
        <v>472</v>
      </c>
    </row>
    <row r="230" spans="2:65" s="1" customFormat="1" ht="24.15" customHeight="1">
      <c r="B230" s="126"/>
      <c r="C230" s="140" t="s">
        <v>473</v>
      </c>
      <c r="D230" s="140" t="s">
        <v>263</v>
      </c>
      <c r="E230" s="141" t="s">
        <v>474</v>
      </c>
      <c r="F230" s="142" t="s">
        <v>475</v>
      </c>
      <c r="G230" s="143" t="s">
        <v>260</v>
      </c>
      <c r="H230" s="144">
        <v>2</v>
      </c>
      <c r="I230" s="144"/>
      <c r="J230" s="144">
        <f t="shared" si="30"/>
        <v>0</v>
      </c>
      <c r="K230" s="145"/>
      <c r="L230" s="146"/>
      <c r="M230" s="147" t="s">
        <v>1</v>
      </c>
      <c r="N230" s="148" t="s">
        <v>38</v>
      </c>
      <c r="O230" s="135">
        <v>0</v>
      </c>
      <c r="P230" s="135">
        <f t="shared" si="31"/>
        <v>0</v>
      </c>
      <c r="Q230" s="135">
        <v>1E-3</v>
      </c>
      <c r="R230" s="135">
        <f t="shared" si="32"/>
        <v>2E-3</v>
      </c>
      <c r="S230" s="135">
        <v>0</v>
      </c>
      <c r="T230" s="136">
        <f t="shared" si="33"/>
        <v>0</v>
      </c>
      <c r="AR230" s="137" t="s">
        <v>253</v>
      </c>
      <c r="AT230" s="137" t="s">
        <v>263</v>
      </c>
      <c r="AU230" s="137" t="s">
        <v>128</v>
      </c>
      <c r="AY230" s="13" t="s">
        <v>121</v>
      </c>
      <c r="BE230" s="138">
        <f t="shared" si="34"/>
        <v>0</v>
      </c>
      <c r="BF230" s="138">
        <f t="shared" si="35"/>
        <v>0</v>
      </c>
      <c r="BG230" s="138">
        <f t="shared" si="36"/>
        <v>0</v>
      </c>
      <c r="BH230" s="138">
        <f t="shared" si="37"/>
        <v>0</v>
      </c>
      <c r="BI230" s="138">
        <f t="shared" si="38"/>
        <v>0</v>
      </c>
      <c r="BJ230" s="13" t="s">
        <v>128</v>
      </c>
      <c r="BK230" s="139">
        <f t="shared" si="39"/>
        <v>0</v>
      </c>
      <c r="BL230" s="13" t="s">
        <v>190</v>
      </c>
      <c r="BM230" s="137" t="s">
        <v>476</v>
      </c>
    </row>
    <row r="231" spans="2:65" s="1" customFormat="1" ht="16.5" customHeight="1">
      <c r="B231" s="126"/>
      <c r="C231" s="140" t="s">
        <v>477</v>
      </c>
      <c r="D231" s="140" t="s">
        <v>263</v>
      </c>
      <c r="E231" s="141" t="s">
        <v>478</v>
      </c>
      <c r="F231" s="142" t="s">
        <v>479</v>
      </c>
      <c r="G231" s="143" t="s">
        <v>260</v>
      </c>
      <c r="H231" s="144">
        <v>2</v>
      </c>
      <c r="I231" s="144"/>
      <c r="J231" s="144">
        <f t="shared" si="30"/>
        <v>0</v>
      </c>
      <c r="K231" s="145"/>
      <c r="L231" s="146"/>
      <c r="M231" s="147" t="s">
        <v>1</v>
      </c>
      <c r="N231" s="148" t="s">
        <v>38</v>
      </c>
      <c r="O231" s="135">
        <v>0</v>
      </c>
      <c r="P231" s="135">
        <f t="shared" si="31"/>
        <v>0</v>
      </c>
      <c r="Q231" s="135">
        <v>0</v>
      </c>
      <c r="R231" s="135">
        <f t="shared" si="32"/>
        <v>0</v>
      </c>
      <c r="S231" s="135">
        <v>0</v>
      </c>
      <c r="T231" s="136">
        <f t="shared" si="33"/>
        <v>0</v>
      </c>
      <c r="AR231" s="137" t="s">
        <v>253</v>
      </c>
      <c r="AT231" s="137" t="s">
        <v>263</v>
      </c>
      <c r="AU231" s="137" t="s">
        <v>128</v>
      </c>
      <c r="AY231" s="13" t="s">
        <v>121</v>
      </c>
      <c r="BE231" s="138">
        <f t="shared" si="34"/>
        <v>0</v>
      </c>
      <c r="BF231" s="138">
        <f t="shared" si="35"/>
        <v>0</v>
      </c>
      <c r="BG231" s="138">
        <f t="shared" si="36"/>
        <v>0</v>
      </c>
      <c r="BH231" s="138">
        <f t="shared" si="37"/>
        <v>0</v>
      </c>
      <c r="BI231" s="138">
        <f t="shared" si="38"/>
        <v>0</v>
      </c>
      <c r="BJ231" s="13" t="s">
        <v>128</v>
      </c>
      <c r="BK231" s="139">
        <f t="shared" si="39"/>
        <v>0</v>
      </c>
      <c r="BL231" s="13" t="s">
        <v>190</v>
      </c>
      <c r="BM231" s="137" t="s">
        <v>480</v>
      </c>
    </row>
    <row r="232" spans="2:65" s="1" customFormat="1" ht="33" customHeight="1">
      <c r="B232" s="126"/>
      <c r="C232" s="127" t="s">
        <v>481</v>
      </c>
      <c r="D232" s="127" t="s">
        <v>123</v>
      </c>
      <c r="E232" s="128" t="s">
        <v>482</v>
      </c>
      <c r="F232" s="129" t="s">
        <v>471</v>
      </c>
      <c r="G232" s="130" t="s">
        <v>260</v>
      </c>
      <c r="H232" s="131">
        <v>1</v>
      </c>
      <c r="I232" s="131"/>
      <c r="J232" s="131">
        <f t="shared" si="30"/>
        <v>0</v>
      </c>
      <c r="K232" s="132"/>
      <c r="L232" s="25"/>
      <c r="M232" s="133" t="s">
        <v>1</v>
      </c>
      <c r="N232" s="134" t="s">
        <v>38</v>
      </c>
      <c r="O232" s="135">
        <v>1.2250099999999999</v>
      </c>
      <c r="P232" s="135">
        <f t="shared" si="31"/>
        <v>1.2250099999999999</v>
      </c>
      <c r="Q232" s="135">
        <v>0</v>
      </c>
      <c r="R232" s="135">
        <f t="shared" si="32"/>
        <v>0</v>
      </c>
      <c r="S232" s="135">
        <v>0</v>
      </c>
      <c r="T232" s="136">
        <f t="shared" si="33"/>
        <v>0</v>
      </c>
      <c r="AR232" s="137" t="s">
        <v>190</v>
      </c>
      <c r="AT232" s="137" t="s">
        <v>123</v>
      </c>
      <c r="AU232" s="137" t="s">
        <v>128</v>
      </c>
      <c r="AY232" s="13" t="s">
        <v>121</v>
      </c>
      <c r="BE232" s="138">
        <f t="shared" si="34"/>
        <v>0</v>
      </c>
      <c r="BF232" s="138">
        <f t="shared" si="35"/>
        <v>0</v>
      </c>
      <c r="BG232" s="138">
        <f t="shared" si="36"/>
        <v>0</v>
      </c>
      <c r="BH232" s="138">
        <f t="shared" si="37"/>
        <v>0</v>
      </c>
      <c r="BI232" s="138">
        <f t="shared" si="38"/>
        <v>0</v>
      </c>
      <c r="BJ232" s="13" t="s">
        <v>128</v>
      </c>
      <c r="BK232" s="139">
        <f t="shared" si="39"/>
        <v>0</v>
      </c>
      <c r="BL232" s="13" t="s">
        <v>190</v>
      </c>
      <c r="BM232" s="137" t="s">
        <v>483</v>
      </c>
    </row>
    <row r="233" spans="2:65" s="1" customFormat="1" ht="33" customHeight="1">
      <c r="B233" s="126"/>
      <c r="C233" s="127" t="s">
        <v>484</v>
      </c>
      <c r="D233" s="127" t="s">
        <v>123</v>
      </c>
      <c r="E233" s="128" t="s">
        <v>485</v>
      </c>
      <c r="F233" s="129" t="s">
        <v>486</v>
      </c>
      <c r="G233" s="130" t="s">
        <v>260</v>
      </c>
      <c r="H233" s="131">
        <v>1</v>
      </c>
      <c r="I233" s="131"/>
      <c r="J233" s="131">
        <f t="shared" si="30"/>
        <v>0</v>
      </c>
      <c r="K233" s="132"/>
      <c r="L233" s="25"/>
      <c r="M233" s="133" t="s">
        <v>1</v>
      </c>
      <c r="N233" s="134" t="s">
        <v>38</v>
      </c>
      <c r="O233" s="135">
        <v>2.38</v>
      </c>
      <c r="P233" s="135">
        <f t="shared" si="31"/>
        <v>2.38</v>
      </c>
      <c r="Q233" s="135">
        <v>0</v>
      </c>
      <c r="R233" s="135">
        <f t="shared" si="32"/>
        <v>0</v>
      </c>
      <c r="S233" s="135">
        <v>0</v>
      </c>
      <c r="T233" s="136">
        <f t="shared" si="33"/>
        <v>0</v>
      </c>
      <c r="AR233" s="137" t="s">
        <v>190</v>
      </c>
      <c r="AT233" s="137" t="s">
        <v>123</v>
      </c>
      <c r="AU233" s="137" t="s">
        <v>128</v>
      </c>
      <c r="AY233" s="13" t="s">
        <v>121</v>
      </c>
      <c r="BE233" s="138">
        <f t="shared" si="34"/>
        <v>0</v>
      </c>
      <c r="BF233" s="138">
        <f t="shared" si="35"/>
        <v>0</v>
      </c>
      <c r="BG233" s="138">
        <f t="shared" si="36"/>
        <v>0</v>
      </c>
      <c r="BH233" s="138">
        <f t="shared" si="37"/>
        <v>0</v>
      </c>
      <c r="BI233" s="138">
        <f t="shared" si="38"/>
        <v>0</v>
      </c>
      <c r="BJ233" s="13" t="s">
        <v>128</v>
      </c>
      <c r="BK233" s="139">
        <f t="shared" si="39"/>
        <v>0</v>
      </c>
      <c r="BL233" s="13" t="s">
        <v>190</v>
      </c>
      <c r="BM233" s="137" t="s">
        <v>487</v>
      </c>
    </row>
    <row r="234" spans="2:65" s="1" customFormat="1" ht="24.15" customHeight="1">
      <c r="B234" s="126"/>
      <c r="C234" s="140" t="s">
        <v>488</v>
      </c>
      <c r="D234" s="140" t="s">
        <v>263</v>
      </c>
      <c r="E234" s="141" t="s">
        <v>474</v>
      </c>
      <c r="F234" s="142" t="s">
        <v>475</v>
      </c>
      <c r="G234" s="143" t="s">
        <v>260</v>
      </c>
      <c r="H234" s="144">
        <v>2</v>
      </c>
      <c r="I234" s="144"/>
      <c r="J234" s="144">
        <f t="shared" si="30"/>
        <v>0</v>
      </c>
      <c r="K234" s="145"/>
      <c r="L234" s="146"/>
      <c r="M234" s="147" t="s">
        <v>1</v>
      </c>
      <c r="N234" s="148" t="s">
        <v>38</v>
      </c>
      <c r="O234" s="135">
        <v>0</v>
      </c>
      <c r="P234" s="135">
        <f t="shared" si="31"/>
        <v>0</v>
      </c>
      <c r="Q234" s="135">
        <v>1E-3</v>
      </c>
      <c r="R234" s="135">
        <f t="shared" si="32"/>
        <v>2E-3</v>
      </c>
      <c r="S234" s="135">
        <v>0</v>
      </c>
      <c r="T234" s="136">
        <f t="shared" si="33"/>
        <v>0</v>
      </c>
      <c r="AR234" s="137" t="s">
        <v>253</v>
      </c>
      <c r="AT234" s="137" t="s">
        <v>263</v>
      </c>
      <c r="AU234" s="137" t="s">
        <v>128</v>
      </c>
      <c r="AY234" s="13" t="s">
        <v>121</v>
      </c>
      <c r="BE234" s="138">
        <f t="shared" si="34"/>
        <v>0</v>
      </c>
      <c r="BF234" s="138">
        <f t="shared" si="35"/>
        <v>0</v>
      </c>
      <c r="BG234" s="138">
        <f t="shared" si="36"/>
        <v>0</v>
      </c>
      <c r="BH234" s="138">
        <f t="shared" si="37"/>
        <v>0</v>
      </c>
      <c r="BI234" s="138">
        <f t="shared" si="38"/>
        <v>0</v>
      </c>
      <c r="BJ234" s="13" t="s">
        <v>128</v>
      </c>
      <c r="BK234" s="139">
        <f t="shared" si="39"/>
        <v>0</v>
      </c>
      <c r="BL234" s="13" t="s">
        <v>190</v>
      </c>
      <c r="BM234" s="137" t="s">
        <v>489</v>
      </c>
    </row>
    <row r="235" spans="2:65" s="1" customFormat="1" ht="33" customHeight="1">
      <c r="B235" s="126"/>
      <c r="C235" s="140" t="s">
        <v>490</v>
      </c>
      <c r="D235" s="140" t="s">
        <v>263</v>
      </c>
      <c r="E235" s="141" t="s">
        <v>491</v>
      </c>
      <c r="F235" s="142" t="s">
        <v>492</v>
      </c>
      <c r="G235" s="143" t="s">
        <v>260</v>
      </c>
      <c r="H235" s="144">
        <v>1</v>
      </c>
      <c r="I235" s="144"/>
      <c r="J235" s="144">
        <f t="shared" si="30"/>
        <v>0</v>
      </c>
      <c r="K235" s="145"/>
      <c r="L235" s="146"/>
      <c r="M235" s="147" t="s">
        <v>1</v>
      </c>
      <c r="N235" s="148" t="s">
        <v>38</v>
      </c>
      <c r="O235" s="135">
        <v>0</v>
      </c>
      <c r="P235" s="135">
        <f t="shared" si="31"/>
        <v>0</v>
      </c>
      <c r="Q235" s="135">
        <v>3.7999999999999999E-2</v>
      </c>
      <c r="R235" s="135">
        <f t="shared" si="32"/>
        <v>3.7999999999999999E-2</v>
      </c>
      <c r="S235" s="135">
        <v>0</v>
      </c>
      <c r="T235" s="136">
        <f t="shared" si="33"/>
        <v>0</v>
      </c>
      <c r="AR235" s="137" t="s">
        <v>253</v>
      </c>
      <c r="AT235" s="137" t="s">
        <v>263</v>
      </c>
      <c r="AU235" s="137" t="s">
        <v>128</v>
      </c>
      <c r="AY235" s="13" t="s">
        <v>121</v>
      </c>
      <c r="BE235" s="138">
        <f t="shared" si="34"/>
        <v>0</v>
      </c>
      <c r="BF235" s="138">
        <f t="shared" si="35"/>
        <v>0</v>
      </c>
      <c r="BG235" s="138">
        <f t="shared" si="36"/>
        <v>0</v>
      </c>
      <c r="BH235" s="138">
        <f t="shared" si="37"/>
        <v>0</v>
      </c>
      <c r="BI235" s="138">
        <f t="shared" si="38"/>
        <v>0</v>
      </c>
      <c r="BJ235" s="13" t="s">
        <v>128</v>
      </c>
      <c r="BK235" s="139">
        <f t="shared" si="39"/>
        <v>0</v>
      </c>
      <c r="BL235" s="13" t="s">
        <v>190</v>
      </c>
      <c r="BM235" s="137" t="s">
        <v>493</v>
      </c>
    </row>
    <row r="236" spans="2:65" s="1" customFormat="1" ht="33" customHeight="1">
      <c r="B236" s="126"/>
      <c r="C236" s="140" t="s">
        <v>494</v>
      </c>
      <c r="D236" s="140" t="s">
        <v>263</v>
      </c>
      <c r="E236" s="141" t="s">
        <v>495</v>
      </c>
      <c r="F236" s="142" t="s">
        <v>496</v>
      </c>
      <c r="G236" s="143" t="s">
        <v>260</v>
      </c>
      <c r="H236" s="144">
        <v>1</v>
      </c>
      <c r="I236" s="144"/>
      <c r="J236" s="144">
        <f t="shared" si="30"/>
        <v>0</v>
      </c>
      <c r="K236" s="145"/>
      <c r="L236" s="146"/>
      <c r="M236" s="147" t="s">
        <v>1</v>
      </c>
      <c r="N236" s="148" t="s">
        <v>38</v>
      </c>
      <c r="O236" s="135">
        <v>0</v>
      </c>
      <c r="P236" s="135">
        <f t="shared" si="31"/>
        <v>0</v>
      </c>
      <c r="Q236" s="135">
        <v>7.5999999999999998E-2</v>
      </c>
      <c r="R236" s="135">
        <f t="shared" si="32"/>
        <v>7.5999999999999998E-2</v>
      </c>
      <c r="S236" s="135">
        <v>0</v>
      </c>
      <c r="T236" s="136">
        <f t="shared" si="33"/>
        <v>0</v>
      </c>
      <c r="AR236" s="137" t="s">
        <v>253</v>
      </c>
      <c r="AT236" s="137" t="s">
        <v>263</v>
      </c>
      <c r="AU236" s="137" t="s">
        <v>128</v>
      </c>
      <c r="AY236" s="13" t="s">
        <v>121</v>
      </c>
      <c r="BE236" s="138">
        <f t="shared" si="34"/>
        <v>0</v>
      </c>
      <c r="BF236" s="138">
        <f t="shared" si="35"/>
        <v>0</v>
      </c>
      <c r="BG236" s="138">
        <f t="shared" si="36"/>
        <v>0</v>
      </c>
      <c r="BH236" s="138">
        <f t="shared" si="37"/>
        <v>0</v>
      </c>
      <c r="BI236" s="138">
        <f t="shared" si="38"/>
        <v>0</v>
      </c>
      <c r="BJ236" s="13" t="s">
        <v>128</v>
      </c>
      <c r="BK236" s="139">
        <f t="shared" si="39"/>
        <v>0</v>
      </c>
      <c r="BL236" s="13" t="s">
        <v>190</v>
      </c>
      <c r="BM236" s="137" t="s">
        <v>497</v>
      </c>
    </row>
    <row r="237" spans="2:65" s="1" customFormat="1" ht="24.15" customHeight="1">
      <c r="B237" s="126"/>
      <c r="C237" s="127" t="s">
        <v>498</v>
      </c>
      <c r="D237" s="127" t="s">
        <v>123</v>
      </c>
      <c r="E237" s="128" t="s">
        <v>499</v>
      </c>
      <c r="F237" s="129" t="s">
        <v>500</v>
      </c>
      <c r="G237" s="130" t="s">
        <v>260</v>
      </c>
      <c r="H237" s="131">
        <v>7</v>
      </c>
      <c r="I237" s="131"/>
      <c r="J237" s="131">
        <f t="shared" si="30"/>
        <v>0</v>
      </c>
      <c r="K237" s="132"/>
      <c r="L237" s="25"/>
      <c r="M237" s="133" t="s">
        <v>1</v>
      </c>
      <c r="N237" s="134" t="s">
        <v>38</v>
      </c>
      <c r="O237" s="135">
        <v>0.46200000000000002</v>
      </c>
      <c r="P237" s="135">
        <f t="shared" si="31"/>
        <v>3.234</v>
      </c>
      <c r="Q237" s="135">
        <v>2.5999999999999998E-4</v>
      </c>
      <c r="R237" s="135">
        <f t="shared" si="32"/>
        <v>1.8199999999999998E-3</v>
      </c>
      <c r="S237" s="135">
        <v>0</v>
      </c>
      <c r="T237" s="136">
        <f t="shared" si="33"/>
        <v>0</v>
      </c>
      <c r="AR237" s="137" t="s">
        <v>190</v>
      </c>
      <c r="AT237" s="137" t="s">
        <v>123</v>
      </c>
      <c r="AU237" s="137" t="s">
        <v>128</v>
      </c>
      <c r="AY237" s="13" t="s">
        <v>121</v>
      </c>
      <c r="BE237" s="138">
        <f t="shared" si="34"/>
        <v>0</v>
      </c>
      <c r="BF237" s="138">
        <f t="shared" si="35"/>
        <v>0</v>
      </c>
      <c r="BG237" s="138">
        <f t="shared" si="36"/>
        <v>0</v>
      </c>
      <c r="BH237" s="138">
        <f t="shared" si="37"/>
        <v>0</v>
      </c>
      <c r="BI237" s="138">
        <f t="shared" si="38"/>
        <v>0</v>
      </c>
      <c r="BJ237" s="13" t="s">
        <v>128</v>
      </c>
      <c r="BK237" s="139">
        <f t="shared" si="39"/>
        <v>0</v>
      </c>
      <c r="BL237" s="13" t="s">
        <v>190</v>
      </c>
      <c r="BM237" s="137" t="s">
        <v>501</v>
      </c>
    </row>
    <row r="238" spans="2:65" s="1" customFormat="1" ht="24.15" customHeight="1">
      <c r="B238" s="126"/>
      <c r="C238" s="127" t="s">
        <v>502</v>
      </c>
      <c r="D238" s="127" t="s">
        <v>123</v>
      </c>
      <c r="E238" s="128" t="s">
        <v>503</v>
      </c>
      <c r="F238" s="129" t="s">
        <v>504</v>
      </c>
      <c r="G238" s="130" t="s">
        <v>260</v>
      </c>
      <c r="H238" s="131">
        <v>4</v>
      </c>
      <c r="I238" s="131"/>
      <c r="J238" s="131">
        <f t="shared" si="30"/>
        <v>0</v>
      </c>
      <c r="K238" s="132"/>
      <c r="L238" s="25"/>
      <c r="M238" s="133" t="s">
        <v>1</v>
      </c>
      <c r="N238" s="134" t="s">
        <v>38</v>
      </c>
      <c r="O238" s="135">
        <v>0.62816000000000005</v>
      </c>
      <c r="P238" s="135">
        <f t="shared" si="31"/>
        <v>2.5126400000000002</v>
      </c>
      <c r="Q238" s="135">
        <v>2.9999999999999997E-4</v>
      </c>
      <c r="R238" s="135">
        <f t="shared" si="32"/>
        <v>1.1999999999999999E-3</v>
      </c>
      <c r="S238" s="135">
        <v>0</v>
      </c>
      <c r="T238" s="136">
        <f t="shared" si="33"/>
        <v>0</v>
      </c>
      <c r="AR238" s="137" t="s">
        <v>190</v>
      </c>
      <c r="AT238" s="137" t="s">
        <v>123</v>
      </c>
      <c r="AU238" s="137" t="s">
        <v>128</v>
      </c>
      <c r="AY238" s="13" t="s">
        <v>121</v>
      </c>
      <c r="BE238" s="138">
        <f t="shared" si="34"/>
        <v>0</v>
      </c>
      <c r="BF238" s="138">
        <f t="shared" si="35"/>
        <v>0</v>
      </c>
      <c r="BG238" s="138">
        <f t="shared" si="36"/>
        <v>0</v>
      </c>
      <c r="BH238" s="138">
        <f t="shared" si="37"/>
        <v>0</v>
      </c>
      <c r="BI238" s="138">
        <f t="shared" si="38"/>
        <v>0</v>
      </c>
      <c r="BJ238" s="13" t="s">
        <v>128</v>
      </c>
      <c r="BK238" s="139">
        <f t="shared" si="39"/>
        <v>0</v>
      </c>
      <c r="BL238" s="13" t="s">
        <v>190</v>
      </c>
      <c r="BM238" s="137" t="s">
        <v>505</v>
      </c>
    </row>
    <row r="239" spans="2:65" s="1" customFormat="1" ht="24.15" customHeight="1">
      <c r="B239" s="126"/>
      <c r="C239" s="140" t="s">
        <v>506</v>
      </c>
      <c r="D239" s="140" t="s">
        <v>263</v>
      </c>
      <c r="E239" s="141" t="s">
        <v>507</v>
      </c>
      <c r="F239" s="142" t="s">
        <v>508</v>
      </c>
      <c r="G239" s="143" t="s">
        <v>175</v>
      </c>
      <c r="H239" s="144">
        <v>19.64</v>
      </c>
      <c r="I239" s="144"/>
      <c r="J239" s="144">
        <f t="shared" si="30"/>
        <v>0</v>
      </c>
      <c r="K239" s="145"/>
      <c r="L239" s="146"/>
      <c r="M239" s="147" t="s">
        <v>1</v>
      </c>
      <c r="N239" s="148" t="s">
        <v>38</v>
      </c>
      <c r="O239" s="135">
        <v>0</v>
      </c>
      <c r="P239" s="135">
        <f t="shared" si="31"/>
        <v>0</v>
      </c>
      <c r="Q239" s="135">
        <v>1.14E-3</v>
      </c>
      <c r="R239" s="135">
        <f t="shared" si="32"/>
        <v>2.2389599999999999E-2</v>
      </c>
      <c r="S239" s="135">
        <v>0</v>
      </c>
      <c r="T239" s="136">
        <f t="shared" si="33"/>
        <v>0</v>
      </c>
      <c r="AR239" s="137" t="s">
        <v>253</v>
      </c>
      <c r="AT239" s="137" t="s">
        <v>263</v>
      </c>
      <c r="AU239" s="137" t="s">
        <v>128</v>
      </c>
      <c r="AY239" s="13" t="s">
        <v>121</v>
      </c>
      <c r="BE239" s="138">
        <f t="shared" si="34"/>
        <v>0</v>
      </c>
      <c r="BF239" s="138">
        <f t="shared" si="35"/>
        <v>0</v>
      </c>
      <c r="BG239" s="138">
        <f t="shared" si="36"/>
        <v>0</v>
      </c>
      <c r="BH239" s="138">
        <f t="shared" si="37"/>
        <v>0</v>
      </c>
      <c r="BI239" s="138">
        <f t="shared" si="38"/>
        <v>0</v>
      </c>
      <c r="BJ239" s="13" t="s">
        <v>128</v>
      </c>
      <c r="BK239" s="139">
        <f t="shared" si="39"/>
        <v>0</v>
      </c>
      <c r="BL239" s="13" t="s">
        <v>190</v>
      </c>
      <c r="BM239" s="137" t="s">
        <v>509</v>
      </c>
    </row>
    <row r="240" spans="2:65" s="1" customFormat="1" ht="24.15" customHeight="1">
      <c r="B240" s="126"/>
      <c r="C240" s="127" t="s">
        <v>510</v>
      </c>
      <c r="D240" s="127" t="s">
        <v>123</v>
      </c>
      <c r="E240" s="128" t="s">
        <v>511</v>
      </c>
      <c r="F240" s="129" t="s">
        <v>512</v>
      </c>
      <c r="G240" s="130" t="s">
        <v>406</v>
      </c>
      <c r="H240" s="131"/>
      <c r="I240" s="131"/>
      <c r="J240" s="131">
        <f t="shared" si="30"/>
        <v>0</v>
      </c>
      <c r="K240" s="132"/>
      <c r="L240" s="25"/>
      <c r="M240" s="133" t="s">
        <v>1</v>
      </c>
      <c r="N240" s="134" t="s">
        <v>38</v>
      </c>
      <c r="O240" s="135">
        <v>0</v>
      </c>
      <c r="P240" s="135">
        <f t="shared" si="31"/>
        <v>0</v>
      </c>
      <c r="Q240" s="135">
        <v>0</v>
      </c>
      <c r="R240" s="135">
        <f t="shared" si="32"/>
        <v>0</v>
      </c>
      <c r="S240" s="135">
        <v>0</v>
      </c>
      <c r="T240" s="136">
        <f t="shared" si="33"/>
        <v>0</v>
      </c>
      <c r="AR240" s="137" t="s">
        <v>190</v>
      </c>
      <c r="AT240" s="137" t="s">
        <v>123</v>
      </c>
      <c r="AU240" s="137" t="s">
        <v>128</v>
      </c>
      <c r="AY240" s="13" t="s">
        <v>121</v>
      </c>
      <c r="BE240" s="138">
        <f t="shared" si="34"/>
        <v>0</v>
      </c>
      <c r="BF240" s="138">
        <f t="shared" si="35"/>
        <v>0</v>
      </c>
      <c r="BG240" s="138">
        <f t="shared" si="36"/>
        <v>0</v>
      </c>
      <c r="BH240" s="138">
        <f t="shared" si="37"/>
        <v>0</v>
      </c>
      <c r="BI240" s="138">
        <f t="shared" si="38"/>
        <v>0</v>
      </c>
      <c r="BJ240" s="13" t="s">
        <v>128</v>
      </c>
      <c r="BK240" s="139">
        <f t="shared" si="39"/>
        <v>0</v>
      </c>
      <c r="BL240" s="13" t="s">
        <v>190</v>
      </c>
      <c r="BM240" s="137" t="s">
        <v>513</v>
      </c>
    </row>
    <row r="241" spans="2:65" s="11" customFormat="1" ht="22.95" customHeight="1">
      <c r="B241" s="115"/>
      <c r="D241" s="116" t="s">
        <v>71</v>
      </c>
      <c r="E241" s="124" t="s">
        <v>514</v>
      </c>
      <c r="F241" s="124" t="s">
        <v>515</v>
      </c>
      <c r="J241" s="125">
        <f>BK241</f>
        <v>0</v>
      </c>
      <c r="L241" s="115"/>
      <c r="M241" s="119"/>
      <c r="P241" s="120">
        <f>SUM(P242:P255)</f>
        <v>104.61907749999999</v>
      </c>
      <c r="R241" s="120">
        <f>SUM(R242:R255)</f>
        <v>3.8298623799999998</v>
      </c>
      <c r="T241" s="121">
        <f>SUM(T242:T255)</f>
        <v>0</v>
      </c>
      <c r="AR241" s="116" t="s">
        <v>128</v>
      </c>
      <c r="AT241" s="122" t="s">
        <v>71</v>
      </c>
      <c r="AU241" s="122" t="s">
        <v>77</v>
      </c>
      <c r="AY241" s="116" t="s">
        <v>121</v>
      </c>
      <c r="BK241" s="123">
        <f>SUM(BK242:BK255)</f>
        <v>0</v>
      </c>
    </row>
    <row r="242" spans="2:65" s="1" customFormat="1" ht="33" customHeight="1">
      <c r="B242" s="126"/>
      <c r="C242" s="127" t="s">
        <v>516</v>
      </c>
      <c r="D242" s="127" t="s">
        <v>123</v>
      </c>
      <c r="E242" s="128" t="s">
        <v>517</v>
      </c>
      <c r="F242" s="129" t="s">
        <v>518</v>
      </c>
      <c r="G242" s="130" t="s">
        <v>126</v>
      </c>
      <c r="H242" s="131">
        <v>27.75</v>
      </c>
      <c r="I242" s="131"/>
      <c r="J242" s="131">
        <f t="shared" ref="J242:J255" si="40">ROUND(I242*H242,3)</f>
        <v>0</v>
      </c>
      <c r="K242" s="132"/>
      <c r="L242" s="25"/>
      <c r="M242" s="133" t="s">
        <v>1</v>
      </c>
      <c r="N242" s="134" t="s">
        <v>38</v>
      </c>
      <c r="O242" s="135">
        <v>0.73399999999999999</v>
      </c>
      <c r="P242" s="135">
        <f t="shared" ref="P242:P255" si="41">O242*H242</f>
        <v>20.368500000000001</v>
      </c>
      <c r="Q242" s="135">
        <v>6.0000000000000002E-5</v>
      </c>
      <c r="R242" s="135">
        <f t="shared" ref="R242:R255" si="42">Q242*H242</f>
        <v>1.665E-3</v>
      </c>
      <c r="S242" s="135">
        <v>0</v>
      </c>
      <c r="T242" s="136">
        <f t="shared" ref="T242:T255" si="43">S242*H242</f>
        <v>0</v>
      </c>
      <c r="AR242" s="137" t="s">
        <v>190</v>
      </c>
      <c r="AT242" s="137" t="s">
        <v>123</v>
      </c>
      <c r="AU242" s="137" t="s">
        <v>128</v>
      </c>
      <c r="AY242" s="13" t="s">
        <v>121</v>
      </c>
      <c r="BE242" s="138">
        <f t="shared" ref="BE242:BE255" si="44">IF(N242="základná",J242,0)</f>
        <v>0</v>
      </c>
      <c r="BF242" s="138">
        <f t="shared" ref="BF242:BF255" si="45">IF(N242="znížená",J242,0)</f>
        <v>0</v>
      </c>
      <c r="BG242" s="138">
        <f t="shared" ref="BG242:BG255" si="46">IF(N242="zákl. prenesená",J242,0)</f>
        <v>0</v>
      </c>
      <c r="BH242" s="138">
        <f t="shared" ref="BH242:BH255" si="47">IF(N242="zníž. prenesená",J242,0)</f>
        <v>0</v>
      </c>
      <c r="BI242" s="138">
        <f t="shared" ref="BI242:BI255" si="48">IF(N242="nulová",J242,0)</f>
        <v>0</v>
      </c>
      <c r="BJ242" s="13" t="s">
        <v>128</v>
      </c>
      <c r="BK242" s="139">
        <f t="shared" ref="BK242:BK255" si="49">ROUND(I242*H242,3)</f>
        <v>0</v>
      </c>
      <c r="BL242" s="13" t="s">
        <v>190</v>
      </c>
      <c r="BM242" s="137" t="s">
        <v>519</v>
      </c>
    </row>
    <row r="243" spans="2:65" s="1" customFormat="1" ht="16.5" customHeight="1">
      <c r="B243" s="126"/>
      <c r="C243" s="140" t="s">
        <v>520</v>
      </c>
      <c r="D243" s="140" t="s">
        <v>263</v>
      </c>
      <c r="E243" s="141" t="s">
        <v>521</v>
      </c>
      <c r="F243" s="142" t="s">
        <v>522</v>
      </c>
      <c r="G243" s="143" t="s">
        <v>363</v>
      </c>
      <c r="H243" s="144">
        <v>2.2349999999999999</v>
      </c>
      <c r="I243" s="144"/>
      <c r="J243" s="144">
        <f t="shared" si="40"/>
        <v>0</v>
      </c>
      <c r="K243" s="145"/>
      <c r="L243" s="146"/>
      <c r="M243" s="147" t="s">
        <v>1</v>
      </c>
      <c r="N243" s="148" t="s">
        <v>38</v>
      </c>
      <c r="O243" s="135">
        <v>0</v>
      </c>
      <c r="P243" s="135">
        <f t="shared" si="41"/>
        <v>0</v>
      </c>
      <c r="Q243" s="135">
        <v>1</v>
      </c>
      <c r="R243" s="135">
        <f t="shared" si="42"/>
        <v>2.2349999999999999</v>
      </c>
      <c r="S243" s="135">
        <v>0</v>
      </c>
      <c r="T243" s="136">
        <f t="shared" si="43"/>
        <v>0</v>
      </c>
      <c r="AR243" s="137" t="s">
        <v>253</v>
      </c>
      <c r="AT243" s="137" t="s">
        <v>263</v>
      </c>
      <c r="AU243" s="137" t="s">
        <v>128</v>
      </c>
      <c r="AY243" s="13" t="s">
        <v>121</v>
      </c>
      <c r="BE243" s="138">
        <f t="shared" si="44"/>
        <v>0</v>
      </c>
      <c r="BF243" s="138">
        <f t="shared" si="45"/>
        <v>0</v>
      </c>
      <c r="BG243" s="138">
        <f t="shared" si="46"/>
        <v>0</v>
      </c>
      <c r="BH243" s="138">
        <f t="shared" si="47"/>
        <v>0</v>
      </c>
      <c r="BI243" s="138">
        <f t="shared" si="48"/>
        <v>0</v>
      </c>
      <c r="BJ243" s="13" t="s">
        <v>128</v>
      </c>
      <c r="BK243" s="139">
        <f t="shared" si="49"/>
        <v>0</v>
      </c>
      <c r="BL243" s="13" t="s">
        <v>190</v>
      </c>
      <c r="BM243" s="137" t="s">
        <v>523</v>
      </c>
    </row>
    <row r="244" spans="2:65" s="1" customFormat="1" ht="16.5" customHeight="1">
      <c r="B244" s="126"/>
      <c r="C244" s="127" t="s">
        <v>524</v>
      </c>
      <c r="D244" s="127" t="s">
        <v>123</v>
      </c>
      <c r="E244" s="128" t="s">
        <v>525</v>
      </c>
      <c r="F244" s="129" t="s">
        <v>526</v>
      </c>
      <c r="G244" s="130" t="s">
        <v>126</v>
      </c>
      <c r="H244" s="131">
        <v>27.75</v>
      </c>
      <c r="I244" s="131"/>
      <c r="J244" s="131">
        <f t="shared" si="40"/>
        <v>0</v>
      </c>
      <c r="K244" s="132"/>
      <c r="L244" s="25"/>
      <c r="M244" s="133" t="s">
        <v>1</v>
      </c>
      <c r="N244" s="134" t="s">
        <v>38</v>
      </c>
      <c r="O244" s="135">
        <v>0.34111000000000002</v>
      </c>
      <c r="P244" s="135">
        <f t="shared" si="41"/>
        <v>9.4658025000000006</v>
      </c>
      <c r="Q244" s="135">
        <v>8.4999999999999995E-4</v>
      </c>
      <c r="R244" s="135">
        <f t="shared" si="42"/>
        <v>2.3587499999999997E-2</v>
      </c>
      <c r="S244" s="135">
        <v>0</v>
      </c>
      <c r="T244" s="136">
        <f t="shared" si="43"/>
        <v>0</v>
      </c>
      <c r="AR244" s="137" t="s">
        <v>190</v>
      </c>
      <c r="AT244" s="137" t="s">
        <v>123</v>
      </c>
      <c r="AU244" s="137" t="s">
        <v>128</v>
      </c>
      <c r="AY244" s="13" t="s">
        <v>121</v>
      </c>
      <c r="BE244" s="138">
        <f t="shared" si="44"/>
        <v>0</v>
      </c>
      <c r="BF244" s="138">
        <f t="shared" si="45"/>
        <v>0</v>
      </c>
      <c r="BG244" s="138">
        <f t="shared" si="46"/>
        <v>0</v>
      </c>
      <c r="BH244" s="138">
        <f t="shared" si="47"/>
        <v>0</v>
      </c>
      <c r="BI244" s="138">
        <f t="shared" si="48"/>
        <v>0</v>
      </c>
      <c r="BJ244" s="13" t="s">
        <v>128</v>
      </c>
      <c r="BK244" s="139">
        <f t="shared" si="49"/>
        <v>0</v>
      </c>
      <c r="BL244" s="13" t="s">
        <v>190</v>
      </c>
      <c r="BM244" s="137" t="s">
        <v>527</v>
      </c>
    </row>
    <row r="245" spans="2:65" s="1" customFormat="1" ht="24.15" customHeight="1">
      <c r="B245" s="126"/>
      <c r="C245" s="127" t="s">
        <v>528</v>
      </c>
      <c r="D245" s="127" t="s">
        <v>123</v>
      </c>
      <c r="E245" s="128" t="s">
        <v>529</v>
      </c>
      <c r="F245" s="129" t="s">
        <v>530</v>
      </c>
      <c r="G245" s="130" t="s">
        <v>175</v>
      </c>
      <c r="H245" s="131">
        <v>11.1</v>
      </c>
      <c r="I245" s="131"/>
      <c r="J245" s="131">
        <f t="shared" si="40"/>
        <v>0</v>
      </c>
      <c r="K245" s="132"/>
      <c r="L245" s="25"/>
      <c r="M245" s="133" t="s">
        <v>1</v>
      </c>
      <c r="N245" s="134" t="s">
        <v>38</v>
      </c>
      <c r="O245" s="135">
        <v>0.33800000000000002</v>
      </c>
      <c r="P245" s="135">
        <f t="shared" si="41"/>
        <v>3.7518000000000002</v>
      </c>
      <c r="Q245" s="135">
        <v>0</v>
      </c>
      <c r="R245" s="135">
        <f t="shared" si="42"/>
        <v>0</v>
      </c>
      <c r="S245" s="135">
        <v>0</v>
      </c>
      <c r="T245" s="136">
        <f t="shared" si="43"/>
        <v>0</v>
      </c>
      <c r="AR245" s="137" t="s">
        <v>190</v>
      </c>
      <c r="AT245" s="137" t="s">
        <v>123</v>
      </c>
      <c r="AU245" s="137" t="s">
        <v>128</v>
      </c>
      <c r="AY245" s="13" t="s">
        <v>121</v>
      </c>
      <c r="BE245" s="138">
        <f t="shared" si="44"/>
        <v>0</v>
      </c>
      <c r="BF245" s="138">
        <f t="shared" si="45"/>
        <v>0</v>
      </c>
      <c r="BG245" s="138">
        <f t="shared" si="46"/>
        <v>0</v>
      </c>
      <c r="BH245" s="138">
        <f t="shared" si="47"/>
        <v>0</v>
      </c>
      <c r="BI245" s="138">
        <f t="shared" si="48"/>
        <v>0</v>
      </c>
      <c r="BJ245" s="13" t="s">
        <v>128</v>
      </c>
      <c r="BK245" s="139">
        <f t="shared" si="49"/>
        <v>0</v>
      </c>
      <c r="BL245" s="13" t="s">
        <v>190</v>
      </c>
      <c r="BM245" s="137" t="s">
        <v>531</v>
      </c>
    </row>
    <row r="246" spans="2:65" s="1" customFormat="1" ht="24.15" customHeight="1">
      <c r="B246" s="126"/>
      <c r="C246" s="140" t="s">
        <v>532</v>
      </c>
      <c r="D246" s="140" t="s">
        <v>263</v>
      </c>
      <c r="E246" s="141" t="s">
        <v>533</v>
      </c>
      <c r="F246" s="142" t="s">
        <v>534</v>
      </c>
      <c r="G246" s="143" t="s">
        <v>126</v>
      </c>
      <c r="H246" s="144">
        <v>33.509</v>
      </c>
      <c r="I246" s="144"/>
      <c r="J246" s="144">
        <f t="shared" si="40"/>
        <v>0</v>
      </c>
      <c r="K246" s="145"/>
      <c r="L246" s="146"/>
      <c r="M246" s="147" t="s">
        <v>1</v>
      </c>
      <c r="N246" s="148" t="s">
        <v>38</v>
      </c>
      <c r="O246" s="135">
        <v>0</v>
      </c>
      <c r="P246" s="135">
        <f t="shared" si="41"/>
        <v>0</v>
      </c>
      <c r="Q246" s="135">
        <v>5.7999999999999996E-3</v>
      </c>
      <c r="R246" s="135">
        <f t="shared" si="42"/>
        <v>0.19435219999999997</v>
      </c>
      <c r="S246" s="135">
        <v>0</v>
      </c>
      <c r="T246" s="136">
        <f t="shared" si="43"/>
        <v>0</v>
      </c>
      <c r="AR246" s="137" t="s">
        <v>253</v>
      </c>
      <c r="AT246" s="137" t="s">
        <v>263</v>
      </c>
      <c r="AU246" s="137" t="s">
        <v>128</v>
      </c>
      <c r="AY246" s="13" t="s">
        <v>121</v>
      </c>
      <c r="BE246" s="138">
        <f t="shared" si="44"/>
        <v>0</v>
      </c>
      <c r="BF246" s="138">
        <f t="shared" si="45"/>
        <v>0</v>
      </c>
      <c r="BG246" s="138">
        <f t="shared" si="46"/>
        <v>0</v>
      </c>
      <c r="BH246" s="138">
        <f t="shared" si="47"/>
        <v>0</v>
      </c>
      <c r="BI246" s="138">
        <f t="shared" si="48"/>
        <v>0</v>
      </c>
      <c r="BJ246" s="13" t="s">
        <v>128</v>
      </c>
      <c r="BK246" s="139">
        <f t="shared" si="49"/>
        <v>0</v>
      </c>
      <c r="BL246" s="13" t="s">
        <v>190</v>
      </c>
      <c r="BM246" s="137" t="s">
        <v>535</v>
      </c>
    </row>
    <row r="247" spans="2:65" s="1" customFormat="1" ht="16.5" customHeight="1">
      <c r="B247" s="126"/>
      <c r="C247" s="127" t="s">
        <v>536</v>
      </c>
      <c r="D247" s="127" t="s">
        <v>123</v>
      </c>
      <c r="E247" s="128" t="s">
        <v>537</v>
      </c>
      <c r="F247" s="129" t="s">
        <v>538</v>
      </c>
      <c r="G247" s="130" t="s">
        <v>126</v>
      </c>
      <c r="H247" s="131">
        <v>24.123999999999999</v>
      </c>
      <c r="I247" s="131"/>
      <c r="J247" s="131">
        <f t="shared" si="40"/>
        <v>0</v>
      </c>
      <c r="K247" s="132"/>
      <c r="L247" s="25"/>
      <c r="M247" s="133" t="s">
        <v>1</v>
      </c>
      <c r="N247" s="134" t="s">
        <v>38</v>
      </c>
      <c r="O247" s="135">
        <v>0.73375000000000001</v>
      </c>
      <c r="P247" s="135">
        <f t="shared" si="41"/>
        <v>17.700984999999999</v>
      </c>
      <c r="Q247" s="135">
        <v>4.0000000000000002E-4</v>
      </c>
      <c r="R247" s="135">
        <f t="shared" si="42"/>
        <v>9.6495999999999995E-3</v>
      </c>
      <c r="S247" s="135">
        <v>0</v>
      </c>
      <c r="T247" s="136">
        <f t="shared" si="43"/>
        <v>0</v>
      </c>
      <c r="AR247" s="137" t="s">
        <v>190</v>
      </c>
      <c r="AT247" s="137" t="s">
        <v>123</v>
      </c>
      <c r="AU247" s="137" t="s">
        <v>128</v>
      </c>
      <c r="AY247" s="13" t="s">
        <v>121</v>
      </c>
      <c r="BE247" s="138">
        <f t="shared" si="44"/>
        <v>0</v>
      </c>
      <c r="BF247" s="138">
        <f t="shared" si="45"/>
        <v>0</v>
      </c>
      <c r="BG247" s="138">
        <f t="shared" si="46"/>
        <v>0</v>
      </c>
      <c r="BH247" s="138">
        <f t="shared" si="47"/>
        <v>0</v>
      </c>
      <c r="BI247" s="138">
        <f t="shared" si="48"/>
        <v>0</v>
      </c>
      <c r="BJ247" s="13" t="s">
        <v>128</v>
      </c>
      <c r="BK247" s="139">
        <f t="shared" si="49"/>
        <v>0</v>
      </c>
      <c r="BL247" s="13" t="s">
        <v>190</v>
      </c>
      <c r="BM247" s="137" t="s">
        <v>539</v>
      </c>
    </row>
    <row r="248" spans="2:65" s="1" customFormat="1" ht="37.950000000000003" customHeight="1">
      <c r="B248" s="126"/>
      <c r="C248" s="140" t="s">
        <v>381</v>
      </c>
      <c r="D248" s="140" t="s">
        <v>263</v>
      </c>
      <c r="E248" s="141" t="s">
        <v>540</v>
      </c>
      <c r="F248" s="142" t="s">
        <v>541</v>
      </c>
      <c r="G248" s="143" t="s">
        <v>126</v>
      </c>
      <c r="H248" s="144">
        <v>24.123999999999999</v>
      </c>
      <c r="I248" s="144"/>
      <c r="J248" s="144">
        <f t="shared" si="40"/>
        <v>0</v>
      </c>
      <c r="K248" s="145"/>
      <c r="L248" s="146"/>
      <c r="M248" s="147" t="s">
        <v>1</v>
      </c>
      <c r="N248" s="148" t="s">
        <v>38</v>
      </c>
      <c r="O248" s="135">
        <v>0</v>
      </c>
      <c r="P248" s="135">
        <f t="shared" si="41"/>
        <v>0</v>
      </c>
      <c r="Q248" s="135">
        <v>3.6920000000000001E-2</v>
      </c>
      <c r="R248" s="135">
        <f t="shared" si="42"/>
        <v>0.89065808000000002</v>
      </c>
      <c r="S248" s="135">
        <v>0</v>
      </c>
      <c r="T248" s="136">
        <f t="shared" si="43"/>
        <v>0</v>
      </c>
      <c r="AR248" s="137" t="s">
        <v>253</v>
      </c>
      <c r="AT248" s="137" t="s">
        <v>263</v>
      </c>
      <c r="AU248" s="137" t="s">
        <v>128</v>
      </c>
      <c r="AY248" s="13" t="s">
        <v>121</v>
      </c>
      <c r="BE248" s="138">
        <f t="shared" si="44"/>
        <v>0</v>
      </c>
      <c r="BF248" s="138">
        <f t="shared" si="45"/>
        <v>0</v>
      </c>
      <c r="BG248" s="138">
        <f t="shared" si="46"/>
        <v>0</v>
      </c>
      <c r="BH248" s="138">
        <f t="shared" si="47"/>
        <v>0</v>
      </c>
      <c r="BI248" s="138">
        <f t="shared" si="48"/>
        <v>0</v>
      </c>
      <c r="BJ248" s="13" t="s">
        <v>128</v>
      </c>
      <c r="BK248" s="139">
        <f t="shared" si="49"/>
        <v>0</v>
      </c>
      <c r="BL248" s="13" t="s">
        <v>190</v>
      </c>
      <c r="BM248" s="137" t="s">
        <v>542</v>
      </c>
    </row>
    <row r="249" spans="2:65" s="1" customFormat="1" ht="21.75" customHeight="1">
      <c r="B249" s="126"/>
      <c r="C249" s="127" t="s">
        <v>543</v>
      </c>
      <c r="D249" s="127" t="s">
        <v>123</v>
      </c>
      <c r="E249" s="128" t="s">
        <v>544</v>
      </c>
      <c r="F249" s="129" t="s">
        <v>545</v>
      </c>
      <c r="G249" s="130" t="s">
        <v>175</v>
      </c>
      <c r="H249" s="131">
        <v>5</v>
      </c>
      <c r="I249" s="131"/>
      <c r="J249" s="131">
        <f t="shared" si="40"/>
        <v>0</v>
      </c>
      <c r="K249" s="132"/>
      <c r="L249" s="25"/>
      <c r="M249" s="133" t="s">
        <v>1</v>
      </c>
      <c r="N249" s="134" t="s">
        <v>38</v>
      </c>
      <c r="O249" s="135">
        <v>0.66600000000000004</v>
      </c>
      <c r="P249" s="135">
        <f t="shared" si="41"/>
        <v>3.33</v>
      </c>
      <c r="Q249" s="135">
        <v>4.0999999999999999E-4</v>
      </c>
      <c r="R249" s="135">
        <f t="shared" si="42"/>
        <v>2.0499999999999997E-3</v>
      </c>
      <c r="S249" s="135">
        <v>0</v>
      </c>
      <c r="T249" s="136">
        <f t="shared" si="43"/>
        <v>0</v>
      </c>
      <c r="AR249" s="137" t="s">
        <v>190</v>
      </c>
      <c r="AT249" s="137" t="s">
        <v>123</v>
      </c>
      <c r="AU249" s="137" t="s">
        <v>128</v>
      </c>
      <c r="AY249" s="13" t="s">
        <v>121</v>
      </c>
      <c r="BE249" s="138">
        <f t="shared" si="44"/>
        <v>0</v>
      </c>
      <c r="BF249" s="138">
        <f t="shared" si="45"/>
        <v>0</v>
      </c>
      <c r="BG249" s="138">
        <f t="shared" si="46"/>
        <v>0</v>
      </c>
      <c r="BH249" s="138">
        <f t="shared" si="47"/>
        <v>0</v>
      </c>
      <c r="BI249" s="138">
        <f t="shared" si="48"/>
        <v>0</v>
      </c>
      <c r="BJ249" s="13" t="s">
        <v>128</v>
      </c>
      <c r="BK249" s="139">
        <f t="shared" si="49"/>
        <v>0</v>
      </c>
      <c r="BL249" s="13" t="s">
        <v>190</v>
      </c>
      <c r="BM249" s="137" t="s">
        <v>546</v>
      </c>
    </row>
    <row r="250" spans="2:65" s="1" customFormat="1" ht="37.950000000000003" customHeight="1">
      <c r="B250" s="126"/>
      <c r="C250" s="140" t="s">
        <v>547</v>
      </c>
      <c r="D250" s="140" t="s">
        <v>263</v>
      </c>
      <c r="E250" s="141" t="s">
        <v>548</v>
      </c>
      <c r="F250" s="142" t="s">
        <v>549</v>
      </c>
      <c r="G250" s="143" t="s">
        <v>260</v>
      </c>
      <c r="H250" s="144">
        <v>1</v>
      </c>
      <c r="I250" s="144"/>
      <c r="J250" s="144">
        <f t="shared" si="40"/>
        <v>0</v>
      </c>
      <c r="K250" s="145"/>
      <c r="L250" s="146"/>
      <c r="M250" s="147" t="s">
        <v>1</v>
      </c>
      <c r="N250" s="148" t="s">
        <v>38</v>
      </c>
      <c r="O250" s="135">
        <v>0</v>
      </c>
      <c r="P250" s="135">
        <f t="shared" si="41"/>
        <v>0</v>
      </c>
      <c r="Q250" s="135">
        <v>5.1900000000000002E-2</v>
      </c>
      <c r="R250" s="135">
        <f t="shared" si="42"/>
        <v>5.1900000000000002E-2</v>
      </c>
      <c r="S250" s="135">
        <v>0</v>
      </c>
      <c r="T250" s="136">
        <f t="shared" si="43"/>
        <v>0</v>
      </c>
      <c r="AR250" s="137" t="s">
        <v>253</v>
      </c>
      <c r="AT250" s="137" t="s">
        <v>263</v>
      </c>
      <c r="AU250" s="137" t="s">
        <v>128</v>
      </c>
      <c r="AY250" s="13" t="s">
        <v>121</v>
      </c>
      <c r="BE250" s="138">
        <f t="shared" si="44"/>
        <v>0</v>
      </c>
      <c r="BF250" s="138">
        <f t="shared" si="45"/>
        <v>0</v>
      </c>
      <c r="BG250" s="138">
        <f t="shared" si="46"/>
        <v>0</v>
      </c>
      <c r="BH250" s="138">
        <f t="shared" si="47"/>
        <v>0</v>
      </c>
      <c r="BI250" s="138">
        <f t="shared" si="48"/>
        <v>0</v>
      </c>
      <c r="BJ250" s="13" t="s">
        <v>128</v>
      </c>
      <c r="BK250" s="139">
        <f t="shared" si="49"/>
        <v>0</v>
      </c>
      <c r="BL250" s="13" t="s">
        <v>190</v>
      </c>
      <c r="BM250" s="137" t="s">
        <v>550</v>
      </c>
    </row>
    <row r="251" spans="2:65" s="1" customFormat="1" ht="24.15" customHeight="1">
      <c r="B251" s="126"/>
      <c r="C251" s="140" t="s">
        <v>551</v>
      </c>
      <c r="D251" s="140" t="s">
        <v>263</v>
      </c>
      <c r="E251" s="141" t="s">
        <v>474</v>
      </c>
      <c r="F251" s="142" t="s">
        <v>475</v>
      </c>
      <c r="G251" s="143" t="s">
        <v>260</v>
      </c>
      <c r="H251" s="144">
        <v>1</v>
      </c>
      <c r="I251" s="144"/>
      <c r="J251" s="144">
        <f t="shared" si="40"/>
        <v>0</v>
      </c>
      <c r="K251" s="145"/>
      <c r="L251" s="146"/>
      <c r="M251" s="147" t="s">
        <v>1</v>
      </c>
      <c r="N251" s="148" t="s">
        <v>38</v>
      </c>
      <c r="O251" s="135">
        <v>0</v>
      </c>
      <c r="P251" s="135">
        <f t="shared" si="41"/>
        <v>0</v>
      </c>
      <c r="Q251" s="135">
        <v>1E-3</v>
      </c>
      <c r="R251" s="135">
        <f t="shared" si="42"/>
        <v>1E-3</v>
      </c>
      <c r="S251" s="135">
        <v>0</v>
      </c>
      <c r="T251" s="136">
        <f t="shared" si="43"/>
        <v>0</v>
      </c>
      <c r="AR251" s="137" t="s">
        <v>253</v>
      </c>
      <c r="AT251" s="137" t="s">
        <v>263</v>
      </c>
      <c r="AU251" s="137" t="s">
        <v>128</v>
      </c>
      <c r="AY251" s="13" t="s">
        <v>121</v>
      </c>
      <c r="BE251" s="138">
        <f t="shared" si="44"/>
        <v>0</v>
      </c>
      <c r="BF251" s="138">
        <f t="shared" si="45"/>
        <v>0</v>
      </c>
      <c r="BG251" s="138">
        <f t="shared" si="46"/>
        <v>0</v>
      </c>
      <c r="BH251" s="138">
        <f t="shared" si="47"/>
        <v>0</v>
      </c>
      <c r="BI251" s="138">
        <f t="shared" si="48"/>
        <v>0</v>
      </c>
      <c r="BJ251" s="13" t="s">
        <v>128</v>
      </c>
      <c r="BK251" s="139">
        <f t="shared" si="49"/>
        <v>0</v>
      </c>
      <c r="BL251" s="13" t="s">
        <v>190</v>
      </c>
      <c r="BM251" s="137" t="s">
        <v>552</v>
      </c>
    </row>
    <row r="252" spans="2:65" s="1" customFormat="1" ht="24.15" customHeight="1">
      <c r="B252" s="126"/>
      <c r="C252" s="127" t="s">
        <v>553</v>
      </c>
      <c r="D252" s="127" t="s">
        <v>123</v>
      </c>
      <c r="E252" s="128" t="s">
        <v>554</v>
      </c>
      <c r="F252" s="129" t="s">
        <v>555</v>
      </c>
      <c r="G252" s="130" t="s">
        <v>260</v>
      </c>
      <c r="H252" s="131">
        <v>1</v>
      </c>
      <c r="I252" s="131"/>
      <c r="J252" s="131">
        <f t="shared" si="40"/>
        <v>0</v>
      </c>
      <c r="K252" s="132"/>
      <c r="L252" s="25"/>
      <c r="M252" s="133" t="s">
        <v>1</v>
      </c>
      <c r="N252" s="134" t="s">
        <v>38</v>
      </c>
      <c r="O252" s="135">
        <v>32.151989999999998</v>
      </c>
      <c r="P252" s="135">
        <f t="shared" si="41"/>
        <v>32.151989999999998</v>
      </c>
      <c r="Q252" s="135">
        <v>0</v>
      </c>
      <c r="R252" s="135">
        <f t="shared" si="42"/>
        <v>0</v>
      </c>
      <c r="S252" s="135">
        <v>0</v>
      </c>
      <c r="T252" s="136">
        <f t="shared" si="43"/>
        <v>0</v>
      </c>
      <c r="AR252" s="137" t="s">
        <v>190</v>
      </c>
      <c r="AT252" s="137" t="s">
        <v>123</v>
      </c>
      <c r="AU252" s="137" t="s">
        <v>128</v>
      </c>
      <c r="AY252" s="13" t="s">
        <v>121</v>
      </c>
      <c r="BE252" s="138">
        <f t="shared" si="44"/>
        <v>0</v>
      </c>
      <c r="BF252" s="138">
        <f t="shared" si="45"/>
        <v>0</v>
      </c>
      <c r="BG252" s="138">
        <f t="shared" si="46"/>
        <v>0</v>
      </c>
      <c r="BH252" s="138">
        <f t="shared" si="47"/>
        <v>0</v>
      </c>
      <c r="BI252" s="138">
        <f t="shared" si="48"/>
        <v>0</v>
      </c>
      <c r="BJ252" s="13" t="s">
        <v>128</v>
      </c>
      <c r="BK252" s="139">
        <f t="shared" si="49"/>
        <v>0</v>
      </c>
      <c r="BL252" s="13" t="s">
        <v>190</v>
      </c>
      <c r="BM252" s="137" t="s">
        <v>556</v>
      </c>
    </row>
    <row r="253" spans="2:65" s="1" customFormat="1" ht="24.15" customHeight="1">
      <c r="B253" s="126"/>
      <c r="C253" s="140" t="s">
        <v>557</v>
      </c>
      <c r="D253" s="140" t="s">
        <v>263</v>
      </c>
      <c r="E253" s="141" t="s">
        <v>558</v>
      </c>
      <c r="F253" s="142" t="s">
        <v>559</v>
      </c>
      <c r="G253" s="143" t="s">
        <v>260</v>
      </c>
      <c r="H253" s="144">
        <v>1</v>
      </c>
      <c r="I253" s="144"/>
      <c r="J253" s="144">
        <f t="shared" si="40"/>
        <v>0</v>
      </c>
      <c r="K253" s="145"/>
      <c r="L253" s="146"/>
      <c r="M253" s="147" t="s">
        <v>1</v>
      </c>
      <c r="N253" s="148" t="s">
        <v>38</v>
      </c>
      <c r="O253" s="135">
        <v>0</v>
      </c>
      <c r="P253" s="135">
        <f t="shared" si="41"/>
        <v>0</v>
      </c>
      <c r="Q253" s="135">
        <v>0.42</v>
      </c>
      <c r="R253" s="135">
        <f t="shared" si="42"/>
        <v>0.42</v>
      </c>
      <c r="S253" s="135">
        <v>0</v>
      </c>
      <c r="T253" s="136">
        <f t="shared" si="43"/>
        <v>0</v>
      </c>
      <c r="AR253" s="137" t="s">
        <v>153</v>
      </c>
      <c r="AT253" s="137" t="s">
        <v>263</v>
      </c>
      <c r="AU253" s="137" t="s">
        <v>128</v>
      </c>
      <c r="AY253" s="13" t="s">
        <v>121</v>
      </c>
      <c r="BE253" s="138">
        <f t="shared" si="44"/>
        <v>0</v>
      </c>
      <c r="BF253" s="138">
        <f t="shared" si="45"/>
        <v>0</v>
      </c>
      <c r="BG253" s="138">
        <f t="shared" si="46"/>
        <v>0</v>
      </c>
      <c r="BH253" s="138">
        <f t="shared" si="47"/>
        <v>0</v>
      </c>
      <c r="BI253" s="138">
        <f t="shared" si="48"/>
        <v>0</v>
      </c>
      <c r="BJ253" s="13" t="s">
        <v>128</v>
      </c>
      <c r="BK253" s="139">
        <f t="shared" si="49"/>
        <v>0</v>
      </c>
      <c r="BL253" s="13" t="s">
        <v>127</v>
      </c>
      <c r="BM253" s="137" t="s">
        <v>560</v>
      </c>
    </row>
    <row r="254" spans="2:65" s="1" customFormat="1" ht="16.5" customHeight="1">
      <c r="B254" s="126"/>
      <c r="C254" s="127" t="s">
        <v>561</v>
      </c>
      <c r="D254" s="127" t="s">
        <v>123</v>
      </c>
      <c r="E254" s="128" t="s">
        <v>562</v>
      </c>
      <c r="F254" s="129" t="s">
        <v>563</v>
      </c>
      <c r="G254" s="130" t="s">
        <v>564</v>
      </c>
      <c r="H254" s="131">
        <v>150</v>
      </c>
      <c r="I254" s="131"/>
      <c r="J254" s="131">
        <f t="shared" si="40"/>
        <v>0</v>
      </c>
      <c r="K254" s="132"/>
      <c r="L254" s="25"/>
      <c r="M254" s="133" t="s">
        <v>1</v>
      </c>
      <c r="N254" s="134" t="s">
        <v>38</v>
      </c>
      <c r="O254" s="135">
        <v>0.11899999999999999</v>
      </c>
      <c r="P254" s="135">
        <f t="shared" si="41"/>
        <v>17.849999999999998</v>
      </c>
      <c r="Q254" s="135">
        <v>0</v>
      </c>
      <c r="R254" s="135">
        <f t="shared" si="42"/>
        <v>0</v>
      </c>
      <c r="S254" s="135">
        <v>0</v>
      </c>
      <c r="T254" s="136">
        <f t="shared" si="43"/>
        <v>0</v>
      </c>
      <c r="AR254" s="137" t="s">
        <v>190</v>
      </c>
      <c r="AT254" s="137" t="s">
        <v>123</v>
      </c>
      <c r="AU254" s="137" t="s">
        <v>128</v>
      </c>
      <c r="AY254" s="13" t="s">
        <v>121</v>
      </c>
      <c r="BE254" s="138">
        <f t="shared" si="44"/>
        <v>0</v>
      </c>
      <c r="BF254" s="138">
        <f t="shared" si="45"/>
        <v>0</v>
      </c>
      <c r="BG254" s="138">
        <f t="shared" si="46"/>
        <v>0</v>
      </c>
      <c r="BH254" s="138">
        <f t="shared" si="47"/>
        <v>0</v>
      </c>
      <c r="BI254" s="138">
        <f t="shared" si="48"/>
        <v>0</v>
      </c>
      <c r="BJ254" s="13" t="s">
        <v>128</v>
      </c>
      <c r="BK254" s="139">
        <f t="shared" si="49"/>
        <v>0</v>
      </c>
      <c r="BL254" s="13" t="s">
        <v>190</v>
      </c>
      <c r="BM254" s="137" t="s">
        <v>565</v>
      </c>
    </row>
    <row r="255" spans="2:65" s="1" customFormat="1" ht="24.15" customHeight="1">
      <c r="B255" s="126"/>
      <c r="C255" s="127" t="s">
        <v>566</v>
      </c>
      <c r="D255" s="127" t="s">
        <v>123</v>
      </c>
      <c r="E255" s="128" t="s">
        <v>567</v>
      </c>
      <c r="F255" s="129" t="s">
        <v>568</v>
      </c>
      <c r="G255" s="130" t="s">
        <v>406</v>
      </c>
      <c r="H255" s="131"/>
      <c r="I255" s="131"/>
      <c r="J255" s="131">
        <f t="shared" si="40"/>
        <v>0</v>
      </c>
      <c r="K255" s="132"/>
      <c r="L255" s="25"/>
      <c r="M255" s="133" t="s">
        <v>1</v>
      </c>
      <c r="N255" s="134" t="s">
        <v>38</v>
      </c>
      <c r="O255" s="135">
        <v>0</v>
      </c>
      <c r="P255" s="135">
        <f t="shared" si="41"/>
        <v>0</v>
      </c>
      <c r="Q255" s="135">
        <v>0</v>
      </c>
      <c r="R255" s="135">
        <f t="shared" si="42"/>
        <v>0</v>
      </c>
      <c r="S255" s="135">
        <v>0</v>
      </c>
      <c r="T255" s="136">
        <f t="shared" si="43"/>
        <v>0</v>
      </c>
      <c r="AR255" s="137" t="s">
        <v>190</v>
      </c>
      <c r="AT255" s="137" t="s">
        <v>123</v>
      </c>
      <c r="AU255" s="137" t="s">
        <v>128</v>
      </c>
      <c r="AY255" s="13" t="s">
        <v>121</v>
      </c>
      <c r="BE255" s="138">
        <f t="shared" si="44"/>
        <v>0</v>
      </c>
      <c r="BF255" s="138">
        <f t="shared" si="45"/>
        <v>0</v>
      </c>
      <c r="BG255" s="138">
        <f t="shared" si="46"/>
        <v>0</v>
      </c>
      <c r="BH255" s="138">
        <f t="shared" si="47"/>
        <v>0</v>
      </c>
      <c r="BI255" s="138">
        <f t="shared" si="48"/>
        <v>0</v>
      </c>
      <c r="BJ255" s="13" t="s">
        <v>128</v>
      </c>
      <c r="BK255" s="139">
        <f t="shared" si="49"/>
        <v>0</v>
      </c>
      <c r="BL255" s="13" t="s">
        <v>190</v>
      </c>
      <c r="BM255" s="137" t="s">
        <v>569</v>
      </c>
    </row>
    <row r="256" spans="2:65" s="11" customFormat="1" ht="22.95" customHeight="1">
      <c r="B256" s="115"/>
      <c r="D256" s="116" t="s">
        <v>71</v>
      </c>
      <c r="E256" s="124" t="s">
        <v>570</v>
      </c>
      <c r="F256" s="124" t="s">
        <v>571</v>
      </c>
      <c r="J256" s="125">
        <f>BK256</f>
        <v>0</v>
      </c>
      <c r="L256" s="115"/>
      <c r="M256" s="119"/>
      <c r="P256" s="120">
        <f>SUM(P257:P260)</f>
        <v>5.0123724999999997</v>
      </c>
      <c r="R256" s="120">
        <f>SUM(R257:R260)</f>
        <v>0.1066608</v>
      </c>
      <c r="T256" s="121">
        <f>SUM(T257:T260)</f>
        <v>0</v>
      </c>
      <c r="AR256" s="116" t="s">
        <v>128</v>
      </c>
      <c r="AT256" s="122" t="s">
        <v>71</v>
      </c>
      <c r="AU256" s="122" t="s">
        <v>77</v>
      </c>
      <c r="AY256" s="116" t="s">
        <v>121</v>
      </c>
      <c r="BK256" s="123">
        <f>SUM(BK257:BK260)</f>
        <v>0</v>
      </c>
    </row>
    <row r="257" spans="2:65" s="1" customFormat="1" ht="24.15" customHeight="1">
      <c r="B257" s="126"/>
      <c r="C257" s="127" t="s">
        <v>572</v>
      </c>
      <c r="D257" s="127" t="s">
        <v>123</v>
      </c>
      <c r="E257" s="128" t="s">
        <v>573</v>
      </c>
      <c r="F257" s="129" t="s">
        <v>574</v>
      </c>
      <c r="G257" s="130" t="s">
        <v>126</v>
      </c>
      <c r="H257" s="131">
        <v>3.79</v>
      </c>
      <c r="I257" s="131"/>
      <c r="J257" s="131">
        <f>ROUND(I257*H257,3)</f>
        <v>0</v>
      </c>
      <c r="K257" s="132"/>
      <c r="L257" s="25"/>
      <c r="M257" s="133" t="s">
        <v>1</v>
      </c>
      <c r="N257" s="134" t="s">
        <v>38</v>
      </c>
      <c r="O257" s="135">
        <v>0.72175</v>
      </c>
      <c r="P257" s="135">
        <f>O257*H257</f>
        <v>2.7354324999999999</v>
      </c>
      <c r="Q257" s="135">
        <v>3.7799999999999999E-3</v>
      </c>
      <c r="R257" s="135">
        <f>Q257*H257</f>
        <v>1.4326200000000001E-2</v>
      </c>
      <c r="S257" s="135">
        <v>0</v>
      </c>
      <c r="T257" s="136">
        <f>S257*H257</f>
        <v>0</v>
      </c>
      <c r="AR257" s="137" t="s">
        <v>190</v>
      </c>
      <c r="AT257" s="137" t="s">
        <v>123</v>
      </c>
      <c r="AU257" s="137" t="s">
        <v>128</v>
      </c>
      <c r="AY257" s="13" t="s">
        <v>121</v>
      </c>
      <c r="BE257" s="138">
        <f>IF(N257="základná",J257,0)</f>
        <v>0</v>
      </c>
      <c r="BF257" s="138">
        <f>IF(N257="znížená",J257,0)</f>
        <v>0</v>
      </c>
      <c r="BG257" s="138">
        <f>IF(N257="zákl. prenesená",J257,0)</f>
        <v>0</v>
      </c>
      <c r="BH257" s="138">
        <f>IF(N257="zníž. prenesená",J257,0)</f>
        <v>0</v>
      </c>
      <c r="BI257" s="138">
        <f>IF(N257="nulová",J257,0)</f>
        <v>0</v>
      </c>
      <c r="BJ257" s="13" t="s">
        <v>128</v>
      </c>
      <c r="BK257" s="139">
        <f>ROUND(I257*H257,3)</f>
        <v>0</v>
      </c>
      <c r="BL257" s="13" t="s">
        <v>190</v>
      </c>
      <c r="BM257" s="137" t="s">
        <v>575</v>
      </c>
    </row>
    <row r="258" spans="2:65" s="1" customFormat="1" ht="24.15" customHeight="1">
      <c r="B258" s="126"/>
      <c r="C258" s="127" t="s">
        <v>576</v>
      </c>
      <c r="D258" s="127" t="s">
        <v>123</v>
      </c>
      <c r="E258" s="128" t="s">
        <v>577</v>
      </c>
      <c r="F258" s="129" t="s">
        <v>578</v>
      </c>
      <c r="G258" s="130" t="s">
        <v>126</v>
      </c>
      <c r="H258" s="131">
        <v>2.77</v>
      </c>
      <c r="I258" s="131"/>
      <c r="J258" s="131">
        <f>ROUND(I258*H258,3)</f>
        <v>0</v>
      </c>
      <c r="K258" s="132"/>
      <c r="L258" s="25"/>
      <c r="M258" s="133" t="s">
        <v>1</v>
      </c>
      <c r="N258" s="134" t="s">
        <v>38</v>
      </c>
      <c r="O258" s="135">
        <v>0.82199999999999995</v>
      </c>
      <c r="P258" s="135">
        <f>O258*H258</f>
        <v>2.2769399999999997</v>
      </c>
      <c r="Q258" s="135">
        <v>3.7799999999999999E-3</v>
      </c>
      <c r="R258" s="135">
        <f>Q258*H258</f>
        <v>1.04706E-2</v>
      </c>
      <c r="S258" s="135">
        <v>0</v>
      </c>
      <c r="T258" s="136">
        <f>S258*H258</f>
        <v>0</v>
      </c>
      <c r="AR258" s="137" t="s">
        <v>190</v>
      </c>
      <c r="AT258" s="137" t="s">
        <v>123</v>
      </c>
      <c r="AU258" s="137" t="s">
        <v>128</v>
      </c>
      <c r="AY258" s="13" t="s">
        <v>121</v>
      </c>
      <c r="BE258" s="138">
        <f>IF(N258="základná",J258,0)</f>
        <v>0</v>
      </c>
      <c r="BF258" s="138">
        <f>IF(N258="znížená",J258,0)</f>
        <v>0</v>
      </c>
      <c r="BG258" s="138">
        <f>IF(N258="zákl. prenesená",J258,0)</f>
        <v>0</v>
      </c>
      <c r="BH258" s="138">
        <f>IF(N258="zníž. prenesená",J258,0)</f>
        <v>0</v>
      </c>
      <c r="BI258" s="138">
        <f>IF(N258="nulová",J258,0)</f>
        <v>0</v>
      </c>
      <c r="BJ258" s="13" t="s">
        <v>128</v>
      </c>
      <c r="BK258" s="139">
        <f>ROUND(I258*H258,3)</f>
        <v>0</v>
      </c>
      <c r="BL258" s="13" t="s">
        <v>190</v>
      </c>
      <c r="BM258" s="137" t="s">
        <v>579</v>
      </c>
    </row>
    <row r="259" spans="2:65" s="1" customFormat="1" ht="24.15" customHeight="1">
      <c r="B259" s="126"/>
      <c r="C259" s="140" t="s">
        <v>580</v>
      </c>
      <c r="D259" s="140" t="s">
        <v>263</v>
      </c>
      <c r="E259" s="141" t="s">
        <v>581</v>
      </c>
      <c r="F259" s="142" t="s">
        <v>582</v>
      </c>
      <c r="G259" s="143" t="s">
        <v>126</v>
      </c>
      <c r="H259" s="144">
        <v>6.8220000000000001</v>
      </c>
      <c r="I259" s="144"/>
      <c r="J259" s="144">
        <f>ROUND(I259*H259,3)</f>
        <v>0</v>
      </c>
      <c r="K259" s="145"/>
      <c r="L259" s="146"/>
      <c r="M259" s="147" t="s">
        <v>1</v>
      </c>
      <c r="N259" s="148" t="s">
        <v>38</v>
      </c>
      <c r="O259" s="135">
        <v>0</v>
      </c>
      <c r="P259" s="135">
        <f>O259*H259</f>
        <v>0</v>
      </c>
      <c r="Q259" s="135">
        <v>1.2E-2</v>
      </c>
      <c r="R259" s="135">
        <f>Q259*H259</f>
        <v>8.1864000000000006E-2</v>
      </c>
      <c r="S259" s="135">
        <v>0</v>
      </c>
      <c r="T259" s="136">
        <f>S259*H259</f>
        <v>0</v>
      </c>
      <c r="AR259" s="137" t="s">
        <v>253</v>
      </c>
      <c r="AT259" s="137" t="s">
        <v>263</v>
      </c>
      <c r="AU259" s="137" t="s">
        <v>128</v>
      </c>
      <c r="AY259" s="13" t="s">
        <v>121</v>
      </c>
      <c r="BE259" s="138">
        <f>IF(N259="základná",J259,0)</f>
        <v>0</v>
      </c>
      <c r="BF259" s="138">
        <f>IF(N259="znížená",J259,0)</f>
        <v>0</v>
      </c>
      <c r="BG259" s="138">
        <f>IF(N259="zákl. prenesená",J259,0)</f>
        <v>0</v>
      </c>
      <c r="BH259" s="138">
        <f>IF(N259="zníž. prenesená",J259,0)</f>
        <v>0</v>
      </c>
      <c r="BI259" s="138">
        <f>IF(N259="nulová",J259,0)</f>
        <v>0</v>
      </c>
      <c r="BJ259" s="13" t="s">
        <v>128</v>
      </c>
      <c r="BK259" s="139">
        <f>ROUND(I259*H259,3)</f>
        <v>0</v>
      </c>
      <c r="BL259" s="13" t="s">
        <v>190</v>
      </c>
      <c r="BM259" s="137" t="s">
        <v>583</v>
      </c>
    </row>
    <row r="260" spans="2:65" s="1" customFormat="1" ht="24.15" customHeight="1">
      <c r="B260" s="126"/>
      <c r="C260" s="127" t="s">
        <v>584</v>
      </c>
      <c r="D260" s="127" t="s">
        <v>123</v>
      </c>
      <c r="E260" s="128" t="s">
        <v>585</v>
      </c>
      <c r="F260" s="129" t="s">
        <v>586</v>
      </c>
      <c r="G260" s="130" t="s">
        <v>406</v>
      </c>
      <c r="H260" s="131"/>
      <c r="I260" s="131"/>
      <c r="J260" s="131">
        <f>ROUND(I260*H260,3)</f>
        <v>0</v>
      </c>
      <c r="K260" s="132"/>
      <c r="L260" s="25"/>
      <c r="M260" s="133" t="s">
        <v>1</v>
      </c>
      <c r="N260" s="134" t="s">
        <v>38</v>
      </c>
      <c r="O260" s="135">
        <v>0</v>
      </c>
      <c r="P260" s="135">
        <f>O260*H260</f>
        <v>0</v>
      </c>
      <c r="Q260" s="135">
        <v>0</v>
      </c>
      <c r="R260" s="135">
        <f>Q260*H260</f>
        <v>0</v>
      </c>
      <c r="S260" s="135">
        <v>0</v>
      </c>
      <c r="T260" s="136">
        <f>S260*H260</f>
        <v>0</v>
      </c>
      <c r="AR260" s="137" t="s">
        <v>190</v>
      </c>
      <c r="AT260" s="137" t="s">
        <v>123</v>
      </c>
      <c r="AU260" s="137" t="s">
        <v>128</v>
      </c>
      <c r="AY260" s="13" t="s">
        <v>121</v>
      </c>
      <c r="BE260" s="138">
        <f>IF(N260="základná",J260,0)</f>
        <v>0</v>
      </c>
      <c r="BF260" s="138">
        <f>IF(N260="znížená",J260,0)</f>
        <v>0</v>
      </c>
      <c r="BG260" s="138">
        <f>IF(N260="zákl. prenesená",J260,0)</f>
        <v>0</v>
      </c>
      <c r="BH260" s="138">
        <f>IF(N260="zníž. prenesená",J260,0)</f>
        <v>0</v>
      </c>
      <c r="BI260" s="138">
        <f>IF(N260="nulová",J260,0)</f>
        <v>0</v>
      </c>
      <c r="BJ260" s="13" t="s">
        <v>128</v>
      </c>
      <c r="BK260" s="139">
        <f>ROUND(I260*H260,3)</f>
        <v>0</v>
      </c>
      <c r="BL260" s="13" t="s">
        <v>190</v>
      </c>
      <c r="BM260" s="137" t="s">
        <v>587</v>
      </c>
    </row>
    <row r="261" spans="2:65" s="11" customFormat="1" ht="22.95" customHeight="1">
      <c r="B261" s="115"/>
      <c r="D261" s="116" t="s">
        <v>71</v>
      </c>
      <c r="E261" s="124" t="s">
        <v>588</v>
      </c>
      <c r="F261" s="124" t="s">
        <v>589</v>
      </c>
      <c r="J261" s="125">
        <f>BK261</f>
        <v>0</v>
      </c>
      <c r="L261" s="115"/>
      <c r="M261" s="119"/>
      <c r="P261" s="120">
        <f>SUM(P262:P269)</f>
        <v>16.225175999999998</v>
      </c>
      <c r="R261" s="120">
        <f>SUM(R262:R269)</f>
        <v>0.11898725999999998</v>
      </c>
      <c r="T261" s="121">
        <f>SUM(T262:T269)</f>
        <v>0.97604999999999986</v>
      </c>
      <c r="AR261" s="116" t="s">
        <v>128</v>
      </c>
      <c r="AT261" s="122" t="s">
        <v>71</v>
      </c>
      <c r="AU261" s="122" t="s">
        <v>77</v>
      </c>
      <c r="AY261" s="116" t="s">
        <v>121</v>
      </c>
      <c r="BK261" s="123">
        <f>SUM(BK262:BK269)</f>
        <v>0</v>
      </c>
    </row>
    <row r="262" spans="2:65" s="1" customFormat="1" ht="24.15" customHeight="1">
      <c r="B262" s="126"/>
      <c r="C262" s="127" t="s">
        <v>590</v>
      </c>
      <c r="D262" s="127" t="s">
        <v>123</v>
      </c>
      <c r="E262" s="128" t="s">
        <v>591</v>
      </c>
      <c r="F262" s="129" t="s">
        <v>592</v>
      </c>
      <c r="G262" s="130" t="s">
        <v>175</v>
      </c>
      <c r="H262" s="131">
        <v>14.4</v>
      </c>
      <c r="I262" s="131"/>
      <c r="J262" s="131">
        <f t="shared" ref="J262:J269" si="50">ROUND(I262*H262,3)</f>
        <v>0</v>
      </c>
      <c r="K262" s="132"/>
      <c r="L262" s="25"/>
      <c r="M262" s="133" t="s">
        <v>1</v>
      </c>
      <c r="N262" s="134" t="s">
        <v>38</v>
      </c>
      <c r="O262" s="135">
        <v>0.17</v>
      </c>
      <c r="P262" s="135">
        <f t="shared" ref="P262:P269" si="51">O262*H262</f>
        <v>2.4480000000000004</v>
      </c>
      <c r="Q262" s="135">
        <v>1.0000000000000001E-5</v>
      </c>
      <c r="R262" s="135">
        <f t="shared" ref="R262:R269" si="52">Q262*H262</f>
        <v>1.44E-4</v>
      </c>
      <c r="S262" s="135">
        <v>0</v>
      </c>
      <c r="T262" s="136">
        <f t="shared" ref="T262:T269" si="53">S262*H262</f>
        <v>0</v>
      </c>
      <c r="AR262" s="137" t="s">
        <v>190</v>
      </c>
      <c r="AT262" s="137" t="s">
        <v>123</v>
      </c>
      <c r="AU262" s="137" t="s">
        <v>128</v>
      </c>
      <c r="AY262" s="13" t="s">
        <v>121</v>
      </c>
      <c r="BE262" s="138">
        <f t="shared" ref="BE262:BE269" si="54">IF(N262="základná",J262,0)</f>
        <v>0</v>
      </c>
      <c r="BF262" s="138">
        <f t="shared" ref="BF262:BF269" si="55">IF(N262="znížená",J262,0)</f>
        <v>0</v>
      </c>
      <c r="BG262" s="138">
        <f t="shared" ref="BG262:BG269" si="56">IF(N262="zákl. prenesená",J262,0)</f>
        <v>0</v>
      </c>
      <c r="BH262" s="138">
        <f t="shared" ref="BH262:BH269" si="57">IF(N262="zníž. prenesená",J262,0)</f>
        <v>0</v>
      </c>
      <c r="BI262" s="138">
        <f t="shared" ref="BI262:BI269" si="58">IF(N262="nulová",J262,0)</f>
        <v>0</v>
      </c>
      <c r="BJ262" s="13" t="s">
        <v>128</v>
      </c>
      <c r="BK262" s="139">
        <f t="shared" ref="BK262:BK269" si="59">ROUND(I262*H262,3)</f>
        <v>0</v>
      </c>
      <c r="BL262" s="13" t="s">
        <v>190</v>
      </c>
      <c r="BM262" s="137" t="s">
        <v>593</v>
      </c>
    </row>
    <row r="263" spans="2:65" s="1" customFormat="1" ht="16.5" customHeight="1">
      <c r="B263" s="126"/>
      <c r="C263" s="140" t="s">
        <v>594</v>
      </c>
      <c r="D263" s="140" t="s">
        <v>263</v>
      </c>
      <c r="E263" s="141" t="s">
        <v>595</v>
      </c>
      <c r="F263" s="142" t="s">
        <v>596</v>
      </c>
      <c r="G263" s="143" t="s">
        <v>175</v>
      </c>
      <c r="H263" s="144">
        <v>14.4</v>
      </c>
      <c r="I263" s="144"/>
      <c r="J263" s="144">
        <f t="shared" si="50"/>
        <v>0</v>
      </c>
      <c r="K263" s="145"/>
      <c r="L263" s="146"/>
      <c r="M263" s="147" t="s">
        <v>1</v>
      </c>
      <c r="N263" s="148" t="s">
        <v>38</v>
      </c>
      <c r="O263" s="135">
        <v>0</v>
      </c>
      <c r="P263" s="135">
        <f t="shared" si="51"/>
        <v>0</v>
      </c>
      <c r="Q263" s="135">
        <v>5.0000000000000001E-4</v>
      </c>
      <c r="R263" s="135">
        <f t="shared" si="52"/>
        <v>7.2000000000000007E-3</v>
      </c>
      <c r="S263" s="135">
        <v>0</v>
      </c>
      <c r="T263" s="136">
        <f t="shared" si="53"/>
        <v>0</v>
      </c>
      <c r="AR263" s="137" t="s">
        <v>253</v>
      </c>
      <c r="AT263" s="137" t="s">
        <v>263</v>
      </c>
      <c r="AU263" s="137" t="s">
        <v>128</v>
      </c>
      <c r="AY263" s="13" t="s">
        <v>121</v>
      </c>
      <c r="BE263" s="138">
        <f t="shared" si="54"/>
        <v>0</v>
      </c>
      <c r="BF263" s="138">
        <f t="shared" si="55"/>
        <v>0</v>
      </c>
      <c r="BG263" s="138">
        <f t="shared" si="56"/>
        <v>0</v>
      </c>
      <c r="BH263" s="138">
        <f t="shared" si="57"/>
        <v>0</v>
      </c>
      <c r="BI263" s="138">
        <f t="shared" si="58"/>
        <v>0</v>
      </c>
      <c r="BJ263" s="13" t="s">
        <v>128</v>
      </c>
      <c r="BK263" s="139">
        <f t="shared" si="59"/>
        <v>0</v>
      </c>
      <c r="BL263" s="13" t="s">
        <v>190</v>
      </c>
      <c r="BM263" s="137" t="s">
        <v>597</v>
      </c>
    </row>
    <row r="264" spans="2:65" s="1" customFormat="1" ht="37.950000000000003" customHeight="1">
      <c r="B264" s="126"/>
      <c r="C264" s="127" t="s">
        <v>598</v>
      </c>
      <c r="D264" s="127" t="s">
        <v>123</v>
      </c>
      <c r="E264" s="128" t="s">
        <v>599</v>
      </c>
      <c r="F264" s="129" t="s">
        <v>600</v>
      </c>
      <c r="G264" s="130" t="s">
        <v>126</v>
      </c>
      <c r="H264" s="131">
        <v>65.069999999999993</v>
      </c>
      <c r="I264" s="131"/>
      <c r="J264" s="131">
        <f t="shared" si="50"/>
        <v>0</v>
      </c>
      <c r="K264" s="132"/>
      <c r="L264" s="25"/>
      <c r="M264" s="133" t="s">
        <v>1</v>
      </c>
      <c r="N264" s="134" t="s">
        <v>38</v>
      </c>
      <c r="O264" s="135">
        <v>0.15</v>
      </c>
      <c r="P264" s="135">
        <f t="shared" si="51"/>
        <v>9.7604999999999986</v>
      </c>
      <c r="Q264" s="135">
        <v>0</v>
      </c>
      <c r="R264" s="135">
        <f t="shared" si="52"/>
        <v>0</v>
      </c>
      <c r="S264" s="135">
        <v>1.4999999999999999E-2</v>
      </c>
      <c r="T264" s="136">
        <f t="shared" si="53"/>
        <v>0.97604999999999986</v>
      </c>
      <c r="AR264" s="137" t="s">
        <v>190</v>
      </c>
      <c r="AT264" s="137" t="s">
        <v>123</v>
      </c>
      <c r="AU264" s="137" t="s">
        <v>128</v>
      </c>
      <c r="AY264" s="13" t="s">
        <v>121</v>
      </c>
      <c r="BE264" s="138">
        <f t="shared" si="54"/>
        <v>0</v>
      </c>
      <c r="BF264" s="138">
        <f t="shared" si="55"/>
        <v>0</v>
      </c>
      <c r="BG264" s="138">
        <f t="shared" si="56"/>
        <v>0</v>
      </c>
      <c r="BH264" s="138">
        <f t="shared" si="57"/>
        <v>0</v>
      </c>
      <c r="BI264" s="138">
        <f t="shared" si="58"/>
        <v>0</v>
      </c>
      <c r="BJ264" s="13" t="s">
        <v>128</v>
      </c>
      <c r="BK264" s="139">
        <f t="shared" si="59"/>
        <v>0</v>
      </c>
      <c r="BL264" s="13" t="s">
        <v>190</v>
      </c>
      <c r="BM264" s="137" t="s">
        <v>601</v>
      </c>
    </row>
    <row r="265" spans="2:65" s="1" customFormat="1" ht="24.15" customHeight="1">
      <c r="B265" s="126"/>
      <c r="C265" s="127" t="s">
        <v>602</v>
      </c>
      <c r="D265" s="127" t="s">
        <v>123</v>
      </c>
      <c r="E265" s="128" t="s">
        <v>603</v>
      </c>
      <c r="F265" s="129" t="s">
        <v>604</v>
      </c>
      <c r="G265" s="130" t="s">
        <v>126</v>
      </c>
      <c r="H265" s="131">
        <v>13.38</v>
      </c>
      <c r="I265" s="131"/>
      <c r="J265" s="131">
        <f t="shared" si="50"/>
        <v>0</v>
      </c>
      <c r="K265" s="132"/>
      <c r="L265" s="25"/>
      <c r="M265" s="133" t="s">
        <v>1</v>
      </c>
      <c r="N265" s="134" t="s">
        <v>38</v>
      </c>
      <c r="O265" s="135">
        <v>0.25618999999999997</v>
      </c>
      <c r="P265" s="135">
        <f t="shared" si="51"/>
        <v>3.4278222</v>
      </c>
      <c r="Q265" s="135">
        <v>2.0000000000000002E-5</v>
      </c>
      <c r="R265" s="135">
        <f t="shared" si="52"/>
        <v>2.6760000000000005E-4</v>
      </c>
      <c r="S265" s="135">
        <v>0</v>
      </c>
      <c r="T265" s="136">
        <f t="shared" si="53"/>
        <v>0</v>
      </c>
      <c r="AR265" s="137" t="s">
        <v>190</v>
      </c>
      <c r="AT265" s="137" t="s">
        <v>123</v>
      </c>
      <c r="AU265" s="137" t="s">
        <v>128</v>
      </c>
      <c r="AY265" s="13" t="s">
        <v>121</v>
      </c>
      <c r="BE265" s="138">
        <f t="shared" si="54"/>
        <v>0</v>
      </c>
      <c r="BF265" s="138">
        <f t="shared" si="55"/>
        <v>0</v>
      </c>
      <c r="BG265" s="138">
        <f t="shared" si="56"/>
        <v>0</v>
      </c>
      <c r="BH265" s="138">
        <f t="shared" si="57"/>
        <v>0</v>
      </c>
      <c r="BI265" s="138">
        <f t="shared" si="58"/>
        <v>0</v>
      </c>
      <c r="BJ265" s="13" t="s">
        <v>128</v>
      </c>
      <c r="BK265" s="139">
        <f t="shared" si="59"/>
        <v>0</v>
      </c>
      <c r="BL265" s="13" t="s">
        <v>190</v>
      </c>
      <c r="BM265" s="137" t="s">
        <v>605</v>
      </c>
    </row>
    <row r="266" spans="2:65" s="1" customFormat="1" ht="16.5" customHeight="1">
      <c r="B266" s="126"/>
      <c r="C266" s="140" t="s">
        <v>606</v>
      </c>
      <c r="D266" s="140" t="s">
        <v>263</v>
      </c>
      <c r="E266" s="141" t="s">
        <v>607</v>
      </c>
      <c r="F266" s="142" t="s">
        <v>608</v>
      </c>
      <c r="G266" s="143" t="s">
        <v>126</v>
      </c>
      <c r="H266" s="144">
        <v>13.648</v>
      </c>
      <c r="I266" s="144"/>
      <c r="J266" s="144">
        <f t="shared" si="50"/>
        <v>0</v>
      </c>
      <c r="K266" s="145"/>
      <c r="L266" s="146"/>
      <c r="M266" s="147" t="s">
        <v>1</v>
      </c>
      <c r="N266" s="148" t="s">
        <v>38</v>
      </c>
      <c r="O266" s="135">
        <v>0</v>
      </c>
      <c r="P266" s="135">
        <f t="shared" si="51"/>
        <v>0</v>
      </c>
      <c r="Q266" s="135">
        <v>8.0999999999999996E-3</v>
      </c>
      <c r="R266" s="135">
        <f t="shared" si="52"/>
        <v>0.11054879999999999</v>
      </c>
      <c r="S266" s="135">
        <v>0</v>
      </c>
      <c r="T266" s="136">
        <f t="shared" si="53"/>
        <v>0</v>
      </c>
      <c r="AR266" s="137" t="s">
        <v>253</v>
      </c>
      <c r="AT266" s="137" t="s">
        <v>263</v>
      </c>
      <c r="AU266" s="137" t="s">
        <v>128</v>
      </c>
      <c r="AY266" s="13" t="s">
        <v>121</v>
      </c>
      <c r="BE266" s="138">
        <f t="shared" si="54"/>
        <v>0</v>
      </c>
      <c r="BF266" s="138">
        <f t="shared" si="55"/>
        <v>0</v>
      </c>
      <c r="BG266" s="138">
        <f t="shared" si="56"/>
        <v>0</v>
      </c>
      <c r="BH266" s="138">
        <f t="shared" si="57"/>
        <v>0</v>
      </c>
      <c r="BI266" s="138">
        <f t="shared" si="58"/>
        <v>0</v>
      </c>
      <c r="BJ266" s="13" t="s">
        <v>128</v>
      </c>
      <c r="BK266" s="139">
        <f t="shared" si="59"/>
        <v>0</v>
      </c>
      <c r="BL266" s="13" t="s">
        <v>190</v>
      </c>
      <c r="BM266" s="137" t="s">
        <v>609</v>
      </c>
    </row>
    <row r="267" spans="2:65" s="1" customFormat="1" ht="24.15" customHeight="1">
      <c r="B267" s="126"/>
      <c r="C267" s="127" t="s">
        <v>610</v>
      </c>
      <c r="D267" s="127" t="s">
        <v>123</v>
      </c>
      <c r="E267" s="128" t="s">
        <v>611</v>
      </c>
      <c r="F267" s="129" t="s">
        <v>612</v>
      </c>
      <c r="G267" s="130" t="s">
        <v>126</v>
      </c>
      <c r="H267" s="131">
        <v>13.38</v>
      </c>
      <c r="I267" s="131"/>
      <c r="J267" s="131">
        <f t="shared" si="50"/>
        <v>0</v>
      </c>
      <c r="K267" s="132"/>
      <c r="L267" s="25"/>
      <c r="M267" s="133" t="s">
        <v>1</v>
      </c>
      <c r="N267" s="134" t="s">
        <v>38</v>
      </c>
      <c r="O267" s="135">
        <v>4.4010000000000001E-2</v>
      </c>
      <c r="P267" s="135">
        <f t="shared" si="51"/>
        <v>0.58885380000000009</v>
      </c>
      <c r="Q267" s="135">
        <v>0</v>
      </c>
      <c r="R267" s="135">
        <f t="shared" si="52"/>
        <v>0</v>
      </c>
      <c r="S267" s="135">
        <v>0</v>
      </c>
      <c r="T267" s="136">
        <f t="shared" si="53"/>
        <v>0</v>
      </c>
      <c r="AR267" s="137" t="s">
        <v>190</v>
      </c>
      <c r="AT267" s="137" t="s">
        <v>123</v>
      </c>
      <c r="AU267" s="137" t="s">
        <v>128</v>
      </c>
      <c r="AY267" s="13" t="s">
        <v>121</v>
      </c>
      <c r="BE267" s="138">
        <f t="shared" si="54"/>
        <v>0</v>
      </c>
      <c r="BF267" s="138">
        <f t="shared" si="55"/>
        <v>0</v>
      </c>
      <c r="BG267" s="138">
        <f t="shared" si="56"/>
        <v>0</v>
      </c>
      <c r="BH267" s="138">
        <f t="shared" si="57"/>
        <v>0</v>
      </c>
      <c r="BI267" s="138">
        <f t="shared" si="58"/>
        <v>0</v>
      </c>
      <c r="BJ267" s="13" t="s">
        <v>128</v>
      </c>
      <c r="BK267" s="139">
        <f t="shared" si="59"/>
        <v>0</v>
      </c>
      <c r="BL267" s="13" t="s">
        <v>190</v>
      </c>
      <c r="BM267" s="137" t="s">
        <v>613</v>
      </c>
    </row>
    <row r="268" spans="2:65" s="1" customFormat="1" ht="24.15" customHeight="1">
      <c r="B268" s="126"/>
      <c r="C268" s="140" t="s">
        <v>614</v>
      </c>
      <c r="D268" s="140" t="s">
        <v>263</v>
      </c>
      <c r="E268" s="141" t="s">
        <v>615</v>
      </c>
      <c r="F268" s="142" t="s">
        <v>616</v>
      </c>
      <c r="G268" s="143" t="s">
        <v>126</v>
      </c>
      <c r="H268" s="144">
        <v>13.781000000000001</v>
      </c>
      <c r="I268" s="144"/>
      <c r="J268" s="144">
        <f t="shared" si="50"/>
        <v>0</v>
      </c>
      <c r="K268" s="145"/>
      <c r="L268" s="146"/>
      <c r="M268" s="147" t="s">
        <v>1</v>
      </c>
      <c r="N268" s="148" t="s">
        <v>38</v>
      </c>
      <c r="O268" s="135">
        <v>0</v>
      </c>
      <c r="P268" s="135">
        <f t="shared" si="51"/>
        <v>0</v>
      </c>
      <c r="Q268" s="135">
        <v>6.0000000000000002E-5</v>
      </c>
      <c r="R268" s="135">
        <f t="shared" si="52"/>
        <v>8.2686000000000001E-4</v>
      </c>
      <c r="S268" s="135">
        <v>0</v>
      </c>
      <c r="T268" s="136">
        <f t="shared" si="53"/>
        <v>0</v>
      </c>
      <c r="AR268" s="137" t="s">
        <v>253</v>
      </c>
      <c r="AT268" s="137" t="s">
        <v>263</v>
      </c>
      <c r="AU268" s="137" t="s">
        <v>128</v>
      </c>
      <c r="AY268" s="13" t="s">
        <v>121</v>
      </c>
      <c r="BE268" s="138">
        <f t="shared" si="54"/>
        <v>0</v>
      </c>
      <c r="BF268" s="138">
        <f t="shared" si="55"/>
        <v>0</v>
      </c>
      <c r="BG268" s="138">
        <f t="shared" si="56"/>
        <v>0</v>
      </c>
      <c r="BH268" s="138">
        <f t="shared" si="57"/>
        <v>0</v>
      </c>
      <c r="BI268" s="138">
        <f t="shared" si="58"/>
        <v>0</v>
      </c>
      <c r="BJ268" s="13" t="s">
        <v>128</v>
      </c>
      <c r="BK268" s="139">
        <f t="shared" si="59"/>
        <v>0</v>
      </c>
      <c r="BL268" s="13" t="s">
        <v>190</v>
      </c>
      <c r="BM268" s="137" t="s">
        <v>617</v>
      </c>
    </row>
    <row r="269" spans="2:65" s="1" customFormat="1" ht="24.15" customHeight="1">
      <c r="B269" s="126"/>
      <c r="C269" s="127" t="s">
        <v>618</v>
      </c>
      <c r="D269" s="127" t="s">
        <v>123</v>
      </c>
      <c r="E269" s="128" t="s">
        <v>619</v>
      </c>
      <c r="F269" s="129" t="s">
        <v>620</v>
      </c>
      <c r="G269" s="130" t="s">
        <v>406</v>
      </c>
      <c r="H269" s="131"/>
      <c r="I269" s="131"/>
      <c r="J269" s="131">
        <f t="shared" si="50"/>
        <v>0</v>
      </c>
      <c r="K269" s="132"/>
      <c r="L269" s="25"/>
      <c r="M269" s="133" t="s">
        <v>1</v>
      </c>
      <c r="N269" s="134" t="s">
        <v>38</v>
      </c>
      <c r="O269" s="135">
        <v>0</v>
      </c>
      <c r="P269" s="135">
        <f t="shared" si="51"/>
        <v>0</v>
      </c>
      <c r="Q269" s="135">
        <v>0</v>
      </c>
      <c r="R269" s="135">
        <f t="shared" si="52"/>
        <v>0</v>
      </c>
      <c r="S269" s="135">
        <v>0</v>
      </c>
      <c r="T269" s="136">
        <f t="shared" si="53"/>
        <v>0</v>
      </c>
      <c r="AR269" s="137" t="s">
        <v>190</v>
      </c>
      <c r="AT269" s="137" t="s">
        <v>123</v>
      </c>
      <c r="AU269" s="137" t="s">
        <v>128</v>
      </c>
      <c r="AY269" s="13" t="s">
        <v>121</v>
      </c>
      <c r="BE269" s="138">
        <f t="shared" si="54"/>
        <v>0</v>
      </c>
      <c r="BF269" s="138">
        <f t="shared" si="55"/>
        <v>0</v>
      </c>
      <c r="BG269" s="138">
        <f t="shared" si="56"/>
        <v>0</v>
      </c>
      <c r="BH269" s="138">
        <f t="shared" si="57"/>
        <v>0</v>
      </c>
      <c r="BI269" s="138">
        <f t="shared" si="58"/>
        <v>0</v>
      </c>
      <c r="BJ269" s="13" t="s">
        <v>128</v>
      </c>
      <c r="BK269" s="139">
        <f t="shared" si="59"/>
        <v>0</v>
      </c>
      <c r="BL269" s="13" t="s">
        <v>190</v>
      </c>
      <c r="BM269" s="137" t="s">
        <v>621</v>
      </c>
    </row>
    <row r="270" spans="2:65" s="11" customFormat="1" ht="22.95" customHeight="1">
      <c r="B270" s="115"/>
      <c r="D270" s="116" t="s">
        <v>71</v>
      </c>
      <c r="E270" s="124" t="s">
        <v>622</v>
      </c>
      <c r="F270" s="124" t="s">
        <v>623</v>
      </c>
      <c r="J270" s="125">
        <f>BK270</f>
        <v>0</v>
      </c>
      <c r="L270" s="115"/>
      <c r="M270" s="119"/>
      <c r="P270" s="120">
        <f>SUM(P271:P274)</f>
        <v>19.876519999999999</v>
      </c>
      <c r="R270" s="120">
        <f>SUM(R271:R274)</f>
        <v>0</v>
      </c>
      <c r="T270" s="121">
        <f>SUM(T271:T274)</f>
        <v>6.8610000000000004E-2</v>
      </c>
      <c r="AR270" s="116" t="s">
        <v>128</v>
      </c>
      <c r="AT270" s="122" t="s">
        <v>71</v>
      </c>
      <c r="AU270" s="122" t="s">
        <v>77</v>
      </c>
      <c r="AY270" s="116" t="s">
        <v>121</v>
      </c>
      <c r="BK270" s="123">
        <f>SUM(BK271:BK274)</f>
        <v>0</v>
      </c>
    </row>
    <row r="271" spans="2:65" s="1" customFormat="1" ht="16.5" customHeight="1">
      <c r="B271" s="126"/>
      <c r="C271" s="127" t="s">
        <v>624</v>
      </c>
      <c r="D271" s="127" t="s">
        <v>123</v>
      </c>
      <c r="E271" s="128" t="s">
        <v>625</v>
      </c>
      <c r="F271" s="129" t="s">
        <v>626</v>
      </c>
      <c r="G271" s="130" t="s">
        <v>175</v>
      </c>
      <c r="H271" s="131">
        <v>23.57</v>
      </c>
      <c r="I271" s="131"/>
      <c r="J271" s="131">
        <f>ROUND(I271*H271,3)</f>
        <v>0</v>
      </c>
      <c r="K271" s="132"/>
      <c r="L271" s="25"/>
      <c r="M271" s="133" t="s">
        <v>1</v>
      </c>
      <c r="N271" s="134" t="s">
        <v>38</v>
      </c>
      <c r="O271" s="135">
        <v>9.5000000000000001E-2</v>
      </c>
      <c r="P271" s="135">
        <f>O271*H271</f>
        <v>2.23915</v>
      </c>
      <c r="Q271" s="135">
        <v>0</v>
      </c>
      <c r="R271" s="135">
        <f>Q271*H271</f>
        <v>0</v>
      </c>
      <c r="S271" s="135">
        <v>1E-3</v>
      </c>
      <c r="T271" s="136">
        <f>S271*H271</f>
        <v>2.3570000000000001E-2</v>
      </c>
      <c r="AR271" s="137" t="s">
        <v>190</v>
      </c>
      <c r="AT271" s="137" t="s">
        <v>123</v>
      </c>
      <c r="AU271" s="137" t="s">
        <v>128</v>
      </c>
      <c r="AY271" s="13" t="s">
        <v>121</v>
      </c>
      <c r="BE271" s="138">
        <f>IF(N271="základná",J271,0)</f>
        <v>0</v>
      </c>
      <c r="BF271" s="138">
        <f>IF(N271="znížená",J271,0)</f>
        <v>0</v>
      </c>
      <c r="BG271" s="138">
        <f>IF(N271="zákl. prenesená",J271,0)</f>
        <v>0</v>
      </c>
      <c r="BH271" s="138">
        <f>IF(N271="zníž. prenesená",J271,0)</f>
        <v>0</v>
      </c>
      <c r="BI271" s="138">
        <f>IF(N271="nulová",J271,0)</f>
        <v>0</v>
      </c>
      <c r="BJ271" s="13" t="s">
        <v>128</v>
      </c>
      <c r="BK271" s="139">
        <f>ROUND(I271*H271,3)</f>
        <v>0</v>
      </c>
      <c r="BL271" s="13" t="s">
        <v>190</v>
      </c>
      <c r="BM271" s="137" t="s">
        <v>627</v>
      </c>
    </row>
    <row r="272" spans="2:65" s="1" customFormat="1" ht="24.15" customHeight="1">
      <c r="B272" s="126"/>
      <c r="C272" s="127" t="s">
        <v>628</v>
      </c>
      <c r="D272" s="127" t="s">
        <v>123</v>
      </c>
      <c r="E272" s="128" t="s">
        <v>629</v>
      </c>
      <c r="F272" s="129" t="s">
        <v>630</v>
      </c>
      <c r="G272" s="130" t="s">
        <v>126</v>
      </c>
      <c r="H272" s="131">
        <v>45.04</v>
      </c>
      <c r="I272" s="131"/>
      <c r="J272" s="131">
        <f>ROUND(I272*H272,3)</f>
        <v>0</v>
      </c>
      <c r="K272" s="132"/>
      <c r="L272" s="25"/>
      <c r="M272" s="133" t="s">
        <v>1</v>
      </c>
      <c r="N272" s="134" t="s">
        <v>38</v>
      </c>
      <c r="O272" s="135">
        <v>0.193</v>
      </c>
      <c r="P272" s="135">
        <f>O272*H272</f>
        <v>8.6927199999999996</v>
      </c>
      <c r="Q272" s="135">
        <v>0</v>
      </c>
      <c r="R272" s="135">
        <f>Q272*H272</f>
        <v>0</v>
      </c>
      <c r="S272" s="135">
        <v>1E-3</v>
      </c>
      <c r="T272" s="136">
        <f>S272*H272</f>
        <v>4.5039999999999997E-2</v>
      </c>
      <c r="AR272" s="137" t="s">
        <v>190</v>
      </c>
      <c r="AT272" s="137" t="s">
        <v>123</v>
      </c>
      <c r="AU272" s="137" t="s">
        <v>128</v>
      </c>
      <c r="AY272" s="13" t="s">
        <v>121</v>
      </c>
      <c r="BE272" s="138">
        <f>IF(N272="základná",J272,0)</f>
        <v>0</v>
      </c>
      <c r="BF272" s="138">
        <f>IF(N272="znížená",J272,0)</f>
        <v>0</v>
      </c>
      <c r="BG272" s="138">
        <f>IF(N272="zákl. prenesená",J272,0)</f>
        <v>0</v>
      </c>
      <c r="BH272" s="138">
        <f>IF(N272="zníž. prenesená",J272,0)</f>
        <v>0</v>
      </c>
      <c r="BI272" s="138">
        <f>IF(N272="nulová",J272,0)</f>
        <v>0</v>
      </c>
      <c r="BJ272" s="13" t="s">
        <v>128</v>
      </c>
      <c r="BK272" s="139">
        <f>ROUND(I272*H272,3)</f>
        <v>0</v>
      </c>
      <c r="BL272" s="13" t="s">
        <v>190</v>
      </c>
      <c r="BM272" s="137" t="s">
        <v>631</v>
      </c>
    </row>
    <row r="273" spans="2:65" s="1" customFormat="1" ht="16.5" customHeight="1">
      <c r="B273" s="126"/>
      <c r="C273" s="127" t="s">
        <v>632</v>
      </c>
      <c r="D273" s="127" t="s">
        <v>123</v>
      </c>
      <c r="E273" s="128" t="s">
        <v>633</v>
      </c>
      <c r="F273" s="129" t="s">
        <v>634</v>
      </c>
      <c r="G273" s="130" t="s">
        <v>126</v>
      </c>
      <c r="H273" s="131">
        <v>229.35</v>
      </c>
      <c r="I273" s="131"/>
      <c r="J273" s="131">
        <f>ROUND(I273*H273,3)</f>
        <v>0</v>
      </c>
      <c r="K273" s="132"/>
      <c r="L273" s="25"/>
      <c r="M273" s="133" t="s">
        <v>1</v>
      </c>
      <c r="N273" s="134" t="s">
        <v>38</v>
      </c>
      <c r="O273" s="135">
        <v>3.9E-2</v>
      </c>
      <c r="P273" s="135">
        <f>O273*H273</f>
        <v>8.9446499999999993</v>
      </c>
      <c r="Q273" s="135">
        <v>0</v>
      </c>
      <c r="R273" s="135">
        <f>Q273*H273</f>
        <v>0</v>
      </c>
      <c r="S273" s="135">
        <v>0</v>
      </c>
      <c r="T273" s="136">
        <f>S273*H273</f>
        <v>0</v>
      </c>
      <c r="AR273" s="137" t="s">
        <v>190</v>
      </c>
      <c r="AT273" s="137" t="s">
        <v>123</v>
      </c>
      <c r="AU273" s="137" t="s">
        <v>128</v>
      </c>
      <c r="AY273" s="13" t="s">
        <v>121</v>
      </c>
      <c r="BE273" s="138">
        <f>IF(N273="základná",J273,0)</f>
        <v>0</v>
      </c>
      <c r="BF273" s="138">
        <f>IF(N273="znížená",J273,0)</f>
        <v>0</v>
      </c>
      <c r="BG273" s="138">
        <f>IF(N273="zákl. prenesená",J273,0)</f>
        <v>0</v>
      </c>
      <c r="BH273" s="138">
        <f>IF(N273="zníž. prenesená",J273,0)</f>
        <v>0</v>
      </c>
      <c r="BI273" s="138">
        <f>IF(N273="nulová",J273,0)</f>
        <v>0</v>
      </c>
      <c r="BJ273" s="13" t="s">
        <v>128</v>
      </c>
      <c r="BK273" s="139">
        <f>ROUND(I273*H273,3)</f>
        <v>0</v>
      </c>
      <c r="BL273" s="13" t="s">
        <v>190</v>
      </c>
      <c r="BM273" s="137" t="s">
        <v>635</v>
      </c>
    </row>
    <row r="274" spans="2:65" s="1" customFormat="1" ht="24.15" customHeight="1">
      <c r="B274" s="126"/>
      <c r="C274" s="127" t="s">
        <v>636</v>
      </c>
      <c r="D274" s="127" t="s">
        <v>123</v>
      </c>
      <c r="E274" s="128" t="s">
        <v>637</v>
      </c>
      <c r="F274" s="129" t="s">
        <v>638</v>
      </c>
      <c r="G274" s="130" t="s">
        <v>406</v>
      </c>
      <c r="H274" s="131"/>
      <c r="I274" s="131"/>
      <c r="J274" s="131">
        <f>ROUND(I274*H274,3)</f>
        <v>0</v>
      </c>
      <c r="K274" s="132"/>
      <c r="L274" s="25"/>
      <c r="M274" s="133" t="s">
        <v>1</v>
      </c>
      <c r="N274" s="134" t="s">
        <v>38</v>
      </c>
      <c r="O274" s="135">
        <v>0</v>
      </c>
      <c r="P274" s="135">
        <f>O274*H274</f>
        <v>0</v>
      </c>
      <c r="Q274" s="135">
        <v>0</v>
      </c>
      <c r="R274" s="135">
        <f>Q274*H274</f>
        <v>0</v>
      </c>
      <c r="S274" s="135">
        <v>0</v>
      </c>
      <c r="T274" s="136">
        <f>S274*H274</f>
        <v>0</v>
      </c>
      <c r="AR274" s="137" t="s">
        <v>190</v>
      </c>
      <c r="AT274" s="137" t="s">
        <v>123</v>
      </c>
      <c r="AU274" s="137" t="s">
        <v>128</v>
      </c>
      <c r="AY274" s="13" t="s">
        <v>121</v>
      </c>
      <c r="BE274" s="138">
        <f>IF(N274="základná",J274,0)</f>
        <v>0</v>
      </c>
      <c r="BF274" s="138">
        <f>IF(N274="znížená",J274,0)</f>
        <v>0</v>
      </c>
      <c r="BG274" s="138">
        <f>IF(N274="zákl. prenesená",J274,0)</f>
        <v>0</v>
      </c>
      <c r="BH274" s="138">
        <f>IF(N274="zníž. prenesená",J274,0)</f>
        <v>0</v>
      </c>
      <c r="BI274" s="138">
        <f>IF(N274="nulová",J274,0)</f>
        <v>0</v>
      </c>
      <c r="BJ274" s="13" t="s">
        <v>128</v>
      </c>
      <c r="BK274" s="139">
        <f>ROUND(I274*H274,3)</f>
        <v>0</v>
      </c>
      <c r="BL274" s="13" t="s">
        <v>190</v>
      </c>
      <c r="BM274" s="137" t="s">
        <v>639</v>
      </c>
    </row>
    <row r="275" spans="2:65" s="11" customFormat="1" ht="22.95" customHeight="1">
      <c r="B275" s="115"/>
      <c r="D275" s="116" t="s">
        <v>71</v>
      </c>
      <c r="E275" s="124" t="s">
        <v>640</v>
      </c>
      <c r="F275" s="124" t="s">
        <v>641</v>
      </c>
      <c r="J275" s="125">
        <f>BK275</f>
        <v>0</v>
      </c>
      <c r="L275" s="115"/>
      <c r="M275" s="119"/>
      <c r="P275" s="120">
        <f>SUM(P276:P278)</f>
        <v>148.79835400000002</v>
      </c>
      <c r="R275" s="120">
        <f>SUM(R276:R278)</f>
        <v>2.697622</v>
      </c>
      <c r="T275" s="121">
        <f>SUM(T276:T278)</f>
        <v>0</v>
      </c>
      <c r="AR275" s="116" t="s">
        <v>128</v>
      </c>
      <c r="AT275" s="122" t="s">
        <v>71</v>
      </c>
      <c r="AU275" s="122" t="s">
        <v>77</v>
      </c>
      <c r="AY275" s="116" t="s">
        <v>121</v>
      </c>
      <c r="BK275" s="123">
        <f>SUM(BK276:BK278)</f>
        <v>0</v>
      </c>
    </row>
    <row r="276" spans="2:65" s="1" customFormat="1" ht="33" customHeight="1">
      <c r="B276" s="126"/>
      <c r="C276" s="127" t="s">
        <v>642</v>
      </c>
      <c r="D276" s="127" t="s">
        <v>123</v>
      </c>
      <c r="E276" s="128" t="s">
        <v>643</v>
      </c>
      <c r="F276" s="129" t="s">
        <v>644</v>
      </c>
      <c r="G276" s="130" t="s">
        <v>126</v>
      </c>
      <c r="H276" s="131">
        <v>52.66</v>
      </c>
      <c r="I276" s="131"/>
      <c r="J276" s="131">
        <f>ROUND(I276*H276,3)</f>
        <v>0</v>
      </c>
      <c r="K276" s="132"/>
      <c r="L276" s="25"/>
      <c r="M276" s="133" t="s">
        <v>1</v>
      </c>
      <c r="N276" s="134" t="s">
        <v>38</v>
      </c>
      <c r="O276" s="135">
        <v>0.84889999999999999</v>
      </c>
      <c r="P276" s="135">
        <f>O276*H276</f>
        <v>44.703073999999994</v>
      </c>
      <c r="Q276" s="135">
        <v>1.1990000000000001E-2</v>
      </c>
      <c r="R276" s="135">
        <f>Q276*H276</f>
        <v>0.63139339999999999</v>
      </c>
      <c r="S276" s="135">
        <v>0</v>
      </c>
      <c r="T276" s="136">
        <f>S276*H276</f>
        <v>0</v>
      </c>
      <c r="AR276" s="137" t="s">
        <v>190</v>
      </c>
      <c r="AT276" s="137" t="s">
        <v>123</v>
      </c>
      <c r="AU276" s="137" t="s">
        <v>128</v>
      </c>
      <c r="AY276" s="13" t="s">
        <v>121</v>
      </c>
      <c r="BE276" s="138">
        <f>IF(N276="základná",J276,0)</f>
        <v>0</v>
      </c>
      <c r="BF276" s="138">
        <f>IF(N276="znížená",J276,0)</f>
        <v>0</v>
      </c>
      <c r="BG276" s="138">
        <f>IF(N276="zákl. prenesená",J276,0)</f>
        <v>0</v>
      </c>
      <c r="BH276" s="138">
        <f>IF(N276="zníž. prenesená",J276,0)</f>
        <v>0</v>
      </c>
      <c r="BI276" s="138">
        <f>IF(N276="nulová",J276,0)</f>
        <v>0</v>
      </c>
      <c r="BJ276" s="13" t="s">
        <v>128</v>
      </c>
      <c r="BK276" s="139">
        <f>ROUND(I276*H276,3)</f>
        <v>0</v>
      </c>
      <c r="BL276" s="13" t="s">
        <v>190</v>
      </c>
      <c r="BM276" s="137" t="s">
        <v>645</v>
      </c>
    </row>
    <row r="277" spans="2:65" s="1" customFormat="1" ht="44.25" customHeight="1">
      <c r="B277" s="126"/>
      <c r="C277" s="127" t="s">
        <v>646</v>
      </c>
      <c r="D277" s="127" t="s">
        <v>123</v>
      </c>
      <c r="E277" s="128" t="s">
        <v>647</v>
      </c>
      <c r="F277" s="129" t="s">
        <v>648</v>
      </c>
      <c r="G277" s="130" t="s">
        <v>126</v>
      </c>
      <c r="H277" s="131">
        <v>156.77000000000001</v>
      </c>
      <c r="I277" s="131"/>
      <c r="J277" s="131">
        <f>ROUND(I277*H277,3)</f>
        <v>0</v>
      </c>
      <c r="K277" s="132"/>
      <c r="L277" s="25"/>
      <c r="M277" s="133" t="s">
        <v>1</v>
      </c>
      <c r="N277" s="134" t="s">
        <v>38</v>
      </c>
      <c r="O277" s="135">
        <v>0.66400000000000003</v>
      </c>
      <c r="P277" s="135">
        <f>O277*H277</f>
        <v>104.09528000000002</v>
      </c>
      <c r="Q277" s="135">
        <v>1.3180000000000001E-2</v>
      </c>
      <c r="R277" s="135">
        <f>Q277*H277</f>
        <v>2.0662286000000001</v>
      </c>
      <c r="S277" s="135">
        <v>0</v>
      </c>
      <c r="T277" s="136">
        <f>S277*H277</f>
        <v>0</v>
      </c>
      <c r="AR277" s="137" t="s">
        <v>190</v>
      </c>
      <c r="AT277" s="137" t="s">
        <v>123</v>
      </c>
      <c r="AU277" s="137" t="s">
        <v>128</v>
      </c>
      <c r="AY277" s="13" t="s">
        <v>121</v>
      </c>
      <c r="BE277" s="138">
        <f>IF(N277="základná",J277,0)</f>
        <v>0</v>
      </c>
      <c r="BF277" s="138">
        <f>IF(N277="znížená",J277,0)</f>
        <v>0</v>
      </c>
      <c r="BG277" s="138">
        <f>IF(N277="zákl. prenesená",J277,0)</f>
        <v>0</v>
      </c>
      <c r="BH277" s="138">
        <f>IF(N277="zníž. prenesená",J277,0)</f>
        <v>0</v>
      </c>
      <c r="BI277" s="138">
        <f>IF(N277="nulová",J277,0)</f>
        <v>0</v>
      </c>
      <c r="BJ277" s="13" t="s">
        <v>128</v>
      </c>
      <c r="BK277" s="139">
        <f>ROUND(I277*H277,3)</f>
        <v>0</v>
      </c>
      <c r="BL277" s="13" t="s">
        <v>190</v>
      </c>
      <c r="BM277" s="137" t="s">
        <v>649</v>
      </c>
    </row>
    <row r="278" spans="2:65" s="1" customFormat="1" ht="24.15" customHeight="1">
      <c r="B278" s="126"/>
      <c r="C278" s="127" t="s">
        <v>650</v>
      </c>
      <c r="D278" s="127" t="s">
        <v>123</v>
      </c>
      <c r="E278" s="128" t="s">
        <v>651</v>
      </c>
      <c r="F278" s="129" t="s">
        <v>652</v>
      </c>
      <c r="G278" s="130" t="s">
        <v>406</v>
      </c>
      <c r="H278" s="131"/>
      <c r="I278" s="131"/>
      <c r="J278" s="131">
        <f>ROUND(I278*H278,3)</f>
        <v>0</v>
      </c>
      <c r="K278" s="132"/>
      <c r="L278" s="25"/>
      <c r="M278" s="133" t="s">
        <v>1</v>
      </c>
      <c r="N278" s="134" t="s">
        <v>38</v>
      </c>
      <c r="O278" s="135">
        <v>0</v>
      </c>
      <c r="P278" s="135">
        <f>O278*H278</f>
        <v>0</v>
      </c>
      <c r="Q278" s="135">
        <v>0</v>
      </c>
      <c r="R278" s="135">
        <f>Q278*H278</f>
        <v>0</v>
      </c>
      <c r="S278" s="135">
        <v>0</v>
      </c>
      <c r="T278" s="136">
        <f>S278*H278</f>
        <v>0</v>
      </c>
      <c r="AR278" s="137" t="s">
        <v>190</v>
      </c>
      <c r="AT278" s="137" t="s">
        <v>123</v>
      </c>
      <c r="AU278" s="137" t="s">
        <v>128</v>
      </c>
      <c r="AY278" s="13" t="s">
        <v>121</v>
      </c>
      <c r="BE278" s="138">
        <f>IF(N278="základná",J278,0)</f>
        <v>0</v>
      </c>
      <c r="BF278" s="138">
        <f>IF(N278="znížená",J278,0)</f>
        <v>0</v>
      </c>
      <c r="BG278" s="138">
        <f>IF(N278="zákl. prenesená",J278,0)</f>
        <v>0</v>
      </c>
      <c r="BH278" s="138">
        <f>IF(N278="zníž. prenesená",J278,0)</f>
        <v>0</v>
      </c>
      <c r="BI278" s="138">
        <f>IF(N278="nulová",J278,0)</f>
        <v>0</v>
      </c>
      <c r="BJ278" s="13" t="s">
        <v>128</v>
      </c>
      <c r="BK278" s="139">
        <f>ROUND(I278*H278,3)</f>
        <v>0</v>
      </c>
      <c r="BL278" s="13" t="s">
        <v>190</v>
      </c>
      <c r="BM278" s="137" t="s">
        <v>653</v>
      </c>
    </row>
    <row r="279" spans="2:65" s="11" customFormat="1" ht="22.95" customHeight="1">
      <c r="B279" s="115"/>
      <c r="D279" s="116" t="s">
        <v>71</v>
      </c>
      <c r="E279" s="124" t="s">
        <v>654</v>
      </c>
      <c r="F279" s="124" t="s">
        <v>655</v>
      </c>
      <c r="J279" s="125">
        <f>BK279</f>
        <v>0</v>
      </c>
      <c r="L279" s="115"/>
      <c r="M279" s="119"/>
      <c r="P279" s="120">
        <f>SUM(P280:P282)</f>
        <v>30.007895999999999</v>
      </c>
      <c r="R279" s="120">
        <f>SUM(R280:R282)</f>
        <v>0.47365856000000001</v>
      </c>
      <c r="T279" s="121">
        <f>SUM(T280:T282)</f>
        <v>0</v>
      </c>
      <c r="AR279" s="116" t="s">
        <v>128</v>
      </c>
      <c r="AT279" s="122" t="s">
        <v>71</v>
      </c>
      <c r="AU279" s="122" t="s">
        <v>77</v>
      </c>
      <c r="AY279" s="116" t="s">
        <v>121</v>
      </c>
      <c r="BK279" s="123">
        <f>SUM(BK280:BK282)</f>
        <v>0</v>
      </c>
    </row>
    <row r="280" spans="2:65" s="1" customFormat="1" ht="33" customHeight="1">
      <c r="B280" s="126"/>
      <c r="C280" s="127" t="s">
        <v>656</v>
      </c>
      <c r="D280" s="127" t="s">
        <v>123</v>
      </c>
      <c r="E280" s="128" t="s">
        <v>657</v>
      </c>
      <c r="F280" s="129" t="s">
        <v>658</v>
      </c>
      <c r="G280" s="130" t="s">
        <v>126</v>
      </c>
      <c r="H280" s="131">
        <v>29.948</v>
      </c>
      <c r="I280" s="131"/>
      <c r="J280" s="131">
        <f>ROUND(I280*H280,3)</f>
        <v>0</v>
      </c>
      <c r="K280" s="132"/>
      <c r="L280" s="25"/>
      <c r="M280" s="133" t="s">
        <v>1</v>
      </c>
      <c r="N280" s="134" t="s">
        <v>38</v>
      </c>
      <c r="O280" s="135">
        <v>1.002</v>
      </c>
      <c r="P280" s="135">
        <f>O280*H280</f>
        <v>30.007895999999999</v>
      </c>
      <c r="Q280" s="135">
        <v>2.9199999999999999E-3</v>
      </c>
      <c r="R280" s="135">
        <f>Q280*H280</f>
        <v>8.7448159999999997E-2</v>
      </c>
      <c r="S280" s="135">
        <v>0</v>
      </c>
      <c r="T280" s="136">
        <f>S280*H280</f>
        <v>0</v>
      </c>
      <c r="AR280" s="137" t="s">
        <v>190</v>
      </c>
      <c r="AT280" s="137" t="s">
        <v>123</v>
      </c>
      <c r="AU280" s="137" t="s">
        <v>128</v>
      </c>
      <c r="AY280" s="13" t="s">
        <v>121</v>
      </c>
      <c r="BE280" s="138">
        <f>IF(N280="základná",J280,0)</f>
        <v>0</v>
      </c>
      <c r="BF280" s="138">
        <f>IF(N280="znížená",J280,0)</f>
        <v>0</v>
      </c>
      <c r="BG280" s="138">
        <f>IF(N280="zákl. prenesená",J280,0)</f>
        <v>0</v>
      </c>
      <c r="BH280" s="138">
        <f>IF(N280="zníž. prenesená",J280,0)</f>
        <v>0</v>
      </c>
      <c r="BI280" s="138">
        <f>IF(N280="nulová",J280,0)</f>
        <v>0</v>
      </c>
      <c r="BJ280" s="13" t="s">
        <v>128</v>
      </c>
      <c r="BK280" s="139">
        <f>ROUND(I280*H280,3)</f>
        <v>0</v>
      </c>
      <c r="BL280" s="13" t="s">
        <v>190</v>
      </c>
      <c r="BM280" s="137" t="s">
        <v>659</v>
      </c>
    </row>
    <row r="281" spans="2:65" s="1" customFormat="1" ht="24.15" customHeight="1">
      <c r="B281" s="126"/>
      <c r="C281" s="140" t="s">
        <v>660</v>
      </c>
      <c r="D281" s="140" t="s">
        <v>263</v>
      </c>
      <c r="E281" s="141" t="s">
        <v>661</v>
      </c>
      <c r="F281" s="142" t="s">
        <v>662</v>
      </c>
      <c r="G281" s="143" t="s">
        <v>126</v>
      </c>
      <c r="H281" s="144">
        <v>31.146000000000001</v>
      </c>
      <c r="I281" s="144"/>
      <c r="J281" s="144">
        <f>ROUND(I281*H281,3)</f>
        <v>0</v>
      </c>
      <c r="K281" s="145"/>
      <c r="L281" s="146"/>
      <c r="M281" s="147" t="s">
        <v>1</v>
      </c>
      <c r="N281" s="148" t="s">
        <v>38</v>
      </c>
      <c r="O281" s="135">
        <v>0</v>
      </c>
      <c r="P281" s="135">
        <f>O281*H281</f>
        <v>0</v>
      </c>
      <c r="Q281" s="135">
        <v>1.24E-2</v>
      </c>
      <c r="R281" s="135">
        <f>Q281*H281</f>
        <v>0.38621040000000001</v>
      </c>
      <c r="S281" s="135">
        <v>0</v>
      </c>
      <c r="T281" s="136">
        <f>S281*H281</f>
        <v>0</v>
      </c>
      <c r="AR281" s="137" t="s">
        <v>253</v>
      </c>
      <c r="AT281" s="137" t="s">
        <v>263</v>
      </c>
      <c r="AU281" s="137" t="s">
        <v>128</v>
      </c>
      <c r="AY281" s="13" t="s">
        <v>121</v>
      </c>
      <c r="BE281" s="138">
        <f>IF(N281="základná",J281,0)</f>
        <v>0</v>
      </c>
      <c r="BF281" s="138">
        <f>IF(N281="znížená",J281,0)</f>
        <v>0</v>
      </c>
      <c r="BG281" s="138">
        <f>IF(N281="zákl. prenesená",J281,0)</f>
        <v>0</v>
      </c>
      <c r="BH281" s="138">
        <f>IF(N281="zníž. prenesená",J281,0)</f>
        <v>0</v>
      </c>
      <c r="BI281" s="138">
        <f>IF(N281="nulová",J281,0)</f>
        <v>0</v>
      </c>
      <c r="BJ281" s="13" t="s">
        <v>128</v>
      </c>
      <c r="BK281" s="139">
        <f>ROUND(I281*H281,3)</f>
        <v>0</v>
      </c>
      <c r="BL281" s="13" t="s">
        <v>190</v>
      </c>
      <c r="BM281" s="137" t="s">
        <v>663</v>
      </c>
    </row>
    <row r="282" spans="2:65" s="1" customFormat="1" ht="24.15" customHeight="1">
      <c r="B282" s="126"/>
      <c r="C282" s="127" t="s">
        <v>664</v>
      </c>
      <c r="D282" s="127" t="s">
        <v>123</v>
      </c>
      <c r="E282" s="128" t="s">
        <v>665</v>
      </c>
      <c r="F282" s="129" t="s">
        <v>666</v>
      </c>
      <c r="G282" s="130" t="s">
        <v>406</v>
      </c>
      <c r="H282" s="131"/>
      <c r="I282" s="131"/>
      <c r="J282" s="131">
        <f>ROUND(I282*H282,3)</f>
        <v>0</v>
      </c>
      <c r="K282" s="132"/>
      <c r="L282" s="25"/>
      <c r="M282" s="133" t="s">
        <v>1</v>
      </c>
      <c r="N282" s="134" t="s">
        <v>38</v>
      </c>
      <c r="O282" s="135">
        <v>0</v>
      </c>
      <c r="P282" s="135">
        <f>O282*H282</f>
        <v>0</v>
      </c>
      <c r="Q282" s="135">
        <v>0</v>
      </c>
      <c r="R282" s="135">
        <f>Q282*H282</f>
        <v>0</v>
      </c>
      <c r="S282" s="135">
        <v>0</v>
      </c>
      <c r="T282" s="136">
        <f>S282*H282</f>
        <v>0</v>
      </c>
      <c r="AR282" s="137" t="s">
        <v>190</v>
      </c>
      <c r="AT282" s="137" t="s">
        <v>123</v>
      </c>
      <c r="AU282" s="137" t="s">
        <v>128</v>
      </c>
      <c r="AY282" s="13" t="s">
        <v>121</v>
      </c>
      <c r="BE282" s="138">
        <f>IF(N282="základná",J282,0)</f>
        <v>0</v>
      </c>
      <c r="BF282" s="138">
        <f>IF(N282="znížená",J282,0)</f>
        <v>0</v>
      </c>
      <c r="BG282" s="138">
        <f>IF(N282="zákl. prenesená",J282,0)</f>
        <v>0</v>
      </c>
      <c r="BH282" s="138">
        <f>IF(N282="zníž. prenesená",J282,0)</f>
        <v>0</v>
      </c>
      <c r="BI282" s="138">
        <f>IF(N282="nulová",J282,0)</f>
        <v>0</v>
      </c>
      <c r="BJ282" s="13" t="s">
        <v>128</v>
      </c>
      <c r="BK282" s="139">
        <f>ROUND(I282*H282,3)</f>
        <v>0</v>
      </c>
      <c r="BL282" s="13" t="s">
        <v>190</v>
      </c>
      <c r="BM282" s="137" t="s">
        <v>667</v>
      </c>
    </row>
    <row r="283" spans="2:65" s="11" customFormat="1" ht="22.95" customHeight="1">
      <c r="B283" s="115"/>
      <c r="D283" s="116" t="s">
        <v>71</v>
      </c>
      <c r="E283" s="124" t="s">
        <v>668</v>
      </c>
      <c r="F283" s="124" t="s">
        <v>669</v>
      </c>
      <c r="J283" s="125">
        <f>BK283</f>
        <v>0</v>
      </c>
      <c r="L283" s="115"/>
      <c r="M283" s="119"/>
      <c r="P283" s="120">
        <f>SUM(P284:P285)</f>
        <v>56.257691960000002</v>
      </c>
      <c r="R283" s="120">
        <f>SUM(R284:R285)</f>
        <v>0.130827</v>
      </c>
      <c r="T283" s="121">
        <f>SUM(T284:T285)</f>
        <v>0</v>
      </c>
      <c r="AR283" s="116" t="s">
        <v>128</v>
      </c>
      <c r="AT283" s="122" t="s">
        <v>71</v>
      </c>
      <c r="AU283" s="122" t="s">
        <v>77</v>
      </c>
      <c r="AY283" s="116" t="s">
        <v>121</v>
      </c>
      <c r="BK283" s="123">
        <f>SUM(BK284:BK285)</f>
        <v>0</v>
      </c>
    </row>
    <row r="284" spans="2:65" s="1" customFormat="1" ht="24.15" customHeight="1">
      <c r="B284" s="126"/>
      <c r="C284" s="127" t="s">
        <v>670</v>
      </c>
      <c r="D284" s="127" t="s">
        <v>123</v>
      </c>
      <c r="E284" s="128" t="s">
        <v>671</v>
      </c>
      <c r="F284" s="129" t="s">
        <v>672</v>
      </c>
      <c r="G284" s="130" t="s">
        <v>126</v>
      </c>
      <c r="H284" s="131">
        <v>24.123999999999999</v>
      </c>
      <c r="I284" s="131"/>
      <c r="J284" s="131">
        <f>ROUND(I284*H284,3)</f>
        <v>0</v>
      </c>
      <c r="K284" s="132"/>
      <c r="L284" s="25"/>
      <c r="M284" s="133" t="s">
        <v>1</v>
      </c>
      <c r="N284" s="134" t="s">
        <v>38</v>
      </c>
      <c r="O284" s="135">
        <v>0.26529000000000003</v>
      </c>
      <c r="P284" s="135">
        <f>O284*H284</f>
        <v>6.39985596</v>
      </c>
      <c r="Q284" s="135">
        <v>1.6000000000000001E-4</v>
      </c>
      <c r="R284" s="135">
        <f>Q284*H284</f>
        <v>3.8598400000000002E-3</v>
      </c>
      <c r="S284" s="135">
        <v>0</v>
      </c>
      <c r="T284" s="136">
        <f>S284*H284</f>
        <v>0</v>
      </c>
      <c r="AR284" s="137" t="s">
        <v>190</v>
      </c>
      <c r="AT284" s="137" t="s">
        <v>123</v>
      </c>
      <c r="AU284" s="137" t="s">
        <v>128</v>
      </c>
      <c r="AY284" s="13" t="s">
        <v>121</v>
      </c>
      <c r="BE284" s="138">
        <f>IF(N284="základná",J284,0)</f>
        <v>0</v>
      </c>
      <c r="BF284" s="138">
        <f>IF(N284="znížená",J284,0)</f>
        <v>0</v>
      </c>
      <c r="BG284" s="138">
        <f>IF(N284="zákl. prenesená",J284,0)</f>
        <v>0</v>
      </c>
      <c r="BH284" s="138">
        <f>IF(N284="zníž. prenesená",J284,0)</f>
        <v>0</v>
      </c>
      <c r="BI284" s="138">
        <f>IF(N284="nulová",J284,0)</f>
        <v>0</v>
      </c>
      <c r="BJ284" s="13" t="s">
        <v>128</v>
      </c>
      <c r="BK284" s="139">
        <f>ROUND(I284*H284,3)</f>
        <v>0</v>
      </c>
      <c r="BL284" s="13" t="s">
        <v>190</v>
      </c>
      <c r="BM284" s="137" t="s">
        <v>673</v>
      </c>
    </row>
    <row r="285" spans="2:65" s="1" customFormat="1" ht="24.15" customHeight="1">
      <c r="B285" s="126"/>
      <c r="C285" s="127" t="s">
        <v>674</v>
      </c>
      <c r="D285" s="127" t="s">
        <v>123</v>
      </c>
      <c r="E285" s="128" t="s">
        <v>675</v>
      </c>
      <c r="F285" s="129" t="s">
        <v>676</v>
      </c>
      <c r="G285" s="130" t="s">
        <v>126</v>
      </c>
      <c r="H285" s="131">
        <v>154.83799999999999</v>
      </c>
      <c r="I285" s="131"/>
      <c r="J285" s="131">
        <f>ROUND(I285*H285,3)</f>
        <v>0</v>
      </c>
      <c r="K285" s="132"/>
      <c r="L285" s="25"/>
      <c r="M285" s="133" t="s">
        <v>1</v>
      </c>
      <c r="N285" s="134" t="s">
        <v>38</v>
      </c>
      <c r="O285" s="135">
        <v>0.32200000000000001</v>
      </c>
      <c r="P285" s="135">
        <f>O285*H285</f>
        <v>49.857835999999999</v>
      </c>
      <c r="Q285" s="135">
        <v>8.1999999999999998E-4</v>
      </c>
      <c r="R285" s="135">
        <f>Q285*H285</f>
        <v>0.12696716</v>
      </c>
      <c r="S285" s="135">
        <v>0</v>
      </c>
      <c r="T285" s="136">
        <f>S285*H285</f>
        <v>0</v>
      </c>
      <c r="AR285" s="137" t="s">
        <v>190</v>
      </c>
      <c r="AT285" s="137" t="s">
        <v>123</v>
      </c>
      <c r="AU285" s="137" t="s">
        <v>128</v>
      </c>
      <c r="AY285" s="13" t="s">
        <v>121</v>
      </c>
      <c r="BE285" s="138">
        <f>IF(N285="základná",J285,0)</f>
        <v>0</v>
      </c>
      <c r="BF285" s="138">
        <f>IF(N285="znížená",J285,0)</f>
        <v>0</v>
      </c>
      <c r="BG285" s="138">
        <f>IF(N285="zákl. prenesená",J285,0)</f>
        <v>0</v>
      </c>
      <c r="BH285" s="138">
        <f>IF(N285="zníž. prenesená",J285,0)</f>
        <v>0</v>
      </c>
      <c r="BI285" s="138">
        <f>IF(N285="nulová",J285,0)</f>
        <v>0</v>
      </c>
      <c r="BJ285" s="13" t="s">
        <v>128</v>
      </c>
      <c r="BK285" s="139">
        <f>ROUND(I285*H285,3)</f>
        <v>0</v>
      </c>
      <c r="BL285" s="13" t="s">
        <v>190</v>
      </c>
      <c r="BM285" s="137" t="s">
        <v>677</v>
      </c>
    </row>
    <row r="286" spans="2:65" s="11" customFormat="1" ht="22.95" customHeight="1">
      <c r="B286" s="115"/>
      <c r="D286" s="116" t="s">
        <v>71</v>
      </c>
      <c r="E286" s="124" t="s">
        <v>678</v>
      </c>
      <c r="F286" s="124" t="s">
        <v>679</v>
      </c>
      <c r="J286" s="125">
        <f>BK286</f>
        <v>0</v>
      </c>
      <c r="L286" s="115"/>
      <c r="M286" s="119"/>
      <c r="P286" s="120">
        <f>P287</f>
        <v>63.043707999999995</v>
      </c>
      <c r="R286" s="120">
        <f>R287</f>
        <v>0.27884716999999998</v>
      </c>
      <c r="T286" s="121">
        <f>T287</f>
        <v>0</v>
      </c>
      <c r="AR286" s="116" t="s">
        <v>128</v>
      </c>
      <c r="AT286" s="122" t="s">
        <v>71</v>
      </c>
      <c r="AU286" s="122" t="s">
        <v>77</v>
      </c>
      <c r="AY286" s="116" t="s">
        <v>121</v>
      </c>
      <c r="BK286" s="123">
        <f>BK287</f>
        <v>0</v>
      </c>
    </row>
    <row r="287" spans="2:65" s="1" customFormat="1" ht="37.950000000000003" customHeight="1">
      <c r="B287" s="126"/>
      <c r="C287" s="127" t="s">
        <v>680</v>
      </c>
      <c r="D287" s="127" t="s">
        <v>123</v>
      </c>
      <c r="E287" s="128" t="s">
        <v>681</v>
      </c>
      <c r="F287" s="129" t="s">
        <v>682</v>
      </c>
      <c r="G287" s="130" t="s">
        <v>126</v>
      </c>
      <c r="H287" s="131">
        <v>1212.3789999999999</v>
      </c>
      <c r="I287" s="131"/>
      <c r="J287" s="131">
        <f>ROUND(I287*H287,3)</f>
        <v>0</v>
      </c>
      <c r="K287" s="132"/>
      <c r="L287" s="25"/>
      <c r="M287" s="149" t="s">
        <v>1</v>
      </c>
      <c r="N287" s="150" t="s">
        <v>38</v>
      </c>
      <c r="O287" s="151">
        <v>5.1999999999999998E-2</v>
      </c>
      <c r="P287" s="151">
        <f>O287*H287</f>
        <v>63.043707999999995</v>
      </c>
      <c r="Q287" s="151">
        <v>2.3000000000000001E-4</v>
      </c>
      <c r="R287" s="151">
        <f>Q287*H287</f>
        <v>0.27884716999999998</v>
      </c>
      <c r="S287" s="151">
        <v>0</v>
      </c>
      <c r="T287" s="152">
        <f>S287*H287</f>
        <v>0</v>
      </c>
      <c r="AR287" s="137" t="s">
        <v>190</v>
      </c>
      <c r="AT287" s="137" t="s">
        <v>123</v>
      </c>
      <c r="AU287" s="137" t="s">
        <v>128</v>
      </c>
      <c r="AY287" s="13" t="s">
        <v>121</v>
      </c>
      <c r="BE287" s="138">
        <f>IF(N287="základná",J287,0)</f>
        <v>0</v>
      </c>
      <c r="BF287" s="138">
        <f>IF(N287="znížená",J287,0)</f>
        <v>0</v>
      </c>
      <c r="BG287" s="138">
        <f>IF(N287="zákl. prenesená",J287,0)</f>
        <v>0</v>
      </c>
      <c r="BH287" s="138">
        <f>IF(N287="zníž. prenesená",J287,0)</f>
        <v>0</v>
      </c>
      <c r="BI287" s="138">
        <f>IF(N287="nulová",J287,0)</f>
        <v>0</v>
      </c>
      <c r="BJ287" s="13" t="s">
        <v>128</v>
      </c>
      <c r="BK287" s="139">
        <f>ROUND(I287*H287,3)</f>
        <v>0</v>
      </c>
      <c r="BL287" s="13" t="s">
        <v>190</v>
      </c>
      <c r="BM287" s="137" t="s">
        <v>683</v>
      </c>
    </row>
    <row r="288" spans="2:65" s="1" customFormat="1" ht="6.9" customHeight="1">
      <c r="B288" s="40"/>
      <c r="C288" s="41"/>
      <c r="D288" s="41"/>
      <c r="E288" s="41"/>
      <c r="F288" s="41"/>
      <c r="G288" s="41"/>
      <c r="H288" s="41"/>
      <c r="I288" s="41"/>
      <c r="J288" s="41"/>
      <c r="K288" s="41"/>
      <c r="L288" s="25"/>
    </row>
  </sheetData>
  <autoFilter ref="C133:K287" xr:uid="{00000000-0009-0000-0000-000001000000}"/>
  <mergeCells count="6">
    <mergeCell ref="E126:H12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26-4-2023 - SO - 01 Stave...</vt:lpstr>
      <vt:lpstr>'26-4-2023 - SO - 01 Stave...'!Názvy_tlače</vt:lpstr>
      <vt:lpstr>'Rekapitulácia stavby'!Názvy_tlače</vt:lpstr>
      <vt:lpstr>'26-4-2023 - SO - 01 Stave...'!Oblasť_tlače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Kilikova</dc:creator>
  <cp:lastModifiedBy>Okay</cp:lastModifiedBy>
  <cp:lastPrinted>2024-06-23T12:28:08Z</cp:lastPrinted>
  <dcterms:created xsi:type="dcterms:W3CDTF">2023-05-29T13:22:49Z</dcterms:created>
  <dcterms:modified xsi:type="dcterms:W3CDTF">2024-06-26T03:50:05Z</dcterms:modified>
</cp:coreProperties>
</file>