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32_AK_Chocholna_Velcice\TSK32_Sutazne_podklady_Chocholna_Velcice\TSK32_Priloha_E2_Vykaz_vymer_30072020\"/>
    </mc:Choice>
  </mc:AlternateContent>
  <bookViews>
    <workbookView xWindow="0" yWindow="0" windowWidth="20490" windowHeight="7155"/>
  </bookViews>
  <sheets>
    <sheet name="PONUKA" sheetId="1" r:id="rId1"/>
  </sheets>
  <definedNames>
    <definedName name="_1Excel_BuiltIn_Print_Area_3_1">#REF!</definedName>
    <definedName name="_xlnm._FilterDatabase" localSheetId="0" hidden="1">PONUKA!$A$21:$I$215</definedName>
    <definedName name="Excel_BuiltIn__FilterDatabase">#REF!</definedName>
    <definedName name="Excel_BuiltIn__FilterDatabase_4">#REF!</definedName>
    <definedName name="Excel_BuiltIn_Print_Area_3">#REF!</definedName>
    <definedName name="fakt1R">#REF!</definedName>
    <definedName name="fakt1R_4">#REF!</definedName>
    <definedName name="_xlnm.Print_Area" localSheetId="0">PONUKA!$A$1:$H$232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2" i="1" l="1"/>
  <c r="C211" i="1"/>
  <c r="G211" i="1" s="1"/>
  <c r="G210" i="1"/>
  <c r="G209" i="1"/>
  <c r="G208" i="1"/>
  <c r="G207" i="1"/>
  <c r="G206" i="1"/>
  <c r="G205" i="1"/>
  <c r="G204" i="1"/>
  <c r="G203" i="1"/>
  <c r="G202" i="1"/>
  <c r="G200" i="1"/>
  <c r="G198" i="1"/>
  <c r="G197" i="1"/>
  <c r="G196" i="1"/>
  <c r="G195" i="1"/>
  <c r="G194" i="1"/>
  <c r="G193" i="1"/>
  <c r="G192" i="1"/>
  <c r="G191" i="1"/>
  <c r="G190" i="1"/>
  <c r="G189" i="1"/>
  <c r="G188" i="1"/>
  <c r="C186" i="1"/>
  <c r="G186" i="1" s="1"/>
  <c r="G185" i="1"/>
  <c r="C184" i="1"/>
  <c r="G184" i="1" s="1"/>
  <c r="G183" i="1"/>
  <c r="C182" i="1"/>
  <c r="G182" i="1" s="1"/>
  <c r="G181" i="1"/>
  <c r="C180" i="1"/>
  <c r="G180" i="1" s="1"/>
  <c r="C178" i="1"/>
  <c r="G178" i="1" s="1"/>
  <c r="G177" i="1"/>
  <c r="C175" i="1"/>
  <c r="G175" i="1" s="1"/>
  <c r="C174" i="1"/>
  <c r="G174" i="1" s="1"/>
  <c r="C173" i="1"/>
  <c r="G173" i="1" s="1"/>
  <c r="C172" i="1"/>
  <c r="G172" i="1" s="1"/>
  <c r="G171" i="1"/>
  <c r="C168" i="1"/>
  <c r="C169" i="1" s="1"/>
  <c r="G169" i="1" s="1"/>
  <c r="C167" i="1"/>
  <c r="G167" i="1" s="1"/>
  <c r="C166" i="1"/>
  <c r="G166" i="1" s="1"/>
  <c r="C165" i="1"/>
  <c r="G165" i="1" s="1"/>
  <c r="C164" i="1"/>
  <c r="G164" i="1" s="1"/>
  <c r="C163" i="1"/>
  <c r="G163" i="1" s="1"/>
  <c r="C160" i="1"/>
  <c r="C161" i="1" s="1"/>
  <c r="G161" i="1" s="1"/>
  <c r="C158" i="1"/>
  <c r="G158" i="1" s="1"/>
  <c r="C157" i="1"/>
  <c r="G157" i="1" s="1"/>
  <c r="C154" i="1"/>
  <c r="C155" i="1" s="1"/>
  <c r="G155" i="1" s="1"/>
  <c r="C152" i="1"/>
  <c r="G152" i="1" s="1"/>
  <c r="C151" i="1"/>
  <c r="G151" i="1" s="1"/>
  <c r="C150" i="1"/>
  <c r="G150" i="1" s="1"/>
  <c r="C149" i="1"/>
  <c r="G149" i="1" s="1"/>
  <c r="C148" i="1"/>
  <c r="G148" i="1" s="1"/>
  <c r="C146" i="1"/>
  <c r="C147" i="1" s="1"/>
  <c r="G147" i="1" s="1"/>
  <c r="C145" i="1"/>
  <c r="G145" i="1" s="1"/>
  <c r="G143" i="1"/>
  <c r="G142" i="1"/>
  <c r="C141" i="1"/>
  <c r="G141" i="1" s="1"/>
  <c r="G140" i="1"/>
  <c r="G139" i="1"/>
  <c r="C137" i="1"/>
  <c r="G137" i="1" s="1"/>
  <c r="G136" i="1"/>
  <c r="C135" i="1"/>
  <c r="G135" i="1" s="1"/>
  <c r="G134" i="1"/>
  <c r="C134" i="1"/>
  <c r="G133" i="1"/>
  <c r="G131" i="1"/>
  <c r="G128" i="1"/>
  <c r="G127" i="1"/>
  <c r="G126" i="1"/>
  <c r="C125" i="1"/>
  <c r="G125" i="1" s="1"/>
  <c r="G124" i="1"/>
  <c r="C122" i="1"/>
  <c r="C123" i="1" s="1"/>
  <c r="G123" i="1" s="1"/>
  <c r="G121" i="1"/>
  <c r="G120" i="1"/>
  <c r="C119" i="1"/>
  <c r="G119" i="1" s="1"/>
  <c r="G118" i="1"/>
  <c r="C117" i="1"/>
  <c r="G117" i="1" s="1"/>
  <c r="A117" i="1"/>
  <c r="C113" i="1"/>
  <c r="G113" i="1" s="1"/>
  <c r="C112" i="1"/>
  <c r="G112" i="1" s="1"/>
  <c r="G111" i="1"/>
  <c r="C111" i="1"/>
  <c r="C110" i="1"/>
  <c r="G110" i="1" s="1"/>
  <c r="C108" i="1"/>
  <c r="C109" i="1" s="1"/>
  <c r="G109" i="1" s="1"/>
  <c r="C105" i="1"/>
  <c r="C107" i="1" s="1"/>
  <c r="G107" i="1" s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C55" i="1"/>
  <c r="G55" i="1" s="1"/>
  <c r="C49" i="1"/>
  <c r="C54" i="1" s="1"/>
  <c r="G54" i="1" s="1"/>
  <c r="C48" i="1"/>
  <c r="C53" i="1" s="1"/>
  <c r="G53" i="1" s="1"/>
  <c r="C47" i="1"/>
  <c r="G47" i="1" s="1"/>
  <c r="C46" i="1"/>
  <c r="C51" i="1" s="1"/>
  <c r="G51" i="1" s="1"/>
  <c r="C45" i="1"/>
  <c r="C50" i="1" s="1"/>
  <c r="G50" i="1" s="1"/>
  <c r="G35" i="1"/>
  <c r="G34" i="1"/>
  <c r="G33" i="1"/>
  <c r="G32" i="1"/>
  <c r="G30" i="1"/>
  <c r="G29" i="1"/>
  <c r="G28" i="1"/>
  <c r="G27" i="1"/>
  <c r="G25" i="1"/>
  <c r="G24" i="1"/>
  <c r="G23" i="1"/>
  <c r="B11" i="1"/>
  <c r="C43" i="1" s="1"/>
  <c r="G10" i="1"/>
  <c r="C41" i="1" s="1"/>
  <c r="G41" i="1" s="1"/>
  <c r="G105" i="1" l="1"/>
  <c r="G154" i="1"/>
  <c r="C106" i="1"/>
  <c r="G106" i="1" s="1"/>
  <c r="G48" i="1"/>
  <c r="G122" i="1"/>
  <c r="G49" i="1"/>
  <c r="G108" i="1"/>
  <c r="G45" i="1"/>
  <c r="G222" i="1"/>
  <c r="G31" i="1"/>
  <c r="G179" i="1"/>
  <c r="G223" i="1"/>
  <c r="G187" i="1"/>
  <c r="C44" i="1"/>
  <c r="G44" i="1" s="1"/>
  <c r="G43" i="1"/>
  <c r="G176" i="1"/>
  <c r="G22" i="1"/>
  <c r="C42" i="1"/>
  <c r="G42" i="1" s="1"/>
  <c r="G46" i="1"/>
  <c r="C52" i="1"/>
  <c r="G52" i="1" s="1"/>
  <c r="G199" i="1"/>
  <c r="C114" i="1"/>
  <c r="C153" i="1"/>
  <c r="G153" i="1" s="1"/>
  <c r="G160" i="1"/>
  <c r="G168" i="1"/>
  <c r="B10" i="1"/>
  <c r="C37" i="1"/>
  <c r="C138" i="1"/>
  <c r="G138" i="1" s="1"/>
  <c r="G146" i="1"/>
  <c r="C159" i="1"/>
  <c r="G159" i="1" s="1"/>
  <c r="C170" i="1"/>
  <c r="G170" i="1" s="1"/>
  <c r="C40" i="1"/>
  <c r="G40" i="1" s="1"/>
  <c r="C39" i="1"/>
  <c r="G39" i="1" s="1"/>
  <c r="G156" i="1" l="1"/>
  <c r="G144" i="1"/>
  <c r="G162" i="1"/>
  <c r="C115" i="1"/>
  <c r="G114" i="1"/>
  <c r="G37" i="1"/>
  <c r="C38" i="1"/>
  <c r="G38" i="1" s="1"/>
  <c r="C116" i="1" l="1"/>
  <c r="G116" i="1" s="1"/>
  <c r="G115" i="1"/>
  <c r="G221" i="1" l="1"/>
  <c r="G36" i="1"/>
  <c r="G217" i="1" l="1"/>
  <c r="G225" i="1"/>
  <c r="H195" i="1" l="1"/>
  <c r="H193" i="1"/>
  <c r="H142" i="1"/>
  <c r="H213" i="1"/>
  <c r="H32" i="1"/>
  <c r="H215" i="1"/>
  <c r="H174" i="1"/>
  <c r="H126" i="1"/>
  <c r="H80" i="1"/>
  <c r="H34" i="1"/>
  <c r="H149" i="1"/>
  <c r="H145" i="1"/>
  <c r="H117" i="1"/>
  <c r="H111" i="1"/>
  <c r="H97" i="1"/>
  <c r="H89" i="1"/>
  <c r="H81" i="1"/>
  <c r="H73" i="1"/>
  <c r="H65" i="1"/>
  <c r="H57" i="1"/>
  <c r="H45" i="1"/>
  <c r="H128" i="1"/>
  <c r="H72" i="1"/>
  <c r="G220" i="1"/>
  <c r="H127" i="1"/>
  <c r="H100" i="1"/>
  <c r="H92" i="1"/>
  <c r="H84" i="1"/>
  <c r="H76" i="1"/>
  <c r="H68" i="1"/>
  <c r="H60" i="1"/>
  <c r="H35" i="1"/>
  <c r="H33" i="1"/>
  <c r="H188" i="1"/>
  <c r="H181" i="1"/>
  <c r="H64" i="1"/>
  <c r="H214" i="1"/>
  <c r="H96" i="1"/>
  <c r="H56" i="1"/>
  <c r="H98" i="1"/>
  <c r="H90" i="1"/>
  <c r="H82" i="1"/>
  <c r="H74" i="1"/>
  <c r="H66" i="1"/>
  <c r="H197" i="1"/>
  <c r="H88" i="1"/>
  <c r="H30" i="1"/>
  <c r="H49" i="1"/>
  <c r="H106" i="1"/>
  <c r="H177" i="1"/>
  <c r="H78" i="1"/>
  <c r="H24" i="1"/>
  <c r="H148" i="1"/>
  <c r="H102" i="1"/>
  <c r="H94" i="1"/>
  <c r="H147" i="1"/>
  <c r="H191" i="1"/>
  <c r="H134" i="1"/>
  <c r="H29" i="1"/>
  <c r="H25" i="1"/>
  <c r="H155" i="1"/>
  <c r="H158" i="1"/>
  <c r="H86" i="1"/>
  <c r="H71" i="1"/>
  <c r="H206" i="1"/>
  <c r="H53" i="1"/>
  <c r="H95" i="1"/>
  <c r="H118" i="1"/>
  <c r="H108" i="1"/>
  <c r="H124" i="1"/>
  <c r="H27" i="1"/>
  <c r="H164" i="1"/>
  <c r="H112" i="1"/>
  <c r="H93" i="1"/>
  <c r="H152" i="1"/>
  <c r="H203" i="1"/>
  <c r="H139" i="1"/>
  <c r="H59" i="1"/>
  <c r="H161" i="1"/>
  <c r="H204" i="1"/>
  <c r="H104" i="1"/>
  <c r="H196" i="1"/>
  <c r="H109" i="1"/>
  <c r="H205" i="1"/>
  <c r="H113" i="1"/>
  <c r="H137" i="1"/>
  <c r="H135" i="1"/>
  <c r="H180" i="1"/>
  <c r="H58" i="1"/>
  <c r="H48" i="1"/>
  <c r="H123" i="1"/>
  <c r="H110" i="1"/>
  <c r="H167" i="1"/>
  <c r="H208" i="1"/>
  <c r="H75" i="1"/>
  <c r="H171" i="1"/>
  <c r="H107" i="1"/>
  <c r="H207" i="1"/>
  <c r="H212" i="1"/>
  <c r="H192" i="1"/>
  <c r="H140" i="1"/>
  <c r="H185" i="1"/>
  <c r="H55" i="1"/>
  <c r="H67" i="1"/>
  <c r="H210" i="1"/>
  <c r="H63" i="1"/>
  <c r="H150" i="1"/>
  <c r="H120" i="1"/>
  <c r="H173" i="1"/>
  <c r="H87" i="1"/>
  <c r="H165" i="1"/>
  <c r="H77" i="1"/>
  <c r="H91" i="1"/>
  <c r="H184" i="1"/>
  <c r="H61" i="1"/>
  <c r="H202" i="1"/>
  <c r="H50" i="1"/>
  <c r="H28" i="1"/>
  <c r="H189" i="1"/>
  <c r="H41" i="1"/>
  <c r="H136" i="1"/>
  <c r="H172" i="1"/>
  <c r="H51" i="1"/>
  <c r="H141" i="1"/>
  <c r="H169" i="1"/>
  <c r="H69" i="1"/>
  <c r="H190" i="1"/>
  <c r="H101" i="1"/>
  <c r="H83" i="1"/>
  <c r="H209" i="1"/>
  <c r="H70" i="1"/>
  <c r="H154" i="1"/>
  <c r="H122" i="1"/>
  <c r="H175" i="1"/>
  <c r="H194" i="1"/>
  <c r="H103" i="1"/>
  <c r="H157" i="1"/>
  <c r="H143" i="1"/>
  <c r="H23" i="1"/>
  <c r="H85" i="1"/>
  <c r="H151" i="1"/>
  <c r="H198" i="1"/>
  <c r="H121" i="1"/>
  <c r="H99" i="1"/>
  <c r="H31" i="1"/>
  <c r="H79" i="1"/>
  <c r="H183" i="1"/>
  <c r="H125" i="1"/>
  <c r="H178" i="1"/>
  <c r="H54" i="1"/>
  <c r="H62" i="1"/>
  <c r="H47" i="1"/>
  <c r="H105" i="1"/>
  <c r="H200" i="1"/>
  <c r="H163" i="1"/>
  <c r="H119" i="1"/>
  <c r="H166" i="1"/>
  <c r="H182" i="1"/>
  <c r="H186" i="1"/>
  <c r="H146" i="1"/>
  <c r="H138" i="1"/>
  <c r="H153" i="1"/>
  <c r="H170" i="1"/>
  <c r="H42" i="1"/>
  <c r="H46" i="1"/>
  <c r="H44" i="1"/>
  <c r="H43" i="1"/>
  <c r="H179" i="1"/>
  <c r="H39" i="1"/>
  <c r="H22" i="1"/>
  <c r="H40" i="1"/>
  <c r="H187" i="1"/>
  <c r="H162" i="1"/>
  <c r="H156" i="1"/>
  <c r="H144" i="1"/>
  <c r="H52" i="1"/>
  <c r="H159" i="1"/>
  <c r="H199" i="1"/>
  <c r="H168" i="1"/>
  <c r="H176" i="1"/>
  <c r="H160" i="1"/>
  <c r="H38" i="1"/>
  <c r="H37" i="1"/>
  <c r="H114" i="1"/>
  <c r="H116" i="1"/>
  <c r="H115" i="1"/>
  <c r="H36" i="1"/>
  <c r="G224" i="1" l="1"/>
  <c r="G226" i="1"/>
  <c r="G227" i="1" l="1"/>
  <c r="H222" i="1"/>
  <c r="H223" i="1"/>
  <c r="H221" i="1"/>
  <c r="H220" i="1"/>
</calcChain>
</file>

<file path=xl/comments1.xml><?xml version="1.0" encoding="utf-8"?>
<comments xmlns="http://schemas.openxmlformats.org/spreadsheetml/2006/main">
  <authors>
    <author>Lukáš Klačanský</author>
    <author>EVKA</author>
    <author/>
    <author>Stanka</author>
    <author>HP</author>
  </authors>
  <commentList>
    <comment ref="B22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Lukáš Klačanský:
</t>
        </r>
        <r>
          <rPr>
            <sz val="9"/>
            <color indexed="81"/>
            <rFont val="Segoe UI"/>
            <family val="2"/>
            <charset val="238"/>
          </rPr>
          <t>ak nejaká položka vyskakuje (drahá), dať do poznámky text ako:
"Zvážiť možnosti vylacnenia"</t>
        </r>
      </text>
    </comment>
    <comment ref="F30" authorId="1" shapeId="0">
      <text>
        <r>
          <rPr>
            <b/>
            <sz val="9"/>
            <color indexed="81"/>
            <rFont val="Tahoma"/>
            <family val="2"/>
            <charset val="238"/>
          </rPr>
          <t>BIO (PedersenTN) - 50,54 EUR
OSTATNÝ ODPAD (zemina, mačina, stavebný odpad,...) - ERSON Bierovce - CENNIK na stranke</t>
        </r>
      </text>
    </comment>
    <comment ref="B31" authorId="0" shapeId="0">
      <text>
        <r>
          <rPr>
            <b/>
            <sz val="9"/>
            <color indexed="81"/>
            <rFont val="Segoe UI"/>
            <family val="2"/>
            <charset val="238"/>
          </rPr>
          <t>Lukáš Klačanský:</t>
        </r>
        <r>
          <rPr>
            <sz val="9"/>
            <color indexed="81"/>
            <rFont val="Segoe UI"/>
            <family val="2"/>
            <charset val="238"/>
          </rPr>
          <t xml:space="preserve">
ak nejaká položka vyskakuje (drahá), dať do poznámky text ako:
"Zvážiť možnosti vylacnenia"</t>
        </r>
      </text>
    </comment>
    <comment ref="A177" authorId="2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Lukáš Klačanský:
</t>
        </r>
        <r>
          <rPr>
            <sz val="8"/>
            <color indexed="8"/>
            <rFont val="Tahoma"/>
            <family val="2"/>
            <charset val="238"/>
          </rPr>
          <t>v prípade, ak si neviete/nechcete zabezpečiť sami</t>
        </r>
      </text>
    </comment>
    <comment ref="C181" authorId="3" shapeId="0">
      <text>
        <r>
          <rPr>
            <b/>
            <sz val="9"/>
            <color indexed="81"/>
            <rFont val="Segoe UI"/>
            <family val="2"/>
            <charset val="238"/>
          </rPr>
          <t>Stanka:</t>
        </r>
        <r>
          <rPr>
            <sz val="9"/>
            <color indexed="81"/>
            <rFont val="Segoe UI"/>
            <family val="2"/>
            <charset val="238"/>
          </rPr>
          <t xml:space="preserve">
treba preveriť</t>
        </r>
      </text>
    </comment>
    <comment ref="F181" authorId="0" shapeId="0">
      <text>
        <r>
          <rPr>
            <b/>
            <sz val="9"/>
            <color indexed="81"/>
            <rFont val="Segoe UI"/>
            <family val="2"/>
            <charset val="238"/>
          </rPr>
          <t>Lukáš Klačanský:</t>
        </r>
        <r>
          <rPr>
            <sz val="9"/>
            <color indexed="81"/>
            <rFont val="Segoe UI"/>
            <family val="2"/>
            <charset val="238"/>
          </rPr>
          <t xml:space="preserve">
cenu dať podľa uváženia - plný deň 35 EUR, menej dať pomerovo</t>
        </r>
      </text>
    </comment>
    <comment ref="D208" authorId="4" shapeId="0">
      <text>
        <r>
          <rPr>
            <b/>
            <sz val="9"/>
            <color indexed="81"/>
            <rFont val="Segoe UI"/>
            <family val="2"/>
            <charset val="238"/>
          </rPr>
          <t>HP:</t>
        </r>
        <r>
          <rPr>
            <sz val="9"/>
            <color indexed="81"/>
            <rFont val="Segoe UI"/>
            <family val="2"/>
            <charset val="238"/>
          </rPr>
          <t xml:space="preserve">
zvážiť hodinovku
napr. 8 hod x 12,7</t>
        </r>
      </text>
    </comment>
  </commentList>
</comments>
</file>

<file path=xl/sharedStrings.xml><?xml version="1.0" encoding="utf-8"?>
<sst xmlns="http://schemas.openxmlformats.org/spreadsheetml/2006/main" count="619" uniqueCount="229">
  <si>
    <t xml:space="preserve">založenia sadovníckej úpravy </t>
  </si>
  <si>
    <t>„DEINŠTITUCIONALIZÁCIA DSS ADAMOVSKÉ KOCHANOVCE                                                                     RODINNÝ DOM S 2 SAMOSTATNÝMI BYTOVÝMI JEDNOTKAMI“, OBJEKT CHOCHOLNÁ VELČICE</t>
  </si>
  <si>
    <t>Všetky plochy spolu:</t>
  </si>
  <si>
    <t>m2</t>
  </si>
  <si>
    <t>Rastlinný materiál spolu:</t>
  </si>
  <si>
    <t>ks</t>
  </si>
  <si>
    <t xml:space="preserve">     Záhony (plochy pre výsadbu) spolu:</t>
  </si>
  <si>
    <t xml:space="preserve">    Stromy:</t>
  </si>
  <si>
    <t xml:space="preserve">          Záhony mulčované kôrou:</t>
  </si>
  <si>
    <t xml:space="preserve">    Ihličnaté/Ovocné stromy:</t>
  </si>
  <si>
    <t xml:space="preserve">          Záhony mulčované štiepkou (ovocie):</t>
  </si>
  <si>
    <t xml:space="preserve">    Kry:</t>
  </si>
  <si>
    <t xml:space="preserve">          Dunajský vymývaný fr. 16-32 mm:</t>
  </si>
  <si>
    <t xml:space="preserve">    Ovocné kry:</t>
  </si>
  <si>
    <t xml:space="preserve">          Štrkové záhony fr. 16-32 mm:</t>
  </si>
  <si>
    <t xml:space="preserve">    Trvalky:</t>
  </si>
  <si>
    <t xml:space="preserve">     Trávnik - výsev:</t>
  </si>
  <si>
    <t xml:space="preserve">    Okrasné trávy:</t>
  </si>
  <si>
    <t xml:space="preserve">     Trávnik - koberec:</t>
  </si>
  <si>
    <t xml:space="preserve">    Cibuľoviny:</t>
  </si>
  <si>
    <t xml:space="preserve">     Mlatové plochy:</t>
  </si>
  <si>
    <t xml:space="preserve">    Živý plot:</t>
  </si>
  <si>
    <t>Činnosť</t>
  </si>
  <si>
    <t>Poznámka</t>
  </si>
  <si>
    <t>Množstvo</t>
  </si>
  <si>
    <t>MJ</t>
  </si>
  <si>
    <t>Jednotková cena</t>
  </si>
  <si>
    <t>Spolu</t>
  </si>
  <si>
    <t>%</t>
  </si>
  <si>
    <t>ODSTRÁNENIE EXISTUJÚCEJ ZELENE</t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</si>
  <si>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listnatého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200 do 300 mm</t>
    </r>
  </si>
  <si>
    <t>à</t>
  </si>
  <si>
    <r>
      <t xml:space="preserve">Vyrúbanie stromu s rozrezaním a odstránením konárov a kmeňa do vzdialenosti 20 m, so zložením na hromady alebo naložením na dopravný prostriedok v rovine alebo na svahu do 1:5 </t>
    </r>
    <r>
      <rPr>
        <b/>
        <i/>
        <sz val="9"/>
        <rFont val="Times New Roman"/>
        <family val="1"/>
        <charset val="238"/>
      </rPr>
      <t>ihličnatého</t>
    </r>
    <r>
      <rPr>
        <i/>
        <sz val="9"/>
        <rFont val="Times New Roman"/>
        <family val="1"/>
        <charset val="238"/>
      </rPr>
      <t xml:space="preserve">, priemeru kmeňa na reznej ploche pňa </t>
    </r>
    <r>
      <rPr>
        <b/>
        <i/>
        <sz val="9"/>
        <rFont val="Times New Roman"/>
        <family val="1"/>
        <charset val="238"/>
      </rPr>
      <t>nad 200 do 300 mm</t>
    </r>
  </si>
  <si>
    <r>
      <t xml:space="preserve">Odstránenie pňa s odprataním získaného dreva na vzdialenosť do 20 m, so složením na hromady alebo s naložením na dopravný prostriedok, so zasypaním jamy, doplnením zeminy, zhutnením a úpravou terénu v rovine alebo na svahu do 1:5, priemeru pňa na reznej ploche </t>
    </r>
    <r>
      <rPr>
        <b/>
        <i/>
        <sz val="9"/>
        <rFont val="Times New Roman"/>
        <family val="1"/>
        <charset val="238"/>
      </rPr>
      <t>nad 200 do 300 mm</t>
    </r>
  </si>
  <si>
    <t>krát</t>
  </si>
  <si>
    <t xml:space="preserve">Odstránenie pôvodnej mačiny </t>
  </si>
  <si>
    <t>Naloženie, odvoz pôvodnej zelene</t>
  </si>
  <si>
    <r>
      <t xml:space="preserve">Poplatok za likvidáciu bioodpadu na kompostárni </t>
    </r>
    <r>
      <rPr>
        <i/>
        <sz val="10"/>
        <rFont val="Arial"/>
        <family val="2"/>
        <charset val="238"/>
      </rPr>
      <t xml:space="preserve">(množstvo je odhadované, môže sa líšiť) </t>
    </r>
  </si>
  <si>
    <t xml:space="preserve">vyúčtuje sa reálne </t>
  </si>
  <si>
    <t>t</t>
  </si>
  <si>
    <t>ZEMNÉ PRÁCE</t>
  </si>
  <si>
    <t>Kvalitná zemina aj prepotreby výsadieb</t>
  </si>
  <si>
    <t>m3</t>
  </si>
  <si>
    <t>Naloženie zeminy</t>
  </si>
  <si>
    <t>Dovoz a zloženie zeminy</t>
  </si>
  <si>
    <t>Hrubé rozhrnutie kvalitnej zeminy ručne, na plochách neprístupných stroju</t>
  </si>
  <si>
    <t>ZALOŽENIE A VÝSADBA ZÁHONOV</t>
  </si>
  <si>
    <t>Spracovanie pôdy na výsadbu strojom - zakladačom trávnika a stroju nedostupných plôch ručne (nakyprenie)</t>
  </si>
  <si>
    <t>Príprava záhonov na výsadbu - odkop na hĺbku 4-5cm, naloženie a odvoz prebytočnej zeminy</t>
  </si>
  <si>
    <t xml:space="preserve">Hrabanie pôdy do roviny </t>
  </si>
  <si>
    <t>Založenie záhonu - vytýčenie záhonov</t>
  </si>
  <si>
    <t>Rozloženie rastlín v záhone</t>
  </si>
  <si>
    <t>Úprava po výsadbe (dočistenie, ostrihanie)</t>
  </si>
  <si>
    <t>Chemické odburinenie pôvodného porastu, v prípade potreby</t>
  </si>
  <si>
    <t>Chemický herbicíd, totálny (materiál)</t>
  </si>
  <si>
    <t>l</t>
  </si>
  <si>
    <t>Hĺbenie výsadbovej jamy objemu od 0,125-0,400m3 (pre veľké rastliny, napr. stromy)</t>
  </si>
  <si>
    <t>Hĺbenie výsadbovej jamy objemu od 0,050-0,250m3 (pre ovocné stromy)</t>
  </si>
  <si>
    <t>Hĺbenie výsadbovej jamy objemu od 0,01 do 0,02m3 (pre bežné rastliny,  napr. kry, ovocné kry)</t>
  </si>
  <si>
    <t>Hĺbenie výsadbovej jamy objemu do 0,01m3 (pre najmenšie rastliny - napr. trvalky)</t>
  </si>
  <si>
    <t>Hĺbenie výsadbovej jamy pre živý plot</t>
  </si>
  <si>
    <t>Výsadba dreviny s balom so zaliatím, priemer balu nad 300 do 500 mm (napr. stromy)</t>
  </si>
  <si>
    <t>Výsadba dreviny s balom so zaliatím, priemer balu nad 200 do 400 mm (napr. ovocné stromy)</t>
  </si>
  <si>
    <t>Výsadba dreviny s balom so zaliatím, priemer balu nad 100 do 200 mm (napr. kry, ovocné kry)</t>
  </si>
  <si>
    <t>Výsadba dreviny s balom so zaliatím, priemer balu do 100 mm (napr. trvalky, trávy)</t>
  </si>
  <si>
    <t>Výsadba dreviny s balom so zaliatím, pre živý plot</t>
  </si>
  <si>
    <t>Výsadba cibuľovín (aj s hĺbením výsadbovej jamky)</t>
  </si>
  <si>
    <t xml:space="preserve">Amelanchier lamarckii "Robin Hill" - MUCHOVNÍK viackmeň </t>
  </si>
  <si>
    <t>Co30L 175/200</t>
  </si>
  <si>
    <t xml:space="preserve">Prunus avium - ČEREŠŇA VTÁČIA </t>
  </si>
  <si>
    <t>ok 12-14cm</t>
  </si>
  <si>
    <t>Forsynthia intermedia - ZLATOVKA</t>
  </si>
  <si>
    <t>výška 40-60cm</t>
  </si>
  <si>
    <t>Syringa vulgaris – ORGOVÁN</t>
  </si>
  <si>
    <t>Hydrangea paniculata ´Little Lime´ -HORTENZIA</t>
  </si>
  <si>
    <t xml:space="preserve">Hydrangea paniculata "Wims red" - HORTENZIA </t>
  </si>
  <si>
    <t>Cornus mas - DRIEŇ</t>
  </si>
  <si>
    <t>Co 180/200</t>
  </si>
  <si>
    <t>Lonicera kamtschatica - ZEMOLEZ</t>
  </si>
  <si>
    <t>Co 2L</t>
  </si>
  <si>
    <t>Ribes uva-crispa EGREŠ červený</t>
  </si>
  <si>
    <t>Ribes nigrum  RÍBEZĽA čierna</t>
  </si>
  <si>
    <t>Ribes aureum  RÍBEZĽA červená</t>
  </si>
  <si>
    <t>Ribes nidigrolaria JOSTA</t>
  </si>
  <si>
    <t>Ligustrum vulgare - VTÁČI ZOB</t>
  </si>
  <si>
    <t xml:space="preserve">výška 120-150cm </t>
  </si>
  <si>
    <t>Lonicera henryi - ZEMOLEZ</t>
  </si>
  <si>
    <t>Hedera helix - BREČTAN</t>
  </si>
  <si>
    <t>Parthenocissus quinqueifolia - PAVINIČ</t>
  </si>
  <si>
    <t>Lavandula angustifolia ´Hidcote Blue´ LEVANDULA</t>
  </si>
  <si>
    <t>Co 1L</t>
  </si>
  <si>
    <t>Salvia officinalis "Purpurescens" – ŠALVIA</t>
  </si>
  <si>
    <t xml:space="preserve">Echinacea purpurea - ECHINACEA </t>
  </si>
  <si>
    <t>Pennisetum alopecuroides "Hammeln" -PÉROVEC</t>
  </si>
  <si>
    <t>Leucanthemum vulgaris "Maikonigin" - MARGARÉTKA</t>
  </si>
  <si>
    <t>Papaver orientale "Brilliant" - MAK</t>
  </si>
  <si>
    <t>Rudbeckia flugida „Goldstrum“ – RUDBEKIA</t>
  </si>
  <si>
    <t>Molinia caerulea 'heidezwerg'</t>
  </si>
  <si>
    <t>Dovoz a zloženie rastlinného materiálu</t>
  </si>
  <si>
    <t>Kotvenie stromov 3 drevenými kolmi, s polenými priečkami a úväzkom</t>
  </si>
  <si>
    <t>Koly drevené opracované, priemer 6 cm, dĺžka 250 cm. 3ks/strom</t>
  </si>
  <si>
    <t>Drevená polovička na spojenie kolov, priemer 6cm, dĺžka 250 cm (1ks/1 strom)</t>
  </si>
  <si>
    <t>Kotvenie ovocných stromov 1 dreveným kolom a úväzkom</t>
  </si>
  <si>
    <t>Koly drevené opracované, priemer 6 cm, dĺžka 250 cm. 1ks/ovocný strom</t>
  </si>
  <si>
    <t>Úväzok na kotvenie stromov, z prírodného materiálu</t>
  </si>
  <si>
    <t>Tabletové hnojivo</t>
  </si>
  <si>
    <t>Juta na ochranu obalu kmeňa</t>
  </si>
  <si>
    <t>Zálievková sonda ku stromom</t>
  </si>
  <si>
    <t>Položenie mulčovacej plachty, ukotvenie skobami</t>
  </si>
  <si>
    <t>Mulčovacia plachta netkaná, hnedá - na záhony (20%  na prekrytie)</t>
  </si>
  <si>
    <t>Skoby z drôtu na ukotvenie mulčovacej plachty</t>
  </si>
  <si>
    <t>kg</t>
  </si>
  <si>
    <t>Štrk lomový fr. 16-32, na vytvorenie lôžka pod vyvýšené záhony</t>
  </si>
  <si>
    <t xml:space="preserve">Mulčovanie výsadieb štrkom </t>
  </si>
  <si>
    <t>Dovoz a zloženie štrku</t>
  </si>
  <si>
    <t>Inštalácia "neviditeľnej" obruby (1ks/m)</t>
  </si>
  <si>
    <t>bm</t>
  </si>
  <si>
    <t>Záhonové "neviditeľné" obruby, 10% rezerva. 1ks = 1 bm (100cm).</t>
  </si>
  <si>
    <t>Spojovací materiál - klince</t>
  </si>
  <si>
    <t>Inštalácia natĺkacej obruby (7ks/m)</t>
  </si>
  <si>
    <t>Záhonové natĺkacie obruby (113,1bm x 7ks)</t>
  </si>
  <si>
    <t>Inštalácia záhonovej obruby zo zámkovej dlažby (4,5ks/bm)</t>
  </si>
  <si>
    <t>Záhonové obruby na oddelenie plôch trávnika a plôch výsadieb (113,1 bm x 4,5ks/bm + 20ks rezerva), v cene materiálu je aj plachta proti prerastaniu buriny</t>
  </si>
  <si>
    <t>Dovoz a zloženie obrúb</t>
  </si>
  <si>
    <t>Inštalácia betónového obrubníka (100x20x5cm)</t>
  </si>
  <si>
    <t>Záhradné betónové obrubníky (farba sivá, rozmer 100x20x5cm)</t>
  </si>
  <si>
    <t>Betón na zabetónovanie obrúb, v prípade potreby</t>
  </si>
  <si>
    <t>Dovoz betónu</t>
  </si>
  <si>
    <t>Drevná štiepka na mulčovanie záhonov, na výšku cca 7 cm</t>
  </si>
  <si>
    <t>Mulčovanie záhonov drevnou štiepkou</t>
  </si>
  <si>
    <t>Dovoz a zloženie štiepky</t>
  </si>
  <si>
    <t>Mulčovanie pri hr. mulča nad 50 do 100 mm kôrou</t>
  </si>
  <si>
    <t>Mulčovacia kôra píniová, na výšku cca 5 cm, (80l/ks)</t>
  </si>
  <si>
    <t xml:space="preserve">Kameň z kameňolomu na doplnenie záhonov solitérnymi kameňmi </t>
  </si>
  <si>
    <t>cca</t>
  </si>
  <si>
    <t>Obstaranie, naloženie, dovoz a zloženie píniovej kôry</t>
  </si>
  <si>
    <t>Umiestnenie (vrátane premiestnenia) solitérnych kameňov do plochy</t>
  </si>
  <si>
    <t>Rašelina, 250l, v prípade potreby</t>
  </si>
  <si>
    <t>Záhradnícky substrát 250l, v prípade potreby</t>
  </si>
  <si>
    <t>ZATRÁVNENIE PLôCH VÝSEVOM</t>
  </si>
  <si>
    <r>
      <t>Plošná úprava terénnych nerovností do</t>
    </r>
    <r>
      <rPr>
        <i/>
        <sz val="12"/>
        <rFont val="Times New Roman"/>
        <family val="1"/>
        <charset val="238"/>
      </rPr>
      <t xml:space="preserve"> ±5cm v rovine </t>
    </r>
  </si>
  <si>
    <t>Chemický herbicíd, totálny</t>
  </si>
  <si>
    <t>Spracovanie pôdy na výsev strojom - zakladačom trávnika a stroju nedostupných plôch ručne</t>
  </si>
  <si>
    <t>Hrabanie pôdy do roviny na 2krát</t>
  </si>
  <si>
    <t>Založenie trávnika parkového výsevom</t>
  </si>
  <si>
    <t>Zapravenie trávového semena po výseve do pôdy</t>
  </si>
  <si>
    <t>Valcovanie trávnatých plôch po výseve</t>
  </si>
  <si>
    <t>Trávové semeno</t>
  </si>
  <si>
    <t>Hnojenie granulovaným hnojivom</t>
  </si>
  <si>
    <t>Minerálne viaczložkové hnojivo pre zakladanie trávnikov (štartovacie)</t>
  </si>
  <si>
    <t>ÚVODNÁ STAROSTLIVOSŤ pre výsev</t>
  </si>
  <si>
    <t>Kosenie trávnatých plôch s vykášaním ťažko prístupných plôch, zberom, naložením a odvozom bioodpadu na kompostáreň - 3krát</t>
  </si>
  <si>
    <t>Chemické odburinenie trávnatých plôch po založení</t>
  </si>
  <si>
    <t>Selektívny chemický postrek - materiál</t>
  </si>
  <si>
    <t>Minerálne granulované hnojivo (pre celosezónne použitie)</t>
  </si>
  <si>
    <t>ZATRÁVNENIE PLôCH TRÁVNYM KOBERCOM</t>
  </si>
  <si>
    <t>Spracovanie pôdy strojom (rozrušenie a nakyprenie pôdy, hrubé zrovnanie terénu) a stroju neprístupných plôch ručne</t>
  </si>
  <si>
    <t>Valcovanie na 2krát</t>
  </si>
  <si>
    <t>Položenie siete proti krtom, ukotvenie siete</t>
  </si>
  <si>
    <t xml:space="preserve">Sieť proti krtom (1bm = 1,0 x 1,2 m), 10% naviac na prekrytie, drôtené kotvy na ukotvenie siete </t>
  </si>
  <si>
    <r>
      <t xml:space="preserve">Trávnikový koberec (5%  plánovaný odpad pri zarezávaní) - dodávateľ z  Podunajskej nížiny </t>
    </r>
    <r>
      <rPr>
        <i/>
        <sz val="10"/>
        <color indexed="8"/>
        <rFont val="Times New Roman"/>
        <family val="1"/>
        <charset val="238"/>
      </rPr>
      <t>(ťažšie humózne pôdy)</t>
    </r>
  </si>
  <si>
    <t>Dovoz trávnikového koberca (naloženie, dovoz, zloženie na pozemku objednávateľa)</t>
  </si>
  <si>
    <t>Uloženie trávnikového koberca, so zarezaním krajov</t>
  </si>
  <si>
    <t>Prenos trávnikového koberca pri pokladaní</t>
  </si>
  <si>
    <t>Prvé zaliatie</t>
  </si>
  <si>
    <t>Zavalcovanie trávnikového koberca ihneď po položení</t>
  </si>
  <si>
    <t>ÚVODNÁ STAROSTLIVOSŤ pre trávnikový koberec</t>
  </si>
  <si>
    <t>Valcovanie trávnikového koberca po položení (prvý týždeň po položení potreba min. 2krát)</t>
  </si>
  <si>
    <t>Prvé pokosenie trávnika so zberom, vykášaním ťažko prístupných plôch, naložením, odvozom a likvidáciou pokosenej trávy na kompostárni</t>
  </si>
  <si>
    <t>MLATOVÁ PLOCHA</t>
  </si>
  <si>
    <t>Vykopanie ryhy pre mlatový chodník záhradný domček a terasu, hĺbka 20cm s pomocou minibagra</t>
  </si>
  <si>
    <t>Použitie stroja na zhutnenie plôch</t>
  </si>
  <si>
    <t>Drenážna vrstva-makadam fr. 16-32mm</t>
  </si>
  <si>
    <t>vrstva 15-20cm</t>
  </si>
  <si>
    <t>Dovoz a zloženie makadamu</t>
  </si>
  <si>
    <t>Kamenná drť fr. 0-8mm (lomový kameň)</t>
  </si>
  <si>
    <t>vrstva 5-8cm</t>
  </si>
  <si>
    <t>Obstaranie, naloženie, dovoz a zloženie piesku a lomového kameňa</t>
  </si>
  <si>
    <t xml:space="preserve">Zhotovenie mlatových plôch, uloženie vrstiev, premiešanie materiálu, navlhčenie a utlačenie vrstiev,... </t>
  </si>
  <si>
    <t>VYVÝŠENÉ ZÁHONY</t>
  </si>
  <si>
    <t>Osadenie vyvýšených záhonov do plochy</t>
  </si>
  <si>
    <t>Vyplnenie vyvýšených záhonov jednotlivými vrstvami</t>
  </si>
  <si>
    <t xml:space="preserve">Vytýčenie plôch pre uloženie záhonov a vytvorenie štrkového lôžka </t>
  </si>
  <si>
    <t xml:space="preserve">Záhradnícky substrát 250l </t>
  </si>
  <si>
    <t>aj pre vyplnenie kvetináčov na terase</t>
  </si>
  <si>
    <t>Obstaranie, naloženie, dovoz a zloženie dreva na vyvýšené záhony</t>
  </si>
  <si>
    <t>Slama na vyplnenie vyvýšených záhonov</t>
  </si>
  <si>
    <t>bal</t>
  </si>
  <si>
    <t>Vyvýšený záhon z dreva priemer 1,8m, výška 0,7m</t>
  </si>
  <si>
    <t>Vyvýšený záhon z dreva priemer 1,2m, výška 0,7m</t>
  </si>
  <si>
    <t xml:space="preserve">Dovoz a zloženie hotových kvetináčov k zákazníkovi </t>
  </si>
  <si>
    <t>OSTATNÉ POLOŽKY</t>
  </si>
  <si>
    <t>Šlapáky na chodník v záhone rozmer 60x30cm</t>
  </si>
  <si>
    <t>Obstaranie, naloženie, dovoz a zloženie šlapákov</t>
  </si>
  <si>
    <t xml:space="preserve">Vytvorenie chodníka zo šlapákov </t>
  </si>
  <si>
    <t>Kvetináče na terasu rozmer 1x0,5x0,5cm /antracit/ sklovláknové</t>
  </si>
  <si>
    <t>Vyplnenie kvetináčov zeminou</t>
  </si>
  <si>
    <t>Obstaranie, dovoz a zloženie kvetináčov</t>
  </si>
  <si>
    <t>Zaliatie rastlín vodou, plochy jednotlivo nad 20 m2 - druhé a každé ďalšie zaliatie</t>
  </si>
  <si>
    <t>50l/strom, 5l/krík</t>
  </si>
  <si>
    <t xml:space="preserve">Dodávka vody s dopravou   </t>
  </si>
  <si>
    <t>počítame s vodou na stavbe</t>
  </si>
  <si>
    <t>Substrát na vyplnenie kvetináčov /250l bal/</t>
  </si>
  <si>
    <t>Špeciálne skoby na ukotvenie juty</t>
  </si>
  <si>
    <t>Položenie jutovej geotextílie na svah</t>
  </si>
  <si>
    <t>Doprava nad rámec plánovaných prác</t>
  </si>
  <si>
    <t>km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</si>
  <si>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odborné</t>
    </r>
    <r>
      <rPr>
        <i/>
        <sz val="10"/>
        <color indexed="8"/>
        <rFont val="Times New Roman"/>
        <family val="2"/>
      </rPr>
      <t xml:space="preserve"> práce</t>
    </r>
  </si>
  <si>
    <t>hod.</t>
  </si>
  <si>
    <r>
      <t xml:space="preserve">Iné, tu nešpecifikované </t>
    </r>
    <r>
      <rPr>
        <b/>
        <i/>
        <sz val="10"/>
        <color indexed="8"/>
        <rFont val="Times New Roman"/>
        <family val="1"/>
        <charset val="238"/>
      </rPr>
      <t>pomocné</t>
    </r>
    <r>
      <rPr>
        <i/>
        <sz val="10"/>
        <color indexed="8"/>
        <rFont val="Times New Roman"/>
        <family val="2"/>
      </rPr>
      <t xml:space="preserve"> práce</t>
    </r>
  </si>
  <si>
    <t>Cena spolu bez DPH</t>
  </si>
  <si>
    <t>Rekapitulácia</t>
  </si>
  <si>
    <t>Pracovné náklady</t>
  </si>
  <si>
    <t>Materiálové náklady</t>
  </si>
  <si>
    <t>Rastlinný materiál</t>
  </si>
  <si>
    <r>
      <t xml:space="preserve">Iné náklady </t>
    </r>
    <r>
      <rPr>
        <i/>
        <sz val="12"/>
        <color indexed="8"/>
        <rFont val="Times New Roman"/>
        <family val="1"/>
        <charset val="238"/>
      </rPr>
      <t>(napr. doprava materiálu)</t>
    </r>
  </si>
  <si>
    <t>DPH na materiál 20%</t>
  </si>
  <si>
    <t>DPH na prácu 20%</t>
  </si>
  <si>
    <t>Cena spolu s DPH</t>
  </si>
  <si>
    <t>Spracoval:</t>
  </si>
  <si>
    <t>Ing. Stanislava Sabolová</t>
  </si>
  <si>
    <t>+421 917 432 187</t>
  </si>
  <si>
    <t>navrhy@klacansky.sk</t>
  </si>
  <si>
    <t>v Trenčíne</t>
  </si>
  <si>
    <t xml:space="preserve">Výkaz výmer </t>
  </si>
  <si>
    <t>Ornitologický posudok</t>
  </si>
  <si>
    <t xml:space="preserve">krát </t>
  </si>
  <si>
    <t>á</t>
  </si>
  <si>
    <t>Vyčistenie pozemku od náletov na ploche 582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</si>
</sst>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$-F800]dddd\,\ mmmm\ dd\,\ yyyy"/>
    <numFmt numFmtId="165" formatCode="0.0"/>
    <numFmt numFmtId="166" formatCode="#,##0.00\ [$€-1]"/>
    <numFmt numFmtId="167" formatCode="_-* #,##0.00\ [$€-41B]_-;\-* #,##0.00\ [$€-41B]_-;_-* &quot;-&quot;??\ [$€-41B]_-;_-@_-"/>
    <numFmt numFmtId="168" formatCode="#,##0.00&quot; €&quot;"/>
    <numFmt numFmtId="169" formatCode="#,##0.00\ &quot;€&quot;"/>
    <numFmt numFmtId="170" formatCode="#,##0.00\ [$Sk-41B]"/>
  </numFmts>
  <fonts count="6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b/>
      <sz val="14"/>
      <name val="Arial"/>
      <family val="2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6" tint="0.59999389629810485"/>
      <name val="Times New Roman"/>
      <family val="1"/>
      <charset val="238"/>
    </font>
    <font>
      <sz val="10"/>
      <color indexed="8"/>
      <name val="Times New Roman"/>
      <family val="2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</font>
    <font>
      <b/>
      <sz val="12"/>
      <color indexed="8"/>
      <name val="Times New Roman"/>
      <family val="2"/>
    </font>
    <font>
      <i/>
      <sz val="12"/>
      <name val="Times New Roman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2"/>
      <charset val="238"/>
    </font>
    <font>
      <i/>
      <sz val="10"/>
      <name val="Arial"/>
      <family val="2"/>
      <charset val="238"/>
    </font>
    <font>
      <i/>
      <sz val="12"/>
      <color indexed="8"/>
      <name val="Times New Roman"/>
      <family val="2"/>
      <charset val="238"/>
    </font>
    <font>
      <sz val="12"/>
      <name val="Times New Roman"/>
      <family val="2"/>
      <charset val="238"/>
    </font>
    <font>
      <sz val="10"/>
      <name val="Times New Roman"/>
      <family val="2"/>
      <charset val="238"/>
    </font>
    <font>
      <i/>
      <sz val="12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2"/>
      <charset val="238"/>
    </font>
    <font>
      <i/>
      <sz val="10"/>
      <color indexed="8"/>
      <name val="Times New Roman"/>
      <family val="2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2"/>
    </font>
    <font>
      <b/>
      <sz val="16"/>
      <color indexed="8"/>
      <name val="Times New Roman"/>
      <family val="2"/>
    </font>
    <font>
      <b/>
      <sz val="8"/>
      <name val="Times New Roman"/>
      <family val="2"/>
    </font>
    <font>
      <b/>
      <sz val="14"/>
      <color indexed="8"/>
      <name val="Times New Roman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</font>
    <font>
      <i/>
      <sz val="10"/>
      <color indexed="8"/>
      <name val="Arial"/>
      <family val="2"/>
    </font>
    <font>
      <sz val="10"/>
      <color rgb="FF50005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b/>
      <sz val="12"/>
      <color indexed="50"/>
      <name val="Times New Roman"/>
      <family val="1"/>
      <charset val="238"/>
    </font>
    <font>
      <sz val="10"/>
      <name val="Tahoma"/>
      <family val="2"/>
      <charset val="238"/>
    </font>
    <font>
      <i/>
      <u/>
      <sz val="10"/>
      <name val="Arial"/>
      <family val="2"/>
      <charset val="238"/>
    </font>
    <font>
      <b/>
      <sz val="10"/>
      <color indexed="50"/>
      <name val="Arial"/>
      <family val="2"/>
    </font>
    <font>
      <b/>
      <sz val="10"/>
      <color indexed="8"/>
      <name val="Arial"/>
      <family val="2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22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48" fillId="0" borderId="0" applyNumberFormat="0" applyFill="0" applyBorder="0" applyAlignment="0" applyProtection="0"/>
    <xf numFmtId="0" fontId="51" fillId="0" borderId="0"/>
  </cellStyleXfs>
  <cellXfs count="298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5" fillId="0" borderId="0" xfId="1" applyFont="1"/>
    <xf numFmtId="0" fontId="2" fillId="0" borderId="0" xfId="1" applyNumberFormat="1" applyFont="1" applyFill="1" applyBorder="1" applyAlignment="1" applyProtection="1">
      <alignment horizontal="right"/>
    </xf>
    <xf numFmtId="0" fontId="7" fillId="0" borderId="1" xfId="1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7" fillId="0" borderId="1" xfId="0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right"/>
    </xf>
    <xf numFmtId="165" fontId="9" fillId="0" borderId="0" xfId="0" applyNumberFormat="1" applyFont="1" applyAlignment="1">
      <alignment horizontal="center"/>
    </xf>
    <xf numFmtId="165" fontId="5" fillId="0" borderId="0" xfId="0" applyNumberFormat="1" applyFont="1"/>
    <xf numFmtId="0" fontId="10" fillId="0" borderId="2" xfId="1" applyNumberFormat="1" applyFont="1" applyFill="1" applyBorder="1" applyAlignment="1" applyProtection="1">
      <alignment horizontal="left"/>
    </xf>
    <xf numFmtId="3" fontId="10" fillId="0" borderId="2" xfId="2" applyNumberFormat="1" applyFont="1" applyFill="1" applyBorder="1" applyAlignment="1" applyProtection="1">
      <alignment horizontal="right"/>
    </xf>
    <xf numFmtId="165" fontId="10" fillId="0" borderId="2" xfId="1" applyNumberFormat="1" applyFont="1" applyFill="1" applyBorder="1" applyAlignment="1" applyProtection="1">
      <alignment horizontal="left"/>
    </xf>
    <xf numFmtId="3" fontId="11" fillId="0" borderId="2" xfId="2" applyNumberFormat="1" applyFont="1" applyBorder="1" applyAlignment="1">
      <alignment horizontal="right"/>
    </xf>
    <xf numFmtId="0" fontId="11" fillId="0" borderId="2" xfId="1" applyFont="1" applyBorder="1"/>
    <xf numFmtId="0" fontId="12" fillId="0" borderId="3" xfId="1" applyNumberFormat="1" applyFont="1" applyFill="1" applyBorder="1" applyAlignment="1" applyProtection="1">
      <alignment horizontal="left"/>
    </xf>
    <xf numFmtId="3" fontId="12" fillId="0" borderId="3" xfId="2" applyNumberFormat="1" applyFont="1" applyFill="1" applyBorder="1" applyAlignment="1" applyProtection="1">
      <alignment horizontal="right"/>
    </xf>
    <xf numFmtId="165" fontId="12" fillId="0" borderId="3" xfId="1" applyNumberFormat="1" applyFont="1" applyFill="1" applyBorder="1" applyAlignment="1" applyProtection="1">
      <alignment horizontal="left"/>
    </xf>
    <xf numFmtId="0" fontId="5" fillId="0" borderId="3" xfId="1" applyFont="1" applyBorder="1"/>
    <xf numFmtId="0" fontId="5" fillId="0" borderId="3" xfId="1" applyFont="1" applyBorder="1" applyAlignment="1">
      <alignment horizontal="right"/>
    </xf>
    <xf numFmtId="3" fontId="5" fillId="0" borderId="3" xfId="2" applyNumberFormat="1" applyFont="1" applyBorder="1" applyAlignment="1">
      <alignment horizontal="right"/>
    </xf>
    <xf numFmtId="0" fontId="12" fillId="0" borderId="2" xfId="1" applyNumberFormat="1" applyFont="1" applyFill="1" applyBorder="1" applyAlignment="1" applyProtection="1">
      <alignment horizontal="left"/>
    </xf>
    <xf numFmtId="3" fontId="12" fillId="0" borderId="2" xfId="2" applyNumberFormat="1" applyFont="1" applyFill="1" applyBorder="1" applyAlignment="1" applyProtection="1">
      <alignment horizontal="right"/>
    </xf>
    <xf numFmtId="165" fontId="12" fillId="0" borderId="2" xfId="1" applyNumberFormat="1" applyFont="1" applyFill="1" applyBorder="1" applyAlignment="1" applyProtection="1">
      <alignment horizontal="left"/>
    </xf>
    <xf numFmtId="3" fontId="12" fillId="0" borderId="2" xfId="1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horizontal="left"/>
    </xf>
    <xf numFmtId="3" fontId="5" fillId="0" borderId="3" xfId="1" applyNumberFormat="1" applyFont="1" applyBorder="1" applyAlignment="1">
      <alignment horizontal="right"/>
    </xf>
    <xf numFmtId="0" fontId="12" fillId="0" borderId="0" xfId="0" applyNumberFormat="1" applyFont="1" applyFill="1" applyBorder="1" applyAlignment="1" applyProtection="1">
      <alignment horizontal="right" wrapText="1"/>
    </xf>
    <xf numFmtId="165" fontId="13" fillId="0" borderId="0" xfId="0" applyNumberFormat="1" applyFont="1" applyFill="1" applyBorder="1" applyAlignment="1" applyProtection="1">
      <alignment horizontal="right"/>
    </xf>
    <xf numFmtId="0" fontId="5" fillId="0" borderId="2" xfId="1" applyFont="1" applyBorder="1"/>
    <xf numFmtId="0" fontId="5" fillId="0" borderId="2" xfId="1" applyFont="1" applyBorder="1" applyAlignment="1">
      <alignment horizontal="right"/>
    </xf>
    <xf numFmtId="1" fontId="5" fillId="0" borderId="2" xfId="1" applyNumberFormat="1" applyFont="1" applyBorder="1" applyAlignment="1">
      <alignment horizontal="right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165" fontId="14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 wrapText="1"/>
    </xf>
    <xf numFmtId="165" fontId="14" fillId="2" borderId="10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2" fillId="3" borderId="13" xfId="0" applyNumberFormat="1" applyFont="1" applyFill="1" applyBorder="1" applyAlignment="1" applyProtection="1">
      <alignment horizontal="right" vertical="center" wrapText="1"/>
    </xf>
    <xf numFmtId="4" fontId="15" fillId="3" borderId="13" xfId="0" applyNumberFormat="1" applyFont="1" applyFill="1" applyBorder="1" applyAlignment="1" applyProtection="1">
      <alignment vertical="center" wrapText="1"/>
    </xf>
    <xf numFmtId="0" fontId="14" fillId="3" borderId="13" xfId="0" applyNumberFormat="1" applyFont="1" applyFill="1" applyBorder="1" applyAlignment="1" applyProtection="1">
      <alignment vertical="center" wrapText="1"/>
    </xf>
    <xf numFmtId="0" fontId="5" fillId="3" borderId="13" xfId="0" applyFont="1" applyFill="1" applyBorder="1"/>
    <xf numFmtId="166" fontId="8" fillId="3" borderId="13" xfId="0" applyNumberFormat="1" applyFont="1" applyFill="1" applyBorder="1" applyAlignment="1">
      <alignment horizontal="right" vertical="center"/>
    </xf>
    <xf numFmtId="9" fontId="16" fillId="3" borderId="14" xfId="0" applyNumberFormat="1" applyFont="1" applyFill="1" applyBorder="1" applyAlignment="1" applyProtection="1">
      <alignment horizontal="right" vertical="center"/>
    </xf>
    <xf numFmtId="0" fontId="17" fillId="0" borderId="15" xfId="0" applyFont="1" applyFill="1" applyBorder="1" applyAlignment="1">
      <alignment vertical="top" wrapText="1"/>
    </xf>
    <xf numFmtId="0" fontId="19" fillId="0" borderId="16" xfId="0" applyNumberFormat="1" applyFont="1" applyFill="1" applyBorder="1" applyAlignment="1" applyProtection="1">
      <alignment horizontal="right" wrapText="1"/>
    </xf>
    <xf numFmtId="4" fontId="20" fillId="0" borderId="15" xfId="0" applyNumberFormat="1" applyFont="1" applyFill="1" applyBorder="1" applyAlignment="1" applyProtection="1">
      <alignment horizontal="right" wrapText="1"/>
    </xf>
    <xf numFmtId="0" fontId="20" fillId="0" borderId="17" xfId="0" applyNumberFormat="1" applyFont="1" applyFill="1" applyBorder="1" applyAlignment="1" applyProtection="1">
      <alignment horizontal="center"/>
    </xf>
    <xf numFmtId="0" fontId="16" fillId="0" borderId="15" xfId="0" applyNumberFormat="1" applyFont="1" applyFill="1" applyBorder="1" applyAlignment="1" applyProtection="1">
      <alignment horizontal="center"/>
    </xf>
    <xf numFmtId="166" fontId="21" fillId="0" borderId="15" xfId="0" applyNumberFormat="1" applyFont="1" applyFill="1" applyBorder="1" applyAlignment="1" applyProtection="1">
      <alignment horizontal="right"/>
    </xf>
    <xf numFmtId="166" fontId="22" fillId="0" borderId="18" xfId="0" applyNumberFormat="1" applyFont="1" applyFill="1" applyBorder="1" applyAlignment="1" applyProtection="1">
      <alignment horizontal="right"/>
    </xf>
    <xf numFmtId="9" fontId="16" fillId="0" borderId="19" xfId="0" applyNumberFormat="1" applyFont="1" applyFill="1" applyBorder="1" applyAlignment="1" applyProtection="1">
      <alignment horizontal="right"/>
    </xf>
    <xf numFmtId="0" fontId="23" fillId="0" borderId="15" xfId="0" applyNumberFormat="1" applyFont="1" applyFill="1" applyBorder="1" applyAlignment="1" applyProtection="1">
      <alignment horizontal="left" vertical="center" wrapText="1"/>
    </xf>
    <xf numFmtId="0" fontId="19" fillId="0" borderId="21" xfId="0" applyNumberFormat="1" applyFont="1" applyFill="1" applyBorder="1" applyAlignment="1" applyProtection="1">
      <alignment horizontal="right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3" fillId="4" borderId="22" xfId="0" applyNumberFormat="1" applyFont="1" applyFill="1" applyBorder="1" applyAlignment="1" applyProtection="1">
      <alignment horizontal="left" vertical="center" wrapText="1"/>
    </xf>
    <xf numFmtId="0" fontId="19" fillId="4" borderId="21" xfId="0" applyNumberFormat="1" applyFont="1" applyFill="1" applyBorder="1" applyAlignment="1" applyProtection="1">
      <alignment horizontal="right" wrapText="1"/>
    </xf>
    <xf numFmtId="4" fontId="20" fillId="4" borderId="15" xfId="0" applyNumberFormat="1" applyFont="1" applyFill="1" applyBorder="1" applyAlignment="1" applyProtection="1">
      <alignment horizontal="right" wrapText="1"/>
    </xf>
    <xf numFmtId="0" fontId="20" fillId="4" borderId="17" xfId="0" applyNumberFormat="1" applyFont="1" applyFill="1" applyBorder="1" applyAlignment="1" applyProtection="1">
      <alignment horizontal="center"/>
    </xf>
    <xf numFmtId="0" fontId="16" fillId="4" borderId="15" xfId="0" applyNumberFormat="1" applyFont="1" applyFill="1" applyBorder="1" applyAlignment="1" applyProtection="1">
      <alignment horizontal="center"/>
    </xf>
    <xf numFmtId="168" fontId="24" fillId="5" borderId="17" xfId="2" applyNumberFormat="1" applyFont="1" applyFill="1" applyBorder="1" applyAlignment="1">
      <alignment horizontal="right"/>
    </xf>
    <xf numFmtId="166" fontId="25" fillId="4" borderId="18" xfId="1" applyNumberFormat="1" applyFont="1" applyFill="1" applyBorder="1" applyAlignment="1" applyProtection="1">
      <alignment horizontal="right"/>
    </xf>
    <xf numFmtId="9" fontId="16" fillId="4" borderId="19" xfId="0" applyNumberFormat="1" applyFont="1" applyFill="1" applyBorder="1" applyAlignment="1" applyProtection="1">
      <alignment horizontal="right"/>
    </xf>
    <xf numFmtId="166" fontId="21" fillId="4" borderId="15" xfId="0" applyNumberFormat="1" applyFont="1" applyFill="1" applyBorder="1" applyAlignment="1" applyProtection="1">
      <alignment horizontal="right"/>
    </xf>
    <xf numFmtId="166" fontId="22" fillId="4" borderId="18" xfId="0" applyNumberFormat="1" applyFont="1" applyFill="1" applyBorder="1" applyAlignment="1" applyProtection="1">
      <alignment horizontal="right"/>
    </xf>
    <xf numFmtId="0" fontId="13" fillId="3" borderId="13" xfId="0" applyNumberFormat="1" applyFont="1" applyFill="1" applyBorder="1" applyAlignment="1" applyProtection="1">
      <alignment vertical="center" wrapText="1"/>
    </xf>
    <xf numFmtId="9" fontId="12" fillId="3" borderId="14" xfId="0" applyNumberFormat="1" applyFont="1" applyFill="1" applyBorder="1" applyAlignment="1" applyProtection="1">
      <alignment horizontal="right" vertical="center"/>
    </xf>
    <xf numFmtId="0" fontId="27" fillId="6" borderId="23" xfId="1" applyNumberFormat="1" applyFont="1" applyFill="1" applyBorder="1" applyAlignment="1" applyProtection="1">
      <alignment horizontal="left" vertical="center" wrapText="1"/>
    </xf>
    <xf numFmtId="0" fontId="19" fillId="6" borderId="16" xfId="1" applyNumberFormat="1" applyFont="1" applyFill="1" applyBorder="1" applyAlignment="1" applyProtection="1">
      <alignment horizontal="right" wrapText="1"/>
    </xf>
    <xf numFmtId="4" fontId="20" fillId="6" borderId="15" xfId="1" applyNumberFormat="1" applyFont="1" applyFill="1" applyBorder="1" applyAlignment="1" applyProtection="1">
      <alignment horizontal="right" wrapText="1"/>
    </xf>
    <xf numFmtId="0" fontId="20" fillId="6" borderId="17" xfId="1" applyNumberFormat="1" applyFont="1" applyFill="1" applyBorder="1" applyAlignment="1" applyProtection="1">
      <alignment horizontal="center"/>
    </xf>
    <xf numFmtId="0" fontId="16" fillId="6" borderId="15" xfId="1" applyNumberFormat="1" applyFont="1" applyFill="1" applyBorder="1" applyAlignment="1" applyProtection="1">
      <alignment horizontal="center"/>
    </xf>
    <xf numFmtId="166" fontId="21" fillId="6" borderId="15" xfId="1" applyNumberFormat="1" applyFont="1" applyFill="1" applyBorder="1" applyAlignment="1" applyProtection="1">
      <alignment horizontal="right"/>
    </xf>
    <xf numFmtId="166" fontId="22" fillId="6" borderId="18" xfId="1" applyNumberFormat="1" applyFont="1" applyFill="1" applyBorder="1" applyAlignment="1" applyProtection="1">
      <alignment horizontal="right"/>
    </xf>
    <xf numFmtId="9" fontId="16" fillId="6" borderId="19" xfId="0" applyNumberFormat="1" applyFont="1" applyFill="1" applyBorder="1" applyAlignment="1" applyProtection="1">
      <alignment horizontal="right"/>
    </xf>
    <xf numFmtId="0" fontId="27" fillId="0" borderId="23" xfId="1" applyNumberFormat="1" applyFont="1" applyFill="1" applyBorder="1" applyAlignment="1" applyProtection="1">
      <alignment horizontal="left" vertical="center" wrapText="1"/>
    </xf>
    <xf numFmtId="0" fontId="19" fillId="0" borderId="16" xfId="1" applyNumberFormat="1" applyFont="1" applyFill="1" applyBorder="1" applyAlignment="1" applyProtection="1">
      <alignment horizontal="right" wrapText="1"/>
    </xf>
    <xf numFmtId="0" fontId="20" fillId="0" borderId="17" xfId="1" applyNumberFormat="1" applyFont="1" applyFill="1" applyBorder="1" applyAlignment="1" applyProtection="1">
      <alignment horizontal="center"/>
    </xf>
    <xf numFmtId="0" fontId="16" fillId="0" borderId="15" xfId="1" applyNumberFormat="1" applyFont="1" applyFill="1" applyBorder="1" applyAlignment="1" applyProtection="1">
      <alignment horizontal="center"/>
    </xf>
    <xf numFmtId="166" fontId="22" fillId="0" borderId="18" xfId="1" applyNumberFormat="1" applyFont="1" applyFill="1" applyBorder="1" applyAlignment="1" applyProtection="1">
      <alignment horizontal="right"/>
    </xf>
    <xf numFmtId="0" fontId="27" fillId="4" borderId="23" xfId="1" applyNumberFormat="1" applyFont="1" applyFill="1" applyBorder="1" applyAlignment="1" applyProtection="1">
      <alignment horizontal="left" vertical="center" wrapText="1"/>
    </xf>
    <xf numFmtId="0" fontId="19" fillId="4" borderId="16" xfId="1" applyNumberFormat="1" applyFont="1" applyFill="1" applyBorder="1" applyAlignment="1" applyProtection="1">
      <alignment horizontal="right" wrapText="1"/>
    </xf>
    <xf numFmtId="4" fontId="20" fillId="4" borderId="15" xfId="1" applyNumberFormat="1" applyFont="1" applyFill="1" applyBorder="1" applyAlignment="1" applyProtection="1">
      <alignment horizontal="right" wrapText="1"/>
    </xf>
    <xf numFmtId="0" fontId="20" fillId="4" borderId="17" xfId="1" applyNumberFormat="1" applyFont="1" applyFill="1" applyBorder="1" applyAlignment="1" applyProtection="1">
      <alignment horizontal="center"/>
    </xf>
    <xf numFmtId="0" fontId="16" fillId="4" borderId="15" xfId="1" applyNumberFormat="1" applyFont="1" applyFill="1" applyBorder="1" applyAlignment="1" applyProtection="1">
      <alignment horizontal="center"/>
    </xf>
    <xf numFmtId="0" fontId="27" fillId="0" borderId="22" xfId="2" applyNumberFormat="1" applyFont="1" applyFill="1" applyBorder="1" applyAlignment="1" applyProtection="1">
      <alignment horizontal="left" wrapText="1"/>
    </xf>
    <xf numFmtId="0" fontId="12" fillId="0" borderId="21" xfId="2" applyNumberFormat="1" applyFont="1" applyFill="1" applyBorder="1" applyAlignment="1" applyProtection="1">
      <alignment horizontal="right" vertical="center" wrapText="1"/>
    </xf>
    <xf numFmtId="4" fontId="20" fillId="0" borderId="17" xfId="0" applyNumberFormat="1" applyFont="1" applyFill="1" applyBorder="1" applyAlignment="1" applyProtection="1">
      <alignment horizontal="right" wrapText="1"/>
    </xf>
    <xf numFmtId="0" fontId="20" fillId="0" borderId="17" xfId="2" applyNumberFormat="1" applyFont="1" applyFill="1" applyBorder="1" applyAlignment="1" applyProtection="1">
      <alignment horizontal="center"/>
    </xf>
    <xf numFmtId="0" fontId="19" fillId="0" borderId="17" xfId="2" applyNumberFormat="1" applyFont="1" applyFill="1" applyBorder="1" applyAlignment="1" applyProtection="1">
      <alignment horizontal="center"/>
    </xf>
    <xf numFmtId="166" fontId="8" fillId="0" borderId="17" xfId="2" applyNumberFormat="1" applyFont="1" applyFill="1" applyBorder="1" applyAlignment="1">
      <alignment horizontal="right"/>
    </xf>
    <xf numFmtId="9" fontId="19" fillId="0" borderId="24" xfId="0" applyNumberFormat="1" applyFont="1" applyFill="1" applyBorder="1" applyAlignment="1" applyProtection="1">
      <alignment horizontal="right"/>
    </xf>
    <xf numFmtId="0" fontId="27" fillId="0" borderId="23" xfId="1" applyNumberFormat="1" applyFont="1" applyFill="1" applyBorder="1" applyAlignment="1" applyProtection="1">
      <alignment horizontal="left" wrapText="1"/>
    </xf>
    <xf numFmtId="0" fontId="12" fillId="0" borderId="16" xfId="1" applyNumberFormat="1" applyFont="1" applyFill="1" applyBorder="1" applyAlignment="1" applyProtection="1">
      <alignment horizontal="right" vertical="center" wrapText="1"/>
    </xf>
    <xf numFmtId="0" fontId="20" fillId="0" borderId="15" xfId="1" applyNumberFormat="1" applyFont="1" applyFill="1" applyBorder="1" applyAlignment="1" applyProtection="1">
      <alignment horizontal="center"/>
    </xf>
    <xf numFmtId="166" fontId="8" fillId="0" borderId="15" xfId="1" applyNumberFormat="1" applyFont="1" applyFill="1" applyBorder="1" applyAlignment="1">
      <alignment horizontal="right"/>
    </xf>
    <xf numFmtId="0" fontId="27" fillId="7" borderId="23" xfId="1" applyNumberFormat="1" applyFont="1" applyFill="1" applyBorder="1" applyAlignment="1" applyProtection="1">
      <alignment horizontal="left" vertical="center" wrapText="1"/>
    </xf>
    <xf numFmtId="0" fontId="19" fillId="7" borderId="16" xfId="1" applyNumberFormat="1" applyFont="1" applyFill="1" applyBorder="1" applyAlignment="1" applyProtection="1">
      <alignment horizontal="right" wrapText="1"/>
    </xf>
    <xf numFmtId="4" fontId="20" fillId="7" borderId="15" xfId="0" applyNumberFormat="1" applyFont="1" applyFill="1" applyBorder="1" applyAlignment="1" applyProtection="1">
      <alignment horizontal="right" wrapText="1"/>
    </xf>
    <xf numFmtId="0" fontId="20" fillId="7" borderId="17" xfId="1" applyNumberFormat="1" applyFont="1" applyFill="1" applyBorder="1" applyAlignment="1" applyProtection="1">
      <alignment horizontal="center"/>
    </xf>
    <xf numFmtId="0" fontId="16" fillId="7" borderId="15" xfId="1" applyNumberFormat="1" applyFont="1" applyFill="1" applyBorder="1" applyAlignment="1" applyProtection="1">
      <alignment horizontal="center"/>
    </xf>
    <xf numFmtId="166" fontId="21" fillId="7" borderId="15" xfId="0" applyNumberFormat="1" applyFont="1" applyFill="1" applyBorder="1" applyAlignment="1" applyProtection="1">
      <alignment horizontal="right"/>
    </xf>
    <xf numFmtId="166" fontId="22" fillId="7" borderId="18" xfId="1" applyNumberFormat="1" applyFont="1" applyFill="1" applyBorder="1" applyAlignment="1" applyProtection="1">
      <alignment horizontal="right"/>
    </xf>
    <xf numFmtId="9" fontId="16" fillId="7" borderId="19" xfId="0" applyNumberFormat="1" applyFont="1" applyFill="1" applyBorder="1" applyAlignment="1" applyProtection="1">
      <alignment horizontal="right"/>
    </xf>
    <xf numFmtId="0" fontId="5" fillId="7" borderId="0" xfId="0" applyFont="1" applyFill="1"/>
    <xf numFmtId="167" fontId="5" fillId="7" borderId="0" xfId="0" applyNumberFormat="1" applyFont="1" applyFill="1"/>
    <xf numFmtId="0" fontId="5" fillId="7" borderId="0" xfId="0" applyNumberFormat="1" applyFont="1" applyFill="1"/>
    <xf numFmtId="0" fontId="12" fillId="6" borderId="16" xfId="1" applyNumberFormat="1" applyFont="1" applyFill="1" applyBorder="1" applyAlignment="1" applyProtection="1">
      <alignment horizontal="right" vertical="center" wrapText="1"/>
    </xf>
    <xf numFmtId="4" fontId="13" fillId="6" borderId="15" xfId="1" applyNumberFormat="1" applyFont="1" applyFill="1" applyBorder="1" applyAlignment="1" applyProtection="1">
      <alignment wrapText="1"/>
    </xf>
    <xf numFmtId="0" fontId="20" fillId="6" borderId="15" xfId="1" applyNumberFormat="1" applyFont="1" applyFill="1" applyBorder="1" applyAlignment="1" applyProtection="1">
      <alignment horizontal="center"/>
    </xf>
    <xf numFmtId="166" fontId="28" fillId="6" borderId="17" xfId="1" applyNumberFormat="1" applyFont="1" applyFill="1" applyBorder="1" applyAlignment="1" applyProtection="1">
      <alignment horizontal="right"/>
    </xf>
    <xf numFmtId="166" fontId="8" fillId="6" borderId="15" xfId="1" applyNumberFormat="1" applyFont="1" applyFill="1" applyBorder="1" applyAlignment="1">
      <alignment horizontal="right"/>
    </xf>
    <xf numFmtId="169" fontId="24" fillId="6" borderId="15" xfId="1" applyNumberFormat="1" applyFont="1" applyFill="1" applyBorder="1" applyAlignment="1"/>
    <xf numFmtId="0" fontId="23" fillId="4" borderId="23" xfId="1" applyNumberFormat="1" applyFont="1" applyFill="1" applyBorder="1" applyAlignment="1" applyProtection="1">
      <alignment horizontal="left" vertical="center" wrapText="1"/>
    </xf>
    <xf numFmtId="0" fontId="29" fillId="4" borderId="16" xfId="1" applyNumberFormat="1" applyFont="1" applyFill="1" applyBorder="1" applyAlignment="1" applyProtection="1">
      <alignment horizontal="right" wrapText="1"/>
    </xf>
    <xf numFmtId="4" fontId="28" fillId="4" borderId="15" xfId="1" applyNumberFormat="1" applyFont="1" applyFill="1" applyBorder="1" applyAlignment="1" applyProtection="1">
      <alignment horizontal="right" wrapText="1"/>
    </xf>
    <xf numFmtId="0" fontId="28" fillId="4" borderId="17" xfId="1" applyNumberFormat="1" applyFont="1" applyFill="1" applyBorder="1" applyAlignment="1" applyProtection="1">
      <alignment horizontal="center"/>
    </xf>
    <xf numFmtId="0" fontId="29" fillId="4" borderId="15" xfId="1" applyNumberFormat="1" applyFont="1" applyFill="1" applyBorder="1" applyAlignment="1" applyProtection="1">
      <alignment horizontal="center"/>
    </xf>
    <xf numFmtId="9" fontId="29" fillId="4" borderId="19" xfId="0" applyNumberFormat="1" applyFont="1" applyFill="1" applyBorder="1" applyAlignment="1" applyProtection="1">
      <alignment horizontal="right"/>
    </xf>
    <xf numFmtId="0" fontId="27" fillId="6" borderId="25" xfId="1" applyNumberFormat="1" applyFont="1" applyFill="1" applyBorder="1" applyAlignment="1" applyProtection="1">
      <alignment horizontal="left" vertical="center" wrapText="1"/>
    </xf>
    <xf numFmtId="0" fontId="12" fillId="6" borderId="26" xfId="1" applyNumberFormat="1" applyFont="1" applyFill="1" applyBorder="1" applyAlignment="1" applyProtection="1">
      <alignment horizontal="right" vertical="center" wrapText="1"/>
    </xf>
    <xf numFmtId="4" fontId="13" fillId="6" borderId="10" xfId="1" applyNumberFormat="1" applyFont="1" applyFill="1" applyBorder="1" applyAlignment="1" applyProtection="1">
      <alignment wrapText="1"/>
    </xf>
    <xf numFmtId="0" fontId="20" fillId="6" borderId="10" xfId="1" applyNumberFormat="1" applyFont="1" applyFill="1" applyBorder="1" applyAlignment="1" applyProtection="1">
      <alignment horizontal="center"/>
    </xf>
    <xf numFmtId="0" fontId="16" fillId="6" borderId="10" xfId="1" applyNumberFormat="1" applyFont="1" applyFill="1" applyBorder="1" applyAlignment="1" applyProtection="1">
      <alignment horizontal="center"/>
    </xf>
    <xf numFmtId="166" fontId="28" fillId="6" borderId="27" xfId="1" applyNumberFormat="1" applyFont="1" applyFill="1" applyBorder="1" applyAlignment="1" applyProtection="1">
      <alignment horizontal="right"/>
    </xf>
    <xf numFmtId="166" fontId="8" fillId="6" borderId="10" xfId="1" applyNumberFormat="1" applyFont="1" applyFill="1" applyBorder="1" applyAlignment="1">
      <alignment horizontal="right"/>
    </xf>
    <xf numFmtId="166" fontId="28" fillId="6" borderId="15" xfId="1" applyNumberFormat="1" applyFont="1" applyFill="1" applyBorder="1" applyAlignment="1" applyProtection="1">
      <alignment horizontal="right"/>
    </xf>
    <xf numFmtId="0" fontId="27" fillId="0" borderId="20" xfId="1" applyNumberFormat="1" applyFont="1" applyFill="1" applyBorder="1" applyAlignment="1" applyProtection="1">
      <alignment horizontal="left" vertical="center" wrapText="1"/>
    </xf>
    <xf numFmtId="0" fontId="19" fillId="0" borderId="28" xfId="1" applyNumberFormat="1" applyFont="1" applyFill="1" applyBorder="1" applyAlignment="1" applyProtection="1">
      <alignment horizontal="right" wrapText="1"/>
    </xf>
    <xf numFmtId="0" fontId="20" fillId="0" borderId="18" xfId="1" applyNumberFormat="1" applyFont="1" applyFill="1" applyBorder="1" applyAlignment="1" applyProtection="1">
      <alignment horizontal="center"/>
    </xf>
    <xf numFmtId="0" fontId="16" fillId="0" borderId="18" xfId="1" applyNumberFormat="1" applyFont="1" applyFill="1" applyBorder="1" applyAlignment="1" applyProtection="1">
      <alignment horizontal="center"/>
    </xf>
    <xf numFmtId="166" fontId="14" fillId="0" borderId="18" xfId="1" applyNumberFormat="1" applyFont="1" applyFill="1" applyBorder="1" applyAlignment="1" applyProtection="1">
      <alignment horizontal="right"/>
    </xf>
    <xf numFmtId="0" fontId="27" fillId="6" borderId="20" xfId="1" applyNumberFormat="1" applyFont="1" applyFill="1" applyBorder="1" applyAlignment="1" applyProtection="1">
      <alignment horizontal="left" vertical="center" wrapText="1"/>
    </xf>
    <xf numFmtId="4" fontId="13" fillId="6" borderId="15" xfId="1" applyNumberFormat="1" applyFont="1" applyFill="1" applyBorder="1"/>
    <xf numFmtId="166" fontId="14" fillId="6" borderId="18" xfId="1" applyNumberFormat="1" applyFont="1" applyFill="1" applyBorder="1" applyAlignment="1" applyProtection="1">
      <alignment horizontal="right"/>
    </xf>
    <xf numFmtId="166" fontId="14" fillId="6" borderId="15" xfId="1" applyNumberFormat="1" applyFont="1" applyFill="1" applyBorder="1" applyAlignment="1" applyProtection="1">
      <alignment horizontal="right"/>
    </xf>
    <xf numFmtId="0" fontId="27" fillId="0" borderId="22" xfId="2" applyNumberFormat="1" applyFont="1" applyFill="1" applyBorder="1" applyAlignment="1" applyProtection="1">
      <alignment horizontal="left" vertical="center" wrapText="1"/>
    </xf>
    <xf numFmtId="0" fontId="19" fillId="0" borderId="21" xfId="2" applyNumberFormat="1" applyFont="1" applyFill="1" applyBorder="1" applyAlignment="1" applyProtection="1">
      <alignment horizontal="right" wrapText="1"/>
    </xf>
    <xf numFmtId="166" fontId="14" fillId="0" borderId="29" xfId="2" applyNumberFormat="1" applyFont="1" applyFill="1" applyBorder="1" applyAlignment="1" applyProtection="1">
      <alignment horizontal="right"/>
    </xf>
    <xf numFmtId="0" fontId="20" fillId="0" borderId="29" xfId="2" applyNumberFormat="1" applyFont="1" applyFill="1" applyBorder="1" applyAlignment="1" applyProtection="1">
      <alignment horizontal="center"/>
    </xf>
    <xf numFmtId="0" fontId="27" fillId="8" borderId="22" xfId="2" applyNumberFormat="1" applyFont="1" applyFill="1" applyBorder="1" applyAlignment="1" applyProtection="1">
      <alignment horizontal="left" vertical="center" wrapText="1"/>
    </xf>
    <xf numFmtId="0" fontId="19" fillId="8" borderId="21" xfId="2" applyNumberFormat="1" applyFont="1" applyFill="1" applyBorder="1" applyAlignment="1" applyProtection="1">
      <alignment horizontal="right" wrapText="1"/>
    </xf>
    <xf numFmtId="4" fontId="20" fillId="8" borderId="29" xfId="2" applyNumberFormat="1" applyFont="1" applyFill="1" applyBorder="1" applyAlignment="1" applyProtection="1">
      <alignment horizontal="right" wrapText="1"/>
    </xf>
    <xf numFmtId="0" fontId="20" fillId="8" borderId="17" xfId="2" applyNumberFormat="1" applyFont="1" applyFill="1" applyBorder="1" applyAlignment="1" applyProtection="1">
      <alignment horizontal="center"/>
    </xf>
    <xf numFmtId="0" fontId="19" fillId="8" borderId="17" xfId="2" applyNumberFormat="1" applyFont="1" applyFill="1" applyBorder="1" applyAlignment="1" applyProtection="1">
      <alignment horizontal="center"/>
    </xf>
    <xf numFmtId="166" fontId="20" fillId="8" borderId="17" xfId="2" applyNumberFormat="1" applyFont="1" applyFill="1" applyBorder="1" applyAlignment="1" applyProtection="1">
      <alignment horizontal="right"/>
    </xf>
    <xf numFmtId="166" fontId="14" fillId="8" borderId="29" xfId="2" applyNumberFormat="1" applyFont="1" applyFill="1" applyBorder="1" applyAlignment="1" applyProtection="1">
      <alignment horizontal="right"/>
    </xf>
    <xf numFmtId="9" fontId="19" fillId="8" borderId="24" xfId="0" applyNumberFormat="1" applyFont="1" applyFill="1" applyBorder="1" applyAlignment="1" applyProtection="1">
      <alignment horizontal="right"/>
    </xf>
    <xf numFmtId="0" fontId="27" fillId="5" borderId="22" xfId="2" applyNumberFormat="1" applyFont="1" applyFill="1" applyBorder="1" applyAlignment="1" applyProtection="1">
      <alignment horizontal="left" vertical="center" wrapText="1"/>
    </xf>
    <xf numFmtId="0" fontId="19" fillId="5" borderId="21" xfId="2" applyNumberFormat="1" applyFont="1" applyFill="1" applyBorder="1" applyAlignment="1" applyProtection="1">
      <alignment horizontal="right" wrapText="1"/>
    </xf>
    <xf numFmtId="4" fontId="20" fillId="5" borderId="17" xfId="2" applyNumberFormat="1" applyFont="1" applyFill="1" applyBorder="1" applyAlignment="1" applyProtection="1">
      <alignment horizontal="right" wrapText="1"/>
    </xf>
    <xf numFmtId="0" fontId="20" fillId="5" borderId="17" xfId="2" applyNumberFormat="1" applyFont="1" applyFill="1" applyBorder="1" applyAlignment="1" applyProtection="1">
      <alignment horizontal="center"/>
    </xf>
    <xf numFmtId="0" fontId="19" fillId="5" borderId="17" xfId="2" applyNumberFormat="1" applyFont="1" applyFill="1" applyBorder="1" applyAlignment="1" applyProtection="1">
      <alignment horizontal="center"/>
    </xf>
    <xf numFmtId="166" fontId="32" fillId="5" borderId="29" xfId="2" applyNumberFormat="1" applyFont="1" applyFill="1" applyBorder="1" applyAlignment="1" applyProtection="1">
      <alignment horizontal="right"/>
    </xf>
    <xf numFmtId="9" fontId="19" fillId="5" borderId="24" xfId="0" applyNumberFormat="1" applyFont="1" applyFill="1" applyBorder="1" applyAlignment="1" applyProtection="1">
      <alignment horizontal="right"/>
    </xf>
    <xf numFmtId="0" fontId="27" fillId="4" borderId="22" xfId="2" applyNumberFormat="1" applyFont="1" applyFill="1" applyBorder="1" applyAlignment="1" applyProtection="1">
      <alignment horizontal="left" vertical="center" wrapText="1"/>
    </xf>
    <xf numFmtId="0" fontId="19" fillId="4" borderId="21" xfId="2" applyNumberFormat="1" applyFont="1" applyFill="1" applyBorder="1" applyAlignment="1" applyProtection="1">
      <alignment horizontal="right" wrapText="1"/>
    </xf>
    <xf numFmtId="4" fontId="20" fillId="4" borderId="17" xfId="0" applyNumberFormat="1" applyFont="1" applyFill="1" applyBorder="1" applyAlignment="1" applyProtection="1">
      <alignment horizontal="right" wrapText="1"/>
    </xf>
    <xf numFmtId="0" fontId="20" fillId="4" borderId="17" xfId="2" applyNumberFormat="1" applyFont="1" applyFill="1" applyBorder="1" applyAlignment="1" applyProtection="1">
      <alignment horizontal="center"/>
    </xf>
    <xf numFmtId="0" fontId="19" fillId="4" borderId="17" xfId="2" applyNumberFormat="1" applyFont="1" applyFill="1" applyBorder="1" applyAlignment="1" applyProtection="1">
      <alignment horizontal="center"/>
    </xf>
    <xf numFmtId="166" fontId="14" fillId="4" borderId="29" xfId="2" applyNumberFormat="1" applyFont="1" applyFill="1" applyBorder="1" applyAlignment="1" applyProtection="1">
      <alignment horizontal="right"/>
    </xf>
    <xf numFmtId="9" fontId="19" fillId="4" borderId="24" xfId="0" applyNumberFormat="1" applyFont="1" applyFill="1" applyBorder="1" applyAlignment="1" applyProtection="1">
      <alignment horizontal="right"/>
    </xf>
    <xf numFmtId="0" fontId="5" fillId="4" borderId="0" xfId="0" applyFont="1" applyFill="1"/>
    <xf numFmtId="0" fontId="27" fillId="6" borderId="22" xfId="2" applyNumberFormat="1" applyFont="1" applyFill="1" applyBorder="1" applyAlignment="1" applyProtection="1">
      <alignment horizontal="left" vertical="center" wrapText="1"/>
    </xf>
    <xf numFmtId="0" fontId="19" fillId="6" borderId="21" xfId="2" applyNumberFormat="1" applyFont="1" applyFill="1" applyBorder="1" applyAlignment="1" applyProtection="1">
      <alignment horizontal="right" wrapText="1"/>
    </xf>
    <xf numFmtId="4" fontId="20" fillId="6" borderId="17" xfId="0" applyNumberFormat="1" applyFont="1" applyFill="1" applyBorder="1" applyAlignment="1" applyProtection="1">
      <alignment horizontal="right" wrapText="1"/>
    </xf>
    <xf numFmtId="0" fontId="20" fillId="6" borderId="17" xfId="2" applyNumberFormat="1" applyFont="1" applyFill="1" applyBorder="1" applyAlignment="1" applyProtection="1">
      <alignment horizontal="center"/>
    </xf>
    <xf numFmtId="0" fontId="19" fillId="6" borderId="17" xfId="2" applyNumberFormat="1" applyFont="1" applyFill="1" applyBorder="1" applyAlignment="1" applyProtection="1">
      <alignment horizontal="center"/>
    </xf>
    <xf numFmtId="166" fontId="21" fillId="6" borderId="15" xfId="0" applyNumberFormat="1" applyFont="1" applyFill="1" applyBorder="1" applyAlignment="1" applyProtection="1">
      <alignment horizontal="right"/>
    </xf>
    <xf numFmtId="166" fontId="14" fillId="6" borderId="29" xfId="2" applyNumberFormat="1" applyFont="1" applyFill="1" applyBorder="1" applyAlignment="1" applyProtection="1">
      <alignment horizontal="right"/>
    </xf>
    <xf numFmtId="9" fontId="19" fillId="6" borderId="24" xfId="0" applyNumberFormat="1" applyFont="1" applyFill="1" applyBorder="1" applyAlignment="1" applyProtection="1">
      <alignment horizontal="right"/>
    </xf>
    <xf numFmtId="0" fontId="5" fillId="6" borderId="0" xfId="0" applyFont="1" applyFill="1"/>
    <xf numFmtId="167" fontId="5" fillId="6" borderId="0" xfId="0" applyNumberFormat="1" applyFont="1" applyFill="1"/>
    <xf numFmtId="166" fontId="22" fillId="4" borderId="18" xfId="1" applyNumberFormat="1" applyFont="1" applyFill="1" applyBorder="1" applyAlignment="1" applyProtection="1">
      <alignment horizontal="right"/>
    </xf>
    <xf numFmtId="0" fontId="33" fillId="0" borderId="30" xfId="1" applyNumberFormat="1" applyFont="1" applyFill="1" applyBorder="1" applyAlignment="1" applyProtection="1">
      <alignment horizontal="right" vertical="center" wrapText="1"/>
    </xf>
    <xf numFmtId="0" fontId="27" fillId="6" borderId="23" xfId="2" applyNumberFormat="1" applyFont="1" applyFill="1" applyBorder="1" applyAlignment="1" applyProtection="1">
      <alignment horizontal="left" vertical="center" wrapText="1"/>
    </xf>
    <xf numFmtId="0" fontId="12" fillId="6" borderId="30" xfId="1" applyNumberFormat="1" applyFont="1" applyFill="1" applyBorder="1" applyAlignment="1" applyProtection="1">
      <alignment horizontal="right" vertical="center" wrapText="1"/>
    </xf>
    <xf numFmtId="4" fontId="20" fillId="6" borderId="18" xfId="1" applyNumberFormat="1" applyFont="1" applyFill="1" applyBorder="1" applyAlignment="1" applyProtection="1">
      <alignment horizontal="right" wrapText="1"/>
    </xf>
    <xf numFmtId="0" fontId="20" fillId="6" borderId="18" xfId="1" applyNumberFormat="1" applyFont="1" applyFill="1" applyBorder="1" applyAlignment="1" applyProtection="1">
      <alignment horizontal="center"/>
    </xf>
    <xf numFmtId="0" fontId="16" fillId="6" borderId="18" xfId="1" applyNumberFormat="1" applyFont="1" applyFill="1" applyBorder="1" applyAlignment="1" applyProtection="1">
      <alignment horizontal="center"/>
    </xf>
    <xf numFmtId="166" fontId="21" fillId="6" borderId="18" xfId="1" applyNumberFormat="1" applyFont="1" applyFill="1" applyBorder="1" applyAlignment="1" applyProtection="1">
      <alignment horizontal="right"/>
    </xf>
    <xf numFmtId="167" fontId="5" fillId="0" borderId="0" xfId="0" applyNumberFormat="1" applyFont="1"/>
    <xf numFmtId="0" fontId="27" fillId="9" borderId="23" xfId="1" applyNumberFormat="1" applyFont="1" applyFill="1" applyBorder="1" applyAlignment="1" applyProtection="1">
      <alignment horizontal="left" vertical="center" wrapText="1"/>
    </xf>
    <xf numFmtId="0" fontId="27" fillId="6" borderId="20" xfId="2" applyNumberFormat="1" applyFont="1" applyFill="1" applyBorder="1" applyAlignment="1" applyProtection="1">
      <alignment horizontal="left" vertical="center" wrapText="1"/>
    </xf>
    <xf numFmtId="0" fontId="20" fillId="6" borderId="0" xfId="1" applyNumberFormat="1" applyFont="1" applyFill="1" applyBorder="1" applyAlignment="1" applyProtection="1">
      <alignment horizontal="center"/>
    </xf>
    <xf numFmtId="0" fontId="27" fillId="0" borderId="23" xfId="2" applyNumberFormat="1" applyFont="1" applyFill="1" applyBorder="1" applyAlignment="1" applyProtection="1">
      <alignment horizontal="left" vertical="center" wrapText="1"/>
    </xf>
    <xf numFmtId="0" fontId="12" fillId="0" borderId="16" xfId="2" applyNumberFormat="1" applyFont="1" applyFill="1" applyBorder="1" applyAlignment="1" applyProtection="1">
      <alignment horizontal="right" vertical="center" wrapText="1"/>
    </xf>
    <xf numFmtId="0" fontId="20" fillId="0" borderId="15" xfId="2" applyNumberFormat="1" applyFont="1" applyFill="1" applyBorder="1" applyAlignment="1" applyProtection="1">
      <alignment horizontal="center"/>
    </xf>
    <xf numFmtId="0" fontId="16" fillId="0" borderId="15" xfId="2" applyNumberFormat="1" applyFont="1" applyFill="1" applyBorder="1" applyAlignment="1" applyProtection="1">
      <alignment horizontal="center"/>
    </xf>
    <xf numFmtId="0" fontId="27" fillId="0" borderId="8" xfId="2" applyNumberFormat="1" applyFont="1" applyFill="1" applyBorder="1" applyAlignment="1" applyProtection="1">
      <alignment horizontal="left" vertical="center" wrapText="1"/>
    </xf>
    <xf numFmtId="0" fontId="20" fillId="0" borderId="18" xfId="2" applyNumberFormat="1" applyFont="1" applyFill="1" applyBorder="1" applyAlignment="1" applyProtection="1">
      <alignment horizontal="center"/>
    </xf>
    <xf numFmtId="0" fontId="27" fillId="0" borderId="31" xfId="1" applyNumberFormat="1" applyFont="1" applyFill="1" applyBorder="1" applyAlignment="1" applyProtection="1">
      <alignment horizontal="left" vertical="center" wrapText="1"/>
    </xf>
    <xf numFmtId="0" fontId="33" fillId="0" borderId="32" xfId="1" applyNumberFormat="1" applyFont="1" applyFill="1" applyBorder="1" applyAlignment="1" applyProtection="1">
      <alignment horizontal="right" vertical="center" wrapText="1"/>
    </xf>
    <xf numFmtId="4" fontId="20" fillId="0" borderId="33" xfId="0" applyNumberFormat="1" applyFont="1" applyFill="1" applyBorder="1" applyAlignment="1" applyProtection="1">
      <alignment horizontal="right" wrapText="1"/>
    </xf>
    <xf numFmtId="0" fontId="20" fillId="0" borderId="34" xfId="1" applyNumberFormat="1" applyFont="1" applyFill="1" applyBorder="1" applyAlignment="1" applyProtection="1">
      <alignment horizontal="center"/>
    </xf>
    <xf numFmtId="0" fontId="16" fillId="0" borderId="34" xfId="1" applyNumberFormat="1" applyFont="1" applyFill="1" applyBorder="1" applyAlignment="1" applyProtection="1">
      <alignment horizontal="center"/>
    </xf>
    <xf numFmtId="166" fontId="21" fillId="0" borderId="33" xfId="0" applyNumberFormat="1" applyFont="1" applyFill="1" applyBorder="1" applyAlignment="1" applyProtection="1">
      <alignment horizontal="right"/>
    </xf>
    <xf numFmtId="166" fontId="14" fillId="0" borderId="34" xfId="1" applyNumberFormat="1" applyFont="1" applyFill="1" applyBorder="1" applyAlignment="1" applyProtection="1">
      <alignment horizontal="right"/>
    </xf>
    <xf numFmtId="9" fontId="16" fillId="0" borderId="35" xfId="0" applyNumberFormat="1" applyFont="1" applyFill="1" applyBorder="1" applyAlignment="1" applyProtection="1">
      <alignment horizontal="right"/>
    </xf>
    <xf numFmtId="170" fontId="5" fillId="0" borderId="0" xfId="0" applyNumberFormat="1" applyFont="1" applyBorder="1" applyAlignment="1">
      <alignment horizontal="right"/>
    </xf>
    <xf numFmtId="165" fontId="24" fillId="0" borderId="0" xfId="0" applyNumberFormat="1" applyFont="1" applyBorder="1"/>
    <xf numFmtId="0" fontId="24" fillId="0" borderId="0" xfId="0" applyFont="1" applyBorder="1"/>
    <xf numFmtId="170" fontId="36" fillId="2" borderId="0" xfId="0" applyNumberFormat="1" applyFont="1" applyFill="1" applyBorder="1" applyAlignment="1" applyProtection="1">
      <alignment horizontal="left"/>
    </xf>
    <xf numFmtId="170" fontId="16" fillId="2" borderId="0" xfId="0" applyNumberFormat="1" applyFont="1" applyFill="1" applyBorder="1" applyAlignment="1" applyProtection="1">
      <alignment horizontal="right" wrapText="1"/>
    </xf>
    <xf numFmtId="165" fontId="16" fillId="2" borderId="0" xfId="0" applyNumberFormat="1" applyFont="1" applyFill="1" applyBorder="1" applyAlignment="1" applyProtection="1">
      <alignment horizontal="left"/>
    </xf>
    <xf numFmtId="0" fontId="16" fillId="2" borderId="0" xfId="0" applyNumberFormat="1" applyFont="1" applyFill="1" applyBorder="1" applyAlignment="1" applyProtection="1">
      <alignment horizontal="left"/>
    </xf>
    <xf numFmtId="166" fontId="36" fillId="2" borderId="0" xfId="0" applyNumberFormat="1" applyFont="1" applyFill="1" applyBorder="1" applyAlignment="1" applyProtection="1">
      <alignment horizontal="right"/>
    </xf>
    <xf numFmtId="170" fontId="37" fillId="2" borderId="0" xfId="0" applyNumberFormat="1" applyFont="1" applyFill="1" applyBorder="1" applyAlignment="1" applyProtection="1">
      <alignment horizontal="right"/>
    </xf>
    <xf numFmtId="166" fontId="36" fillId="2" borderId="0" xfId="0" applyNumberFormat="1" applyFont="1" applyFill="1" applyBorder="1" applyAlignment="1" applyProtection="1">
      <alignment horizontal="center"/>
    </xf>
    <xf numFmtId="170" fontId="36" fillId="0" borderId="0" xfId="0" applyNumberFormat="1" applyFont="1" applyFill="1" applyBorder="1" applyAlignment="1" applyProtection="1">
      <alignment horizontal="right"/>
    </xf>
    <xf numFmtId="170" fontId="16" fillId="0" borderId="0" xfId="0" applyNumberFormat="1" applyFont="1" applyFill="1" applyBorder="1" applyAlignment="1" applyProtection="1">
      <alignment horizontal="right" wrapText="1"/>
    </xf>
    <xf numFmtId="165" fontId="16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left"/>
    </xf>
    <xf numFmtId="166" fontId="36" fillId="0" borderId="0" xfId="0" applyNumberFormat="1" applyFont="1" applyFill="1" applyBorder="1" applyAlignment="1" applyProtection="1">
      <alignment horizontal="right"/>
    </xf>
    <xf numFmtId="170" fontId="37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vertical="center"/>
    </xf>
    <xf numFmtId="170" fontId="38" fillId="0" borderId="0" xfId="0" applyNumberFormat="1" applyFont="1" applyFill="1" applyBorder="1" applyAlignment="1" applyProtection="1">
      <alignment horizontal="center" wrapText="1"/>
    </xf>
    <xf numFmtId="170" fontId="36" fillId="0" borderId="0" xfId="0" applyNumberFormat="1" applyFont="1" applyFill="1" applyBorder="1" applyAlignment="1" applyProtection="1">
      <alignment horizontal="center" wrapText="1"/>
    </xf>
    <xf numFmtId="166" fontId="39" fillId="0" borderId="0" xfId="0" applyNumberFormat="1" applyFont="1" applyFill="1" applyBorder="1" applyAlignment="1" applyProtection="1">
      <alignment horizontal="right"/>
    </xf>
    <xf numFmtId="0" fontId="40" fillId="0" borderId="0" xfId="0" applyFont="1" applyAlignment="1">
      <alignment vertical="center"/>
    </xf>
    <xf numFmtId="0" fontId="41" fillId="0" borderId="0" xfId="0" applyNumberFormat="1" applyFont="1" applyFill="1" applyBorder="1" applyAlignment="1" applyProtection="1">
      <alignment horizontal="left"/>
    </xf>
    <xf numFmtId="0" fontId="42" fillId="0" borderId="0" xfId="0" applyNumberFormat="1" applyFont="1" applyFill="1" applyBorder="1" applyAlignment="1" applyProtection="1">
      <alignment horizontal="right" wrapText="1"/>
    </xf>
    <xf numFmtId="165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166" fontId="13" fillId="0" borderId="0" xfId="0" applyNumberFormat="1" applyFont="1" applyFill="1" applyBorder="1" applyAlignment="1" applyProtection="1">
      <alignment horizontal="right"/>
    </xf>
    <xf numFmtId="9" fontId="24" fillId="0" borderId="0" xfId="0" applyNumberFormat="1" applyFont="1" applyFill="1" applyBorder="1" applyAlignment="1" applyProtection="1">
      <alignment horizontal="right"/>
    </xf>
    <xf numFmtId="9" fontId="43" fillId="0" borderId="0" xfId="0" applyNumberFormat="1" applyFont="1" applyFill="1" applyBorder="1" applyAlignment="1" applyProtection="1">
      <alignment horizontal="right"/>
    </xf>
    <xf numFmtId="0" fontId="41" fillId="6" borderId="0" xfId="0" applyNumberFormat="1" applyFont="1" applyFill="1" applyBorder="1" applyAlignment="1" applyProtection="1">
      <alignment horizontal="left"/>
    </xf>
    <xf numFmtId="0" fontId="42" fillId="6" borderId="0" xfId="0" applyNumberFormat="1" applyFont="1" applyFill="1" applyBorder="1" applyAlignment="1" applyProtection="1">
      <alignment horizontal="right" wrapText="1"/>
    </xf>
    <xf numFmtId="165" fontId="24" fillId="6" borderId="0" xfId="0" applyNumberFormat="1" applyFont="1" applyFill="1" applyAlignment="1">
      <alignment vertical="center"/>
    </xf>
    <xf numFmtId="0" fontId="24" fillId="6" borderId="0" xfId="0" applyFont="1" applyFill="1" applyAlignment="1">
      <alignment vertical="center"/>
    </xf>
    <xf numFmtId="166" fontId="13" fillId="6" borderId="0" xfId="0" applyNumberFormat="1" applyFont="1" applyFill="1" applyBorder="1" applyAlignment="1" applyProtection="1">
      <alignment horizontal="right"/>
    </xf>
    <xf numFmtId="9" fontId="24" fillId="6" borderId="0" xfId="0" applyNumberFormat="1" applyFont="1" applyFill="1" applyBorder="1" applyAlignment="1" applyProtection="1">
      <alignment horizontal="right"/>
    </xf>
    <xf numFmtId="9" fontId="43" fillId="6" borderId="0" xfId="0" applyNumberFormat="1" applyFont="1" applyFill="1" applyBorder="1" applyAlignment="1" applyProtection="1">
      <alignment horizontal="right"/>
    </xf>
    <xf numFmtId="0" fontId="41" fillId="7" borderId="0" xfId="0" applyNumberFormat="1" applyFont="1" applyFill="1" applyBorder="1" applyAlignment="1" applyProtection="1">
      <alignment horizontal="left"/>
    </xf>
    <xf numFmtId="0" fontId="42" fillId="7" borderId="0" xfId="0" applyNumberFormat="1" applyFont="1" applyFill="1" applyBorder="1" applyAlignment="1" applyProtection="1">
      <alignment horizontal="right" wrapText="1"/>
    </xf>
    <xf numFmtId="165" fontId="24" fillId="7" borderId="0" xfId="0" applyNumberFormat="1" applyFont="1" applyFill="1" applyAlignment="1">
      <alignment vertical="center"/>
    </xf>
    <xf numFmtId="0" fontId="24" fillId="7" borderId="0" xfId="0" applyFont="1" applyFill="1" applyAlignment="1">
      <alignment vertical="center"/>
    </xf>
    <xf numFmtId="166" fontId="13" fillId="7" borderId="0" xfId="0" applyNumberFormat="1" applyFont="1" applyFill="1" applyBorder="1" applyAlignment="1" applyProtection="1">
      <alignment horizontal="right"/>
    </xf>
    <xf numFmtId="9" fontId="24" fillId="7" borderId="0" xfId="0" applyNumberFormat="1" applyFont="1" applyFill="1" applyBorder="1" applyAlignment="1" applyProtection="1">
      <alignment horizontal="right"/>
    </xf>
    <xf numFmtId="9" fontId="43" fillId="7" borderId="0" xfId="0" applyNumberFormat="1" applyFont="1" applyFill="1" applyBorder="1" applyAlignment="1" applyProtection="1">
      <alignment horizontal="right"/>
    </xf>
    <xf numFmtId="0" fontId="41" fillId="4" borderId="0" xfId="0" applyNumberFormat="1" applyFont="1" applyFill="1" applyBorder="1" applyAlignment="1" applyProtection="1">
      <alignment horizontal="left"/>
    </xf>
    <xf numFmtId="0" fontId="42" fillId="4" borderId="0" xfId="0" applyNumberFormat="1" applyFont="1" applyFill="1" applyBorder="1" applyAlignment="1" applyProtection="1">
      <alignment horizontal="right" wrapText="1"/>
    </xf>
    <xf numFmtId="165" fontId="13" fillId="4" borderId="0" xfId="0" applyNumberFormat="1" applyFont="1" applyFill="1" applyBorder="1" applyAlignment="1" applyProtection="1">
      <alignment horizontal="left"/>
    </xf>
    <xf numFmtId="0" fontId="13" fillId="4" borderId="0" xfId="0" applyNumberFormat="1" applyFont="1" applyFill="1" applyBorder="1" applyAlignment="1" applyProtection="1">
      <alignment horizontal="left"/>
    </xf>
    <xf numFmtId="166" fontId="13" fillId="4" borderId="0" xfId="0" applyNumberFormat="1" applyFont="1" applyFill="1" applyBorder="1" applyAlignment="1" applyProtection="1">
      <alignment horizontal="right"/>
    </xf>
    <xf numFmtId="9" fontId="24" fillId="4" borderId="0" xfId="0" applyNumberFormat="1" applyFont="1" applyFill="1" applyBorder="1" applyAlignment="1" applyProtection="1">
      <alignment horizontal="right"/>
    </xf>
    <xf numFmtId="9" fontId="43" fillId="4" borderId="0" xfId="0" applyNumberFormat="1" applyFont="1" applyFill="1" applyBorder="1" applyAlignment="1" applyProtection="1">
      <alignment horizontal="right"/>
    </xf>
    <xf numFmtId="0" fontId="14" fillId="2" borderId="36" xfId="0" applyNumberFormat="1" applyFont="1" applyFill="1" applyBorder="1" applyAlignment="1" applyProtection="1">
      <alignment horizontal="left"/>
    </xf>
    <xf numFmtId="0" fontId="12" fillId="2" borderId="36" xfId="0" applyNumberFormat="1" applyFont="1" applyFill="1" applyBorder="1" applyAlignment="1" applyProtection="1">
      <alignment horizontal="right" wrapText="1"/>
    </xf>
    <xf numFmtId="165" fontId="5" fillId="2" borderId="36" xfId="0" applyNumberFormat="1" applyFont="1" applyFill="1" applyBorder="1" applyAlignment="1" applyProtection="1">
      <alignment wrapText="1"/>
    </xf>
    <xf numFmtId="0" fontId="5" fillId="2" borderId="36" xfId="0" applyNumberFormat="1" applyFont="1" applyFill="1" applyBorder="1" applyAlignment="1" applyProtection="1">
      <alignment wrapText="1"/>
    </xf>
    <xf numFmtId="166" fontId="10" fillId="2" borderId="36" xfId="0" applyNumberFormat="1" applyFont="1" applyFill="1" applyBorder="1" applyAlignment="1" applyProtection="1">
      <alignment horizontal="right"/>
    </xf>
    <xf numFmtId="166" fontId="14" fillId="2" borderId="36" xfId="0" applyNumberFormat="1" applyFont="1" applyFill="1" applyBorder="1" applyAlignment="1" applyProtection="1">
      <alignment horizontal="right"/>
    </xf>
    <xf numFmtId="0" fontId="13" fillId="2" borderId="0" xfId="0" applyNumberFormat="1" applyFont="1" applyFill="1" applyBorder="1" applyAlignment="1" applyProtection="1">
      <alignment horizontal="left"/>
    </xf>
    <xf numFmtId="0" fontId="12" fillId="2" borderId="0" xfId="0" applyNumberFormat="1" applyFont="1" applyFill="1" applyBorder="1" applyAlignment="1" applyProtection="1">
      <alignment horizontal="right" wrapText="1"/>
    </xf>
    <xf numFmtId="165" fontId="5" fillId="2" borderId="0" xfId="0" applyNumberFormat="1" applyFont="1" applyFill="1" applyBorder="1" applyAlignment="1" applyProtection="1">
      <alignment wrapText="1"/>
    </xf>
    <xf numFmtId="0" fontId="5" fillId="2" borderId="0" xfId="0" applyNumberFormat="1" applyFont="1" applyFill="1" applyBorder="1" applyAlignment="1" applyProtection="1">
      <alignment wrapText="1"/>
    </xf>
    <xf numFmtId="166" fontId="10" fillId="2" borderId="0" xfId="0" applyNumberFormat="1" applyFont="1" applyFill="1" applyBorder="1" applyAlignment="1" applyProtection="1">
      <alignment horizontal="right"/>
    </xf>
    <xf numFmtId="166" fontId="13" fillId="2" borderId="0" xfId="0" applyNumberFormat="1" applyFont="1" applyFill="1" applyBorder="1" applyAlignment="1" applyProtection="1">
      <alignment horizontal="right"/>
    </xf>
    <xf numFmtId="0" fontId="14" fillId="2" borderId="0" xfId="0" applyNumberFormat="1" applyFont="1" applyFill="1" applyBorder="1" applyAlignment="1" applyProtection="1">
      <alignment horizontal="left"/>
    </xf>
    <xf numFmtId="166" fontId="14" fillId="2" borderId="0" xfId="0" applyNumberFormat="1" applyFont="1" applyFill="1" applyBorder="1" applyAlignment="1" applyProtection="1">
      <alignment horizontal="right"/>
    </xf>
    <xf numFmtId="0" fontId="39" fillId="0" borderId="0" xfId="0" applyNumberFormat="1" applyFont="1" applyFill="1" applyBorder="1" applyAlignment="1" applyProtection="1">
      <alignment horizontal="left"/>
    </xf>
    <xf numFmtId="0" fontId="45" fillId="0" borderId="0" xfId="0" applyNumberFormat="1" applyFont="1" applyFill="1" applyBorder="1" applyAlignment="1" applyProtection="1">
      <alignment horizontal="right"/>
    </xf>
    <xf numFmtId="0" fontId="46" fillId="0" borderId="0" xfId="0" applyNumberFormat="1" applyFont="1" applyFill="1" applyBorder="1" applyAlignment="1" applyProtection="1">
      <alignment horizontal="left"/>
    </xf>
    <xf numFmtId="49" fontId="47" fillId="0" borderId="0" xfId="0" applyNumberFormat="1" applyFont="1"/>
    <xf numFmtId="0" fontId="48" fillId="0" borderId="0" xfId="3" applyNumberFormat="1" applyFill="1" applyBorder="1" applyAlignment="1" applyProtection="1">
      <alignment horizontal="left"/>
    </xf>
    <xf numFmtId="170" fontId="30" fillId="0" borderId="0" xfId="0" applyNumberFormat="1" applyFont="1" applyBorder="1" applyAlignment="1">
      <alignment wrapText="1"/>
    </xf>
    <xf numFmtId="0" fontId="49" fillId="0" borderId="0" xfId="0" applyNumberFormat="1" applyFont="1" applyFill="1" applyBorder="1" applyAlignment="1" applyProtection="1">
      <alignment horizontal="right"/>
    </xf>
    <xf numFmtId="14" fontId="46" fillId="0" borderId="0" xfId="0" applyNumberFormat="1" applyFont="1" applyFill="1" applyBorder="1" applyAlignment="1" applyProtection="1">
      <alignment horizontal="left"/>
    </xf>
    <xf numFmtId="164" fontId="46" fillId="0" borderId="0" xfId="0" applyNumberFormat="1" applyFont="1" applyFill="1" applyBorder="1" applyAlignment="1" applyProtection="1">
      <alignment horizontal="left"/>
    </xf>
    <xf numFmtId="0" fontId="50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horizontal="left"/>
    </xf>
    <xf numFmtId="0" fontId="13" fillId="0" borderId="0" xfId="4" applyFont="1" applyFill="1" applyBorder="1"/>
    <xf numFmtId="0" fontId="13" fillId="0" borderId="0" xfId="4" applyFont="1"/>
    <xf numFmtId="0" fontId="5" fillId="0" borderId="0" xfId="0" applyNumberFormat="1" applyFont="1" applyFill="1" applyBorder="1" applyAlignment="1" applyProtection="1">
      <alignment horizontal="left" wrapText="1"/>
    </xf>
    <xf numFmtId="0" fontId="52" fillId="0" borderId="0" xfId="0" applyNumberFormat="1" applyFont="1" applyFill="1" applyBorder="1" applyAlignment="1" applyProtection="1">
      <alignment horizontal="left" wrapText="1"/>
    </xf>
    <xf numFmtId="0" fontId="53" fillId="0" borderId="0" xfId="0" applyNumberFormat="1" applyFont="1" applyFill="1" applyBorder="1" applyAlignment="1" applyProtection="1">
      <alignment horizontal="left"/>
    </xf>
    <xf numFmtId="0" fontId="54" fillId="0" borderId="0" xfId="0" applyNumberFormat="1" applyFont="1" applyFill="1" applyBorder="1" applyAlignment="1" applyProtection="1">
      <alignment horizontal="left"/>
    </xf>
    <xf numFmtId="0" fontId="5" fillId="0" borderId="0" xfId="0" applyFont="1" applyBorder="1"/>
    <xf numFmtId="168" fontId="24" fillId="10" borderId="17" xfId="2" applyNumberFormat="1" applyFont="1" applyFill="1" applyBorder="1" applyAlignment="1">
      <alignment horizontal="right"/>
    </xf>
    <xf numFmtId="0" fontId="19" fillId="0" borderId="0" xfId="0" applyNumberFormat="1" applyFont="1" applyFill="1" applyBorder="1" applyAlignment="1" applyProtection="1">
      <alignment horizontal="right" wrapText="1"/>
    </xf>
    <xf numFmtId="164" fontId="3" fillId="0" borderId="0" xfId="1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6" fillId="0" borderId="1" xfId="0" applyNumberFormat="1" applyFont="1" applyFill="1" applyBorder="1" applyAlignment="1" applyProtection="1">
      <alignment horizontal="left" wrapText="1"/>
    </xf>
    <xf numFmtId="0" fontId="11" fillId="0" borderId="2" xfId="1" applyFont="1" applyBorder="1" applyAlignment="1">
      <alignment horizontal="left"/>
    </xf>
    <xf numFmtId="170" fontId="44" fillId="0" borderId="0" xfId="0" applyNumberFormat="1" applyFont="1" applyBorder="1" applyAlignment="1">
      <alignment horizontal="left" wrapText="1"/>
    </xf>
  </cellXfs>
  <cellStyles count="5">
    <cellStyle name="Hypertextové prepojenie" xfId="3" builtinId="8"/>
    <cellStyle name="Normal 2" xfId="1"/>
    <cellStyle name="Normal 2 2" xfId="2"/>
    <cellStyle name="Normálne" xfId="0" builtinId="0"/>
    <cellStyle name="normálne_Kopretina, zalozenie" xfId="4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686435</xdr:colOff>
      <xdr:row>12</xdr:row>
      <xdr:rowOff>0</xdr:rowOff>
    </xdr:from>
    <xdr:to>
      <xdr:col>6</xdr:col>
      <xdr:colOff>131693</xdr:colOff>
      <xdr:row>12</xdr:row>
      <xdr:rowOff>0</xdr:rowOff>
    </xdr:to>
    <xdr:sp macro="" textlink="">
      <xdr:nvSpPr>
        <xdr:cNvPr id="2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187452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686435</xdr:colOff>
      <xdr:row>13</xdr:row>
      <xdr:rowOff>0</xdr:rowOff>
    </xdr:from>
    <xdr:to>
      <xdr:col>6</xdr:col>
      <xdr:colOff>131693</xdr:colOff>
      <xdr:row>13</xdr:row>
      <xdr:rowOff>0</xdr:rowOff>
    </xdr:to>
    <xdr:sp macro="" textlink="">
      <xdr:nvSpPr>
        <xdr:cNvPr id="3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204216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686435</xdr:colOff>
      <xdr:row>12</xdr:row>
      <xdr:rowOff>0</xdr:rowOff>
    </xdr:from>
    <xdr:to>
      <xdr:col>6</xdr:col>
      <xdr:colOff>131693</xdr:colOff>
      <xdr:row>12</xdr:row>
      <xdr:rowOff>0</xdr:rowOff>
    </xdr:to>
    <xdr:sp macro="" textlink="">
      <xdr:nvSpPr>
        <xdr:cNvPr id="4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187452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5</xdr:col>
      <xdr:colOff>686435</xdr:colOff>
      <xdr:row>13</xdr:row>
      <xdr:rowOff>0</xdr:rowOff>
    </xdr:from>
    <xdr:to>
      <xdr:col>6</xdr:col>
      <xdr:colOff>131693</xdr:colOff>
      <xdr:row>13</xdr:row>
      <xdr:rowOff>0</xdr:rowOff>
    </xdr:to>
    <xdr:sp macro="" textlink="">
      <xdr:nvSpPr>
        <xdr:cNvPr id="5" name="Text Box 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8207375" y="204216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 editAs="oneCell">
    <xdr:from>
      <xdr:col>4</xdr:col>
      <xdr:colOff>137160</xdr:colOff>
      <xdr:row>0</xdr:row>
      <xdr:rowOff>22860</xdr:rowOff>
    </xdr:from>
    <xdr:to>
      <xdr:col>7</xdr:col>
      <xdr:colOff>754380</xdr:colOff>
      <xdr:row>2</xdr:row>
      <xdr:rowOff>335280</xdr:rowOff>
    </xdr:to>
    <xdr:pic>
      <xdr:nvPicPr>
        <xdr:cNvPr id="6" name="Obrázok 7" descr="Klacansky-logo-horizont-GREEN-GREEN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15" t="11679" r="5746" b="14354"/>
        <a:stretch>
          <a:fillRect/>
        </a:stretch>
      </xdr:blipFill>
      <xdr:spPr bwMode="auto">
        <a:xfrm>
          <a:off x="7360920" y="22860"/>
          <a:ext cx="336042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vrhy@klacansky.sk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54"/>
  <sheetViews>
    <sheetView showZeros="0" tabSelected="1" view="pageBreakPreview" zoomScale="70" zoomScaleNormal="70" zoomScaleSheetLayoutView="70" zoomScalePageLayoutView="70" workbookViewId="0">
      <selection activeCell="K25" sqref="K25"/>
    </sheetView>
  </sheetViews>
  <sheetFormatPr defaultColWidth="9.42578125" defaultRowHeight="12.75" x14ac:dyDescent="0.2"/>
  <cols>
    <col min="1" max="1" width="67.42578125" style="3" customWidth="1"/>
    <col min="2" max="2" width="19.42578125" style="11" customWidth="1"/>
    <col min="3" max="3" width="12" style="13" customWidth="1"/>
    <col min="4" max="4" width="6.5703125" style="3" customWidth="1"/>
    <col min="5" max="5" width="4.42578125" style="3" customWidth="1"/>
    <col min="6" max="6" width="17.5703125" style="3" customWidth="1"/>
    <col min="7" max="7" width="18" style="3" customWidth="1"/>
    <col min="8" max="8" width="11.42578125" style="3" customWidth="1"/>
    <col min="9" max="16384" width="9.42578125" style="3"/>
  </cols>
  <sheetData>
    <row r="1" spans="1:8" ht="27" x14ac:dyDescent="0.35">
      <c r="A1" s="1" t="s">
        <v>224</v>
      </c>
      <c r="B1" s="293"/>
      <c r="C1" s="293"/>
      <c r="D1" s="2"/>
      <c r="F1" s="4"/>
      <c r="G1" s="294"/>
      <c r="H1" s="294"/>
    </row>
    <row r="2" spans="1:8" ht="27" x14ac:dyDescent="0.35">
      <c r="A2" s="1" t="s">
        <v>0</v>
      </c>
      <c r="B2" s="5"/>
      <c r="C2" s="6"/>
      <c r="D2" s="2"/>
      <c r="H2" s="4"/>
    </row>
    <row r="3" spans="1:8" ht="39" customHeight="1" thickBot="1" x14ac:dyDescent="0.4">
      <c r="A3" s="295" t="s">
        <v>1</v>
      </c>
      <c r="B3" s="295"/>
      <c r="C3" s="7"/>
      <c r="D3" s="8"/>
      <c r="E3" s="9"/>
      <c r="F3" s="9"/>
      <c r="G3" s="9"/>
      <c r="H3" s="10"/>
    </row>
    <row r="4" spans="1:8" ht="19.5" hidden="1" thickTop="1" x14ac:dyDescent="0.3">
      <c r="C4" s="12"/>
      <c r="H4" s="4"/>
    </row>
    <row r="5" spans="1:8" ht="13.5" hidden="1" thickTop="1" x14ac:dyDescent="0.2"/>
    <row r="6" spans="1:8" ht="13.5" hidden="1" thickTop="1" x14ac:dyDescent="0.2"/>
    <row r="7" spans="1:8" ht="13.5" hidden="1" thickTop="1" x14ac:dyDescent="0.2"/>
    <row r="8" spans="1:8" ht="13.5" hidden="1" thickTop="1" x14ac:dyDescent="0.2"/>
    <row r="9" spans="1:8" ht="13.5" thickTop="1" x14ac:dyDescent="0.2"/>
    <row r="10" spans="1:8" x14ac:dyDescent="0.2">
      <c r="A10" s="14" t="s">
        <v>2</v>
      </c>
      <c r="B10" s="15">
        <f>B11+B17+B16+B18</f>
        <v>272</v>
      </c>
      <c r="C10" s="16" t="s">
        <v>3</v>
      </c>
      <c r="D10" s="5"/>
      <c r="E10" s="296" t="s">
        <v>4</v>
      </c>
      <c r="F10" s="296"/>
      <c r="G10" s="17">
        <f>SUM(G11:G17)</f>
        <v>106</v>
      </c>
      <c r="H10" s="18" t="s">
        <v>5</v>
      </c>
    </row>
    <row r="11" spans="1:8" x14ac:dyDescent="0.2">
      <c r="A11" s="19" t="s">
        <v>6</v>
      </c>
      <c r="B11" s="20">
        <f>SUM(B12:B15)</f>
        <v>40</v>
      </c>
      <c r="C11" s="21" t="s">
        <v>3</v>
      </c>
      <c r="D11" s="5"/>
      <c r="E11" s="22" t="s">
        <v>7</v>
      </c>
      <c r="F11" s="23"/>
      <c r="G11" s="24">
        <v>2</v>
      </c>
      <c r="H11" s="22" t="s">
        <v>5</v>
      </c>
    </row>
    <row r="12" spans="1:8" x14ac:dyDescent="0.2">
      <c r="A12" s="19" t="s">
        <v>8</v>
      </c>
      <c r="B12" s="20">
        <v>17</v>
      </c>
      <c r="C12" s="21" t="s">
        <v>3</v>
      </c>
      <c r="D12" s="5"/>
      <c r="E12" s="22" t="s">
        <v>9</v>
      </c>
      <c r="F12" s="23"/>
      <c r="G12" s="24"/>
      <c r="H12" s="22" t="s">
        <v>5</v>
      </c>
    </row>
    <row r="13" spans="1:8" x14ac:dyDescent="0.2">
      <c r="A13" s="19" t="s">
        <v>10</v>
      </c>
      <c r="B13" s="20"/>
      <c r="C13" s="21" t="s">
        <v>3</v>
      </c>
      <c r="D13" s="5"/>
      <c r="E13" s="22" t="s">
        <v>11</v>
      </c>
      <c r="F13" s="23"/>
      <c r="G13" s="24">
        <v>76</v>
      </c>
      <c r="H13" s="22" t="s">
        <v>5</v>
      </c>
    </row>
    <row r="14" spans="1:8" x14ac:dyDescent="0.2">
      <c r="A14" s="25" t="s">
        <v>12</v>
      </c>
      <c r="B14" s="26">
        <v>23</v>
      </c>
      <c r="C14" s="27" t="s">
        <v>3</v>
      </c>
      <c r="D14" s="5"/>
      <c r="E14" s="22" t="s">
        <v>13</v>
      </c>
      <c r="F14" s="23"/>
      <c r="G14" s="24">
        <v>6</v>
      </c>
      <c r="H14" s="22" t="s">
        <v>5</v>
      </c>
    </row>
    <row r="15" spans="1:8" x14ac:dyDescent="0.2">
      <c r="A15" s="25" t="s">
        <v>14</v>
      </c>
      <c r="B15" s="26"/>
      <c r="C15" s="27" t="s">
        <v>3</v>
      </c>
      <c r="D15" s="5"/>
      <c r="E15" s="22" t="s">
        <v>15</v>
      </c>
      <c r="F15" s="23"/>
      <c r="G15" s="24">
        <v>22</v>
      </c>
      <c r="H15" s="22" t="s">
        <v>5</v>
      </c>
    </row>
    <row r="16" spans="1:8" x14ac:dyDescent="0.2">
      <c r="A16" s="25" t="s">
        <v>16</v>
      </c>
      <c r="B16" s="28">
        <v>232</v>
      </c>
      <c r="C16" s="27" t="s">
        <v>3</v>
      </c>
      <c r="D16" s="5"/>
      <c r="E16" s="22" t="s">
        <v>17</v>
      </c>
      <c r="F16" s="23"/>
      <c r="G16" s="24"/>
      <c r="H16" s="22" t="s">
        <v>5</v>
      </c>
    </row>
    <row r="17" spans="1:8" x14ac:dyDescent="0.2">
      <c r="A17" s="25" t="s">
        <v>18</v>
      </c>
      <c r="B17" s="28"/>
      <c r="C17" s="27" t="s">
        <v>3</v>
      </c>
      <c r="D17" s="5"/>
      <c r="E17" s="22" t="s">
        <v>19</v>
      </c>
      <c r="F17" s="23"/>
      <c r="G17" s="24"/>
      <c r="H17" s="22" t="s">
        <v>5</v>
      </c>
    </row>
    <row r="18" spans="1:8" ht="15.75" x14ac:dyDescent="0.25">
      <c r="A18" s="25" t="s">
        <v>20</v>
      </c>
      <c r="B18" s="28"/>
      <c r="C18" s="27" t="s">
        <v>3</v>
      </c>
      <c r="D18" s="29"/>
      <c r="E18" s="22" t="s">
        <v>21</v>
      </c>
      <c r="F18" s="23"/>
      <c r="G18" s="30"/>
      <c r="H18" s="22" t="s">
        <v>5</v>
      </c>
    </row>
    <row r="19" spans="1:8" ht="16.5" thickBot="1" x14ac:dyDescent="0.3">
      <c r="A19" s="29"/>
      <c r="B19" s="31"/>
      <c r="C19" s="32"/>
      <c r="D19" s="29"/>
      <c r="E19" s="33"/>
      <c r="F19" s="34"/>
      <c r="G19" s="35"/>
      <c r="H19" s="33"/>
    </row>
    <row r="20" spans="1:8" ht="15.75" x14ac:dyDescent="0.2">
      <c r="A20" s="36" t="s">
        <v>22</v>
      </c>
      <c r="B20" s="37" t="s">
        <v>23</v>
      </c>
      <c r="C20" s="38" t="s">
        <v>24</v>
      </c>
      <c r="D20" s="39" t="s">
        <v>25</v>
      </c>
      <c r="E20" s="39"/>
      <c r="F20" s="40" t="s">
        <v>26</v>
      </c>
      <c r="G20" s="39" t="s">
        <v>27</v>
      </c>
      <c r="H20" s="41" t="s">
        <v>28</v>
      </c>
    </row>
    <row r="21" spans="1:8" ht="16.5" thickBot="1" x14ac:dyDescent="0.25">
      <c r="A21" s="42"/>
      <c r="B21" s="43"/>
      <c r="C21" s="44"/>
      <c r="D21" s="45"/>
      <c r="E21" s="45"/>
      <c r="F21" s="46"/>
      <c r="G21" s="45"/>
      <c r="H21" s="47"/>
    </row>
    <row r="22" spans="1:8" ht="16.5" thickBot="1" x14ac:dyDescent="0.25">
      <c r="A22" s="48" t="s">
        <v>29</v>
      </c>
      <c r="B22" s="49"/>
      <c r="C22" s="50">
        <v>1</v>
      </c>
      <c r="D22" s="51"/>
      <c r="E22" s="52"/>
      <c r="F22" s="52"/>
      <c r="G22" s="53">
        <f>SUM(G23:G30)</f>
        <v>0</v>
      </c>
      <c r="H22" s="54" t="e">
        <f t="shared" ref="H22:H86" si="0">G22/G$217</f>
        <v>#DIV/0!</v>
      </c>
    </row>
    <row r="23" spans="1:8" ht="36" x14ac:dyDescent="0.25">
      <c r="A23" s="55" t="s">
        <v>30</v>
      </c>
      <c r="B23" s="56"/>
      <c r="C23" s="57">
        <v>1</v>
      </c>
      <c r="D23" s="58" t="s">
        <v>5</v>
      </c>
      <c r="E23" s="59" t="s">
        <v>31</v>
      </c>
      <c r="F23" s="60"/>
      <c r="G23" s="61">
        <f t="shared" ref="G23:G30" si="1">C23*F23</f>
        <v>0</v>
      </c>
      <c r="H23" s="62" t="e">
        <f t="shared" si="0"/>
        <v>#DIV/0!</v>
      </c>
    </row>
    <row r="24" spans="1:8" ht="36" x14ac:dyDescent="0.25">
      <c r="A24" s="55" t="s">
        <v>32</v>
      </c>
      <c r="B24" s="56"/>
      <c r="C24" s="57">
        <v>2</v>
      </c>
      <c r="D24" s="58" t="s">
        <v>5</v>
      </c>
      <c r="E24" s="59" t="s">
        <v>31</v>
      </c>
      <c r="F24" s="60"/>
      <c r="G24" s="61">
        <f t="shared" si="1"/>
        <v>0</v>
      </c>
      <c r="H24" s="62" t="e">
        <f t="shared" si="0"/>
        <v>#DIV/0!</v>
      </c>
    </row>
    <row r="25" spans="1:8" ht="48" x14ac:dyDescent="0.25">
      <c r="A25" s="55" t="s">
        <v>33</v>
      </c>
      <c r="B25" s="56"/>
      <c r="C25" s="57">
        <v>3</v>
      </c>
      <c r="D25" s="58" t="s">
        <v>5</v>
      </c>
      <c r="E25" s="59" t="s">
        <v>31</v>
      </c>
      <c r="F25" s="60"/>
      <c r="G25" s="61">
        <f t="shared" si="1"/>
        <v>0</v>
      </c>
      <c r="H25" s="62" t="e">
        <f t="shared" si="0"/>
        <v>#DIV/0!</v>
      </c>
    </row>
    <row r="26" spans="1:8" ht="15.75" x14ac:dyDescent="0.25">
      <c r="A26" s="55" t="s">
        <v>225</v>
      </c>
      <c r="B26" s="292"/>
      <c r="C26" s="57">
        <v>1</v>
      </c>
      <c r="D26" s="58" t="s">
        <v>226</v>
      </c>
      <c r="E26" s="59" t="s">
        <v>227</v>
      </c>
      <c r="F26" s="60"/>
      <c r="G26" s="61"/>
      <c r="H26" s="62"/>
    </row>
    <row r="27" spans="1:8" ht="15.75" x14ac:dyDescent="0.25">
      <c r="A27" s="63" t="s">
        <v>228</v>
      </c>
      <c r="B27" s="64"/>
      <c r="C27" s="57">
        <v>1</v>
      </c>
      <c r="D27" s="58" t="s">
        <v>34</v>
      </c>
      <c r="E27" s="59" t="s">
        <v>31</v>
      </c>
      <c r="F27" s="60"/>
      <c r="G27" s="61">
        <f t="shared" si="1"/>
        <v>0</v>
      </c>
      <c r="H27" s="62" t="e">
        <f t="shared" si="0"/>
        <v>#DIV/0!</v>
      </c>
    </row>
    <row r="28" spans="1:8" ht="15.75" hidden="1" x14ac:dyDescent="0.25">
      <c r="A28" s="65" t="s">
        <v>35</v>
      </c>
      <c r="B28" s="64"/>
      <c r="C28" s="57"/>
      <c r="D28" s="58" t="s">
        <v>34</v>
      </c>
      <c r="E28" s="59" t="s">
        <v>31</v>
      </c>
      <c r="F28" s="60"/>
      <c r="G28" s="61">
        <f t="shared" si="1"/>
        <v>0</v>
      </c>
      <c r="H28" s="62" t="e">
        <f t="shared" si="0"/>
        <v>#DIV/0!</v>
      </c>
    </row>
    <row r="29" spans="1:8" ht="15.75" x14ac:dyDescent="0.25">
      <c r="A29" s="66" t="s">
        <v>36</v>
      </c>
      <c r="B29" s="67"/>
      <c r="C29" s="68">
        <v>2</v>
      </c>
      <c r="D29" s="69" t="s">
        <v>34</v>
      </c>
      <c r="E29" s="70" t="s">
        <v>31</v>
      </c>
      <c r="F29" s="291"/>
      <c r="G29" s="72">
        <f t="shared" si="1"/>
        <v>0</v>
      </c>
      <c r="H29" s="73" t="e">
        <f t="shared" si="0"/>
        <v>#DIV/0!</v>
      </c>
    </row>
    <row r="30" spans="1:8" ht="29.25" thickBot="1" x14ac:dyDescent="0.3">
      <c r="A30" s="66" t="s">
        <v>37</v>
      </c>
      <c r="B30" s="67" t="s">
        <v>38</v>
      </c>
      <c r="C30" s="68">
        <v>1</v>
      </c>
      <c r="D30" s="69" t="s">
        <v>39</v>
      </c>
      <c r="E30" s="70" t="s">
        <v>31</v>
      </c>
      <c r="F30" s="74"/>
      <c r="G30" s="75">
        <f t="shared" si="1"/>
        <v>0</v>
      </c>
      <c r="H30" s="73" t="e">
        <f t="shared" si="0"/>
        <v>#DIV/0!</v>
      </c>
    </row>
    <row r="31" spans="1:8" ht="16.5" hidden="1" thickBot="1" x14ac:dyDescent="0.25">
      <c r="A31" s="48" t="s">
        <v>40</v>
      </c>
      <c r="B31" s="49"/>
      <c r="C31" s="50">
        <v>1</v>
      </c>
      <c r="D31" s="76"/>
      <c r="E31" s="52"/>
      <c r="F31" s="52"/>
      <c r="G31" s="53">
        <f>SUM(G32:G35)</f>
        <v>0</v>
      </c>
      <c r="H31" s="77" t="e">
        <f t="shared" si="0"/>
        <v>#DIV/0!</v>
      </c>
    </row>
    <row r="32" spans="1:8" ht="16.5" hidden="1" thickBot="1" x14ac:dyDescent="0.3">
      <c r="A32" s="78" t="s">
        <v>41</v>
      </c>
      <c r="B32" s="79"/>
      <c r="C32" s="80"/>
      <c r="D32" s="81" t="s">
        <v>42</v>
      </c>
      <c r="E32" s="82" t="s">
        <v>31</v>
      </c>
      <c r="F32" s="83"/>
      <c r="G32" s="84">
        <f>C32*F32</f>
        <v>0</v>
      </c>
      <c r="H32" s="85" t="e">
        <f t="shared" si="0"/>
        <v>#DIV/0!</v>
      </c>
    </row>
    <row r="33" spans="1:8" ht="16.5" hidden="1" thickBot="1" x14ac:dyDescent="0.3">
      <c r="A33" s="86" t="s">
        <v>43</v>
      </c>
      <c r="B33" s="87"/>
      <c r="C33" s="57"/>
      <c r="D33" s="88" t="s">
        <v>42</v>
      </c>
      <c r="E33" s="89" t="s">
        <v>31</v>
      </c>
      <c r="F33" s="60"/>
      <c r="G33" s="90">
        <f>C33*F33</f>
        <v>0</v>
      </c>
      <c r="H33" s="62" t="e">
        <f t="shared" si="0"/>
        <v>#DIV/0!</v>
      </c>
    </row>
    <row r="34" spans="1:8" ht="16.5" hidden="1" thickBot="1" x14ac:dyDescent="0.3">
      <c r="A34" s="91" t="s">
        <v>44</v>
      </c>
      <c r="B34" s="92"/>
      <c r="C34" s="93"/>
      <c r="D34" s="94" t="s">
        <v>42</v>
      </c>
      <c r="E34" s="95" t="s">
        <v>31</v>
      </c>
      <c r="F34" s="71"/>
      <c r="G34" s="72">
        <f>C34*F34</f>
        <v>0</v>
      </c>
      <c r="H34" s="73" t="e">
        <f t="shared" si="0"/>
        <v>#DIV/0!</v>
      </c>
    </row>
    <row r="35" spans="1:8" ht="32.25" hidden="1" thickBot="1" x14ac:dyDescent="0.3">
      <c r="A35" s="86" t="s">
        <v>45</v>
      </c>
      <c r="B35" s="87"/>
      <c r="C35" s="57"/>
      <c r="D35" s="88" t="s">
        <v>42</v>
      </c>
      <c r="E35" s="89" t="s">
        <v>31</v>
      </c>
      <c r="F35" s="60"/>
      <c r="G35" s="90">
        <f>C35*F35</f>
        <v>0</v>
      </c>
      <c r="H35" s="62" t="e">
        <f t="shared" si="0"/>
        <v>#DIV/0!</v>
      </c>
    </row>
    <row r="36" spans="1:8" ht="16.5" thickBot="1" x14ac:dyDescent="0.25">
      <c r="A36" s="48" t="s">
        <v>46</v>
      </c>
      <c r="B36" s="49"/>
      <c r="C36" s="50">
        <v>1</v>
      </c>
      <c r="D36" s="51"/>
      <c r="E36" s="52"/>
      <c r="F36" s="52"/>
      <c r="G36" s="53">
        <f>SUM(G37:G143)</f>
        <v>0</v>
      </c>
      <c r="H36" s="54" t="e">
        <f t="shared" si="0"/>
        <v>#DIV/0!</v>
      </c>
    </row>
    <row r="37" spans="1:8" ht="31.5" x14ac:dyDescent="0.25">
      <c r="A37" s="86" t="s">
        <v>47</v>
      </c>
      <c r="B37" s="87"/>
      <c r="C37" s="57">
        <f>B$11</f>
        <v>40</v>
      </c>
      <c r="D37" s="88" t="s">
        <v>3</v>
      </c>
      <c r="E37" s="89" t="s">
        <v>31</v>
      </c>
      <c r="F37" s="60"/>
      <c r="G37" s="90">
        <f t="shared" ref="G37:G118" si="2">C37*F37</f>
        <v>0</v>
      </c>
      <c r="H37" s="62" t="e">
        <f t="shared" si="0"/>
        <v>#DIV/0!</v>
      </c>
    </row>
    <row r="38" spans="1:8" ht="31.5" x14ac:dyDescent="0.25">
      <c r="A38" s="86" t="s">
        <v>48</v>
      </c>
      <c r="B38" s="87"/>
      <c r="C38" s="57">
        <f>C37</f>
        <v>40</v>
      </c>
      <c r="D38" s="88" t="s">
        <v>3</v>
      </c>
      <c r="E38" s="89" t="s">
        <v>31</v>
      </c>
      <c r="F38" s="60"/>
      <c r="G38" s="90">
        <f t="shared" si="2"/>
        <v>0</v>
      </c>
      <c r="H38" s="62" t="e">
        <f t="shared" si="0"/>
        <v>#DIV/0!</v>
      </c>
    </row>
    <row r="39" spans="1:8" ht="15.75" x14ac:dyDescent="0.25">
      <c r="A39" s="86" t="s">
        <v>49</v>
      </c>
      <c r="B39" s="87"/>
      <c r="C39" s="57">
        <f>B$11</f>
        <v>40</v>
      </c>
      <c r="D39" s="88" t="s">
        <v>3</v>
      </c>
      <c r="E39" s="89" t="s">
        <v>31</v>
      </c>
      <c r="F39" s="60"/>
      <c r="G39" s="90">
        <f t="shared" si="2"/>
        <v>0</v>
      </c>
      <c r="H39" s="62" t="e">
        <f t="shared" si="0"/>
        <v>#DIV/0!</v>
      </c>
    </row>
    <row r="40" spans="1:8" ht="15.75" x14ac:dyDescent="0.25">
      <c r="A40" s="86" t="s">
        <v>50</v>
      </c>
      <c r="B40" s="87"/>
      <c r="C40" s="57">
        <f>B$11</f>
        <v>40</v>
      </c>
      <c r="D40" s="88" t="s">
        <v>3</v>
      </c>
      <c r="E40" s="89" t="s">
        <v>31</v>
      </c>
      <c r="F40" s="60"/>
      <c r="G40" s="90">
        <f t="shared" si="2"/>
        <v>0</v>
      </c>
      <c r="H40" s="62" t="e">
        <f t="shared" si="0"/>
        <v>#DIV/0!</v>
      </c>
    </row>
    <row r="41" spans="1:8" ht="15.75" x14ac:dyDescent="0.25">
      <c r="A41" s="86" t="s">
        <v>51</v>
      </c>
      <c r="B41" s="87"/>
      <c r="C41" s="57">
        <f>G10-G17</f>
        <v>106</v>
      </c>
      <c r="D41" s="88" t="s">
        <v>5</v>
      </c>
      <c r="E41" s="89" t="s">
        <v>31</v>
      </c>
      <c r="F41" s="60"/>
      <c r="G41" s="90">
        <f>C41*F41</f>
        <v>0</v>
      </c>
      <c r="H41" s="62" t="e">
        <f t="shared" si="0"/>
        <v>#DIV/0!</v>
      </c>
    </row>
    <row r="42" spans="1:8" ht="15.75" x14ac:dyDescent="0.25">
      <c r="A42" s="86" t="s">
        <v>52</v>
      </c>
      <c r="B42" s="87"/>
      <c r="C42" s="57">
        <f>B$11</f>
        <v>40</v>
      </c>
      <c r="D42" s="88" t="s">
        <v>3</v>
      </c>
      <c r="E42" s="89" t="s">
        <v>31</v>
      </c>
      <c r="F42" s="60"/>
      <c r="G42" s="90">
        <f>C42*F42</f>
        <v>0</v>
      </c>
      <c r="H42" s="62" t="e">
        <f t="shared" si="0"/>
        <v>#DIV/0!</v>
      </c>
    </row>
    <row r="43" spans="1:8" ht="15.75" x14ac:dyDescent="0.25">
      <c r="A43" s="86" t="s">
        <v>53</v>
      </c>
      <c r="B43" s="87"/>
      <c r="C43" s="57">
        <f>B$11</f>
        <v>40</v>
      </c>
      <c r="D43" s="88" t="s">
        <v>3</v>
      </c>
      <c r="E43" s="89" t="s">
        <v>31</v>
      </c>
      <c r="F43" s="60"/>
      <c r="G43" s="90">
        <f t="shared" si="2"/>
        <v>0</v>
      </c>
      <c r="H43" s="62" t="e">
        <f t="shared" si="0"/>
        <v>#DIV/0!</v>
      </c>
    </row>
    <row r="44" spans="1:8" ht="15.75" x14ac:dyDescent="0.25">
      <c r="A44" s="78" t="s">
        <v>54</v>
      </c>
      <c r="B44" s="79"/>
      <c r="C44" s="80">
        <f>C43*0.001</f>
        <v>0.04</v>
      </c>
      <c r="D44" s="81" t="s">
        <v>55</v>
      </c>
      <c r="E44" s="82" t="s">
        <v>31</v>
      </c>
      <c r="F44" s="83"/>
      <c r="G44" s="84">
        <f t="shared" si="2"/>
        <v>0</v>
      </c>
      <c r="H44" s="85" t="e">
        <f t="shared" si="0"/>
        <v>#DIV/0!</v>
      </c>
    </row>
    <row r="45" spans="1:8" ht="31.5" x14ac:dyDescent="0.25">
      <c r="A45" s="96" t="s">
        <v>56</v>
      </c>
      <c r="B45" s="97"/>
      <c r="C45" s="98">
        <f>G11</f>
        <v>2</v>
      </c>
      <c r="D45" s="99" t="s">
        <v>5</v>
      </c>
      <c r="E45" s="100" t="s">
        <v>31</v>
      </c>
      <c r="F45" s="60"/>
      <c r="G45" s="101">
        <f t="shared" si="2"/>
        <v>0</v>
      </c>
      <c r="H45" s="102" t="e">
        <f t="shared" si="0"/>
        <v>#DIV/0!</v>
      </c>
    </row>
    <row r="46" spans="1:8" ht="31.5" hidden="1" x14ac:dyDescent="0.25">
      <c r="A46" s="103" t="s">
        <v>57</v>
      </c>
      <c r="B46" s="104"/>
      <c r="C46" s="57">
        <f>G12</f>
        <v>0</v>
      </c>
      <c r="D46" s="105" t="s">
        <v>5</v>
      </c>
      <c r="E46" s="89" t="s">
        <v>31</v>
      </c>
      <c r="F46" s="60"/>
      <c r="G46" s="106">
        <f t="shared" si="2"/>
        <v>0</v>
      </c>
      <c r="H46" s="62" t="e">
        <f t="shared" si="0"/>
        <v>#DIV/0!</v>
      </c>
    </row>
    <row r="47" spans="1:8" ht="31.5" x14ac:dyDescent="0.25">
      <c r="A47" s="86" t="s">
        <v>58</v>
      </c>
      <c r="B47" s="87"/>
      <c r="C47" s="57">
        <f>G13+G14</f>
        <v>82</v>
      </c>
      <c r="D47" s="88" t="s">
        <v>5</v>
      </c>
      <c r="E47" s="89" t="s">
        <v>31</v>
      </c>
      <c r="F47" s="60"/>
      <c r="G47" s="90">
        <f t="shared" si="2"/>
        <v>0</v>
      </c>
      <c r="H47" s="62" t="e">
        <f t="shared" si="0"/>
        <v>#DIV/0!</v>
      </c>
    </row>
    <row r="48" spans="1:8" ht="31.5" x14ac:dyDescent="0.25">
      <c r="A48" s="86" t="s">
        <v>59</v>
      </c>
      <c r="B48" s="87"/>
      <c r="C48" s="57">
        <f>G15+G16</f>
        <v>22</v>
      </c>
      <c r="D48" s="88" t="s">
        <v>5</v>
      </c>
      <c r="E48" s="89" t="s">
        <v>31</v>
      </c>
      <c r="F48" s="60"/>
      <c r="G48" s="90">
        <f t="shared" si="2"/>
        <v>0</v>
      </c>
      <c r="H48" s="62" t="e">
        <f t="shared" si="0"/>
        <v>#DIV/0!</v>
      </c>
    </row>
    <row r="49" spans="1:9" ht="15.75" hidden="1" x14ac:dyDescent="0.25">
      <c r="A49" s="103" t="s">
        <v>60</v>
      </c>
      <c r="B49" s="104"/>
      <c r="C49" s="57">
        <f>G18</f>
        <v>0</v>
      </c>
      <c r="D49" s="105" t="s">
        <v>5</v>
      </c>
      <c r="E49" s="89" t="s">
        <v>31</v>
      </c>
      <c r="F49" s="60"/>
      <c r="G49" s="106">
        <f t="shared" si="2"/>
        <v>0</v>
      </c>
      <c r="H49" s="62" t="e">
        <f t="shared" si="0"/>
        <v>#DIV/0!</v>
      </c>
    </row>
    <row r="50" spans="1:9" ht="31.5" x14ac:dyDescent="0.25">
      <c r="A50" s="96" t="s">
        <v>61</v>
      </c>
      <c r="B50" s="97"/>
      <c r="C50" s="98">
        <f>C45</f>
        <v>2</v>
      </c>
      <c r="D50" s="99" t="s">
        <v>5</v>
      </c>
      <c r="E50" s="100" t="s">
        <v>31</v>
      </c>
      <c r="F50" s="60"/>
      <c r="G50" s="101">
        <f t="shared" si="2"/>
        <v>0</v>
      </c>
      <c r="H50" s="102" t="e">
        <f t="shared" si="0"/>
        <v>#DIV/0!</v>
      </c>
    </row>
    <row r="51" spans="1:9" ht="31.5" hidden="1" x14ac:dyDescent="0.25">
      <c r="A51" s="103" t="s">
        <v>62</v>
      </c>
      <c r="B51" s="104"/>
      <c r="C51" s="57">
        <f>C46</f>
        <v>0</v>
      </c>
      <c r="D51" s="105" t="s">
        <v>5</v>
      </c>
      <c r="E51" s="89" t="s">
        <v>31</v>
      </c>
      <c r="F51" s="60"/>
      <c r="G51" s="106">
        <f t="shared" si="2"/>
        <v>0</v>
      </c>
      <c r="H51" s="62" t="e">
        <f t="shared" si="0"/>
        <v>#DIV/0!</v>
      </c>
    </row>
    <row r="52" spans="1:9" ht="31.5" x14ac:dyDescent="0.25">
      <c r="A52" s="86" t="s">
        <v>63</v>
      </c>
      <c r="B52" s="87"/>
      <c r="C52" s="57">
        <f>C47</f>
        <v>82</v>
      </c>
      <c r="D52" s="88" t="s">
        <v>5</v>
      </c>
      <c r="E52" s="89" t="s">
        <v>31</v>
      </c>
      <c r="F52" s="60"/>
      <c r="G52" s="90">
        <f t="shared" si="2"/>
        <v>0</v>
      </c>
      <c r="H52" s="62" t="e">
        <f t="shared" si="0"/>
        <v>#DIV/0!</v>
      </c>
    </row>
    <row r="53" spans="1:9" ht="31.5" x14ac:dyDescent="0.25">
      <c r="A53" s="86" t="s">
        <v>64</v>
      </c>
      <c r="B53" s="87"/>
      <c r="C53" s="57">
        <f>C48</f>
        <v>22</v>
      </c>
      <c r="D53" s="88" t="s">
        <v>5</v>
      </c>
      <c r="E53" s="89" t="s">
        <v>31</v>
      </c>
      <c r="F53" s="60"/>
      <c r="G53" s="90">
        <f t="shared" si="2"/>
        <v>0</v>
      </c>
      <c r="H53" s="62" t="e">
        <f t="shared" si="0"/>
        <v>#DIV/0!</v>
      </c>
    </row>
    <row r="54" spans="1:9" ht="15.75" hidden="1" x14ac:dyDescent="0.25">
      <c r="A54" s="86" t="s">
        <v>65</v>
      </c>
      <c r="B54" s="87"/>
      <c r="C54" s="57">
        <f>C49</f>
        <v>0</v>
      </c>
      <c r="D54" s="88" t="s">
        <v>5</v>
      </c>
      <c r="E54" s="89" t="s">
        <v>31</v>
      </c>
      <c r="F54" s="60"/>
      <c r="G54" s="90">
        <f>C54*F54</f>
        <v>0</v>
      </c>
      <c r="H54" s="62" t="e">
        <f t="shared" si="0"/>
        <v>#DIV/0!</v>
      </c>
    </row>
    <row r="55" spans="1:9" ht="15.75" hidden="1" x14ac:dyDescent="0.25">
      <c r="A55" s="103" t="s">
        <v>66</v>
      </c>
      <c r="B55" s="104"/>
      <c r="C55" s="57">
        <f>G17</f>
        <v>0</v>
      </c>
      <c r="D55" s="105" t="s">
        <v>5</v>
      </c>
      <c r="E55" s="89" t="s">
        <v>31</v>
      </c>
      <c r="F55" s="60"/>
      <c r="G55" s="106">
        <f t="shared" ref="G55:G70" si="3">C55*F55</f>
        <v>0</v>
      </c>
      <c r="H55" s="62" t="e">
        <f t="shared" si="0"/>
        <v>#DIV/0!</v>
      </c>
    </row>
    <row r="56" spans="1:9" s="115" customFormat="1" ht="15.75" x14ac:dyDescent="0.25">
      <c r="A56" s="107" t="s">
        <v>67</v>
      </c>
      <c r="B56" s="108" t="s">
        <v>68</v>
      </c>
      <c r="C56" s="109">
        <v>1</v>
      </c>
      <c r="D56" s="110" t="s">
        <v>5</v>
      </c>
      <c r="E56" s="111" t="s">
        <v>31</v>
      </c>
      <c r="F56" s="112"/>
      <c r="G56" s="113">
        <f>C56*F56</f>
        <v>0</v>
      </c>
      <c r="H56" s="114" t="e">
        <f t="shared" si="0"/>
        <v>#DIV/0!</v>
      </c>
      <c r="I56" s="116"/>
    </row>
    <row r="57" spans="1:9" s="115" customFormat="1" ht="15.75" x14ac:dyDescent="0.25">
      <c r="A57" s="107" t="s">
        <v>69</v>
      </c>
      <c r="B57" s="108" t="s">
        <v>70</v>
      </c>
      <c r="C57" s="109">
        <v>1</v>
      </c>
      <c r="D57" s="110" t="s">
        <v>5</v>
      </c>
      <c r="E57" s="111" t="s">
        <v>31</v>
      </c>
      <c r="F57" s="112"/>
      <c r="G57" s="113">
        <f>C57*F57</f>
        <v>0</v>
      </c>
      <c r="H57" s="114" t="e">
        <f t="shared" si="0"/>
        <v>#DIV/0!</v>
      </c>
      <c r="I57" s="116"/>
    </row>
    <row r="58" spans="1:9" s="115" customFormat="1" ht="15.75" x14ac:dyDescent="0.25">
      <c r="A58" s="107" t="s">
        <v>71</v>
      </c>
      <c r="B58" s="108" t="s">
        <v>72</v>
      </c>
      <c r="C58" s="109">
        <v>1</v>
      </c>
      <c r="D58" s="110" t="s">
        <v>5</v>
      </c>
      <c r="E58" s="111" t="s">
        <v>31</v>
      </c>
      <c r="F58" s="112"/>
      <c r="G58" s="113">
        <f t="shared" si="3"/>
        <v>0</v>
      </c>
      <c r="H58" s="114" t="e">
        <f t="shared" si="0"/>
        <v>#DIV/0!</v>
      </c>
      <c r="I58" s="116"/>
    </row>
    <row r="59" spans="1:9" s="115" customFormat="1" ht="15.75" x14ac:dyDescent="0.25">
      <c r="A59" s="107" t="s">
        <v>73</v>
      </c>
      <c r="B59" s="108" t="s">
        <v>72</v>
      </c>
      <c r="C59" s="109">
        <v>1</v>
      </c>
      <c r="D59" s="110" t="s">
        <v>5</v>
      </c>
      <c r="E59" s="111" t="s">
        <v>31</v>
      </c>
      <c r="F59" s="112"/>
      <c r="G59" s="113">
        <f t="shared" si="3"/>
        <v>0</v>
      </c>
      <c r="H59" s="114" t="e">
        <f t="shared" si="0"/>
        <v>#DIV/0!</v>
      </c>
      <c r="I59" s="116"/>
    </row>
    <row r="60" spans="1:9" s="115" customFormat="1" ht="15.75" x14ac:dyDescent="0.25">
      <c r="A60" s="107" t="s">
        <v>74</v>
      </c>
      <c r="B60" s="108" t="s">
        <v>72</v>
      </c>
      <c r="C60" s="109">
        <v>2</v>
      </c>
      <c r="D60" s="110" t="s">
        <v>5</v>
      </c>
      <c r="E60" s="111" t="s">
        <v>31</v>
      </c>
      <c r="F60" s="112"/>
      <c r="G60" s="113">
        <f t="shared" si="3"/>
        <v>0</v>
      </c>
      <c r="H60" s="114" t="e">
        <f t="shared" si="0"/>
        <v>#DIV/0!</v>
      </c>
      <c r="I60" s="116"/>
    </row>
    <row r="61" spans="1:9" s="115" customFormat="1" ht="15.75" x14ac:dyDescent="0.25">
      <c r="A61" s="107" t="s">
        <v>75</v>
      </c>
      <c r="B61" s="108" t="s">
        <v>72</v>
      </c>
      <c r="C61" s="109">
        <v>2</v>
      </c>
      <c r="D61" s="110" t="s">
        <v>5</v>
      </c>
      <c r="E61" s="111" t="s">
        <v>31</v>
      </c>
      <c r="F61" s="112"/>
      <c r="G61" s="113">
        <f t="shared" si="3"/>
        <v>0</v>
      </c>
      <c r="H61" s="114" t="e">
        <f t="shared" si="0"/>
        <v>#DIV/0!</v>
      </c>
      <c r="I61" s="116"/>
    </row>
    <row r="62" spans="1:9" s="115" customFormat="1" ht="15.75" x14ac:dyDescent="0.25">
      <c r="A62" s="107" t="s">
        <v>76</v>
      </c>
      <c r="B62" s="108" t="s">
        <v>77</v>
      </c>
      <c r="C62" s="109">
        <v>1</v>
      </c>
      <c r="D62" s="110" t="s">
        <v>5</v>
      </c>
      <c r="E62" s="111" t="s">
        <v>31</v>
      </c>
      <c r="F62" s="112"/>
      <c r="G62" s="113">
        <f t="shared" si="3"/>
        <v>0</v>
      </c>
      <c r="H62" s="114" t="e">
        <f t="shared" si="0"/>
        <v>#DIV/0!</v>
      </c>
      <c r="I62" s="116"/>
    </row>
    <row r="63" spans="1:9" s="115" customFormat="1" ht="15.75" x14ac:dyDescent="0.25">
      <c r="A63" s="107" t="s">
        <v>78</v>
      </c>
      <c r="B63" s="108" t="s">
        <v>79</v>
      </c>
      <c r="C63" s="109">
        <v>2</v>
      </c>
      <c r="D63" s="110" t="s">
        <v>5</v>
      </c>
      <c r="E63" s="111" t="s">
        <v>31</v>
      </c>
      <c r="F63" s="112"/>
      <c r="G63" s="113">
        <f t="shared" si="3"/>
        <v>0</v>
      </c>
      <c r="H63" s="114" t="e">
        <f t="shared" si="0"/>
        <v>#DIV/0!</v>
      </c>
      <c r="I63" s="116"/>
    </row>
    <row r="64" spans="1:9" s="115" customFormat="1" ht="15.75" x14ac:dyDescent="0.25">
      <c r="A64" s="107" t="s">
        <v>80</v>
      </c>
      <c r="B64" s="108" t="s">
        <v>79</v>
      </c>
      <c r="C64" s="109">
        <v>1</v>
      </c>
      <c r="D64" s="110" t="s">
        <v>5</v>
      </c>
      <c r="E64" s="111" t="s">
        <v>31</v>
      </c>
      <c r="F64" s="112"/>
      <c r="G64" s="113">
        <f t="shared" si="3"/>
        <v>0</v>
      </c>
      <c r="H64" s="114" t="e">
        <f t="shared" si="0"/>
        <v>#DIV/0!</v>
      </c>
      <c r="I64" s="116"/>
    </row>
    <row r="65" spans="1:9" s="115" customFormat="1" ht="15.75" x14ac:dyDescent="0.25">
      <c r="A65" s="107" t="s">
        <v>81</v>
      </c>
      <c r="B65" s="108" t="s">
        <v>79</v>
      </c>
      <c r="C65" s="109">
        <v>1</v>
      </c>
      <c r="D65" s="110" t="s">
        <v>5</v>
      </c>
      <c r="E65" s="111" t="s">
        <v>31</v>
      </c>
      <c r="F65" s="112"/>
      <c r="G65" s="113">
        <f t="shared" si="3"/>
        <v>0</v>
      </c>
      <c r="H65" s="114" t="e">
        <f t="shared" si="0"/>
        <v>#DIV/0!</v>
      </c>
      <c r="I65" s="116"/>
    </row>
    <row r="66" spans="1:9" s="115" customFormat="1" ht="15.75" x14ac:dyDescent="0.25">
      <c r="A66" s="107" t="s">
        <v>82</v>
      </c>
      <c r="B66" s="108" t="s">
        <v>79</v>
      </c>
      <c r="C66" s="109">
        <v>1</v>
      </c>
      <c r="D66" s="110" t="s">
        <v>5</v>
      </c>
      <c r="E66" s="111" t="s">
        <v>31</v>
      </c>
      <c r="F66" s="112"/>
      <c r="G66" s="113">
        <f t="shared" si="3"/>
        <v>0</v>
      </c>
      <c r="H66" s="114" t="e">
        <f t="shared" si="0"/>
        <v>#DIV/0!</v>
      </c>
      <c r="I66" s="116"/>
    </row>
    <row r="67" spans="1:9" s="115" customFormat="1" ht="15.75" x14ac:dyDescent="0.25">
      <c r="A67" s="107" t="s">
        <v>83</v>
      </c>
      <c r="B67" s="108" t="s">
        <v>79</v>
      </c>
      <c r="C67" s="109">
        <v>1</v>
      </c>
      <c r="D67" s="110" t="s">
        <v>5</v>
      </c>
      <c r="E67" s="111" t="s">
        <v>31</v>
      </c>
      <c r="F67" s="112"/>
      <c r="G67" s="113">
        <f t="shared" si="3"/>
        <v>0</v>
      </c>
      <c r="H67" s="114" t="e">
        <f t="shared" si="0"/>
        <v>#DIV/0!</v>
      </c>
      <c r="I67" s="116"/>
    </row>
    <row r="68" spans="1:9" s="115" customFormat="1" ht="15.75" x14ac:dyDescent="0.25">
      <c r="A68" s="107" t="s">
        <v>84</v>
      </c>
      <c r="B68" s="108" t="s">
        <v>85</v>
      </c>
      <c r="C68" s="109">
        <v>30</v>
      </c>
      <c r="D68" s="110" t="s">
        <v>5</v>
      </c>
      <c r="E68" s="111" t="s">
        <v>31</v>
      </c>
      <c r="F68" s="112"/>
      <c r="G68" s="113">
        <f t="shared" si="3"/>
        <v>0</v>
      </c>
      <c r="H68" s="114" t="e">
        <f t="shared" si="0"/>
        <v>#DIV/0!</v>
      </c>
      <c r="I68" s="116"/>
    </row>
    <row r="69" spans="1:9" s="115" customFormat="1" ht="15.75" x14ac:dyDescent="0.25">
      <c r="A69" s="107" t="s">
        <v>86</v>
      </c>
      <c r="B69" s="108" t="s">
        <v>79</v>
      </c>
      <c r="C69" s="109">
        <v>5</v>
      </c>
      <c r="D69" s="110" t="s">
        <v>5</v>
      </c>
      <c r="E69" s="111" t="s">
        <v>31</v>
      </c>
      <c r="F69" s="112"/>
      <c r="G69" s="113">
        <f t="shared" si="3"/>
        <v>0</v>
      </c>
      <c r="H69" s="114" t="e">
        <f t="shared" si="0"/>
        <v>#DIV/0!</v>
      </c>
      <c r="I69" s="116"/>
    </row>
    <row r="70" spans="1:9" s="115" customFormat="1" ht="15.75" x14ac:dyDescent="0.25">
      <c r="A70" s="107" t="s">
        <v>87</v>
      </c>
      <c r="B70" s="108" t="s">
        <v>79</v>
      </c>
      <c r="C70" s="109">
        <v>21</v>
      </c>
      <c r="D70" s="110" t="s">
        <v>5</v>
      </c>
      <c r="E70" s="111" t="s">
        <v>31</v>
      </c>
      <c r="F70" s="112"/>
      <c r="G70" s="113">
        <f t="shared" si="3"/>
        <v>0</v>
      </c>
      <c r="H70" s="114" t="e">
        <f t="shared" si="0"/>
        <v>#DIV/0!</v>
      </c>
      <c r="I70" s="116"/>
    </row>
    <row r="71" spans="1:9" s="115" customFormat="1" ht="15.75" x14ac:dyDescent="0.25">
      <c r="A71" s="107" t="s">
        <v>88</v>
      </c>
      <c r="B71" s="108" t="s">
        <v>79</v>
      </c>
      <c r="C71" s="109">
        <v>13</v>
      </c>
      <c r="D71" s="110" t="s">
        <v>5</v>
      </c>
      <c r="E71" s="111" t="s">
        <v>31</v>
      </c>
      <c r="F71" s="112"/>
      <c r="G71" s="113">
        <f t="shared" si="2"/>
        <v>0</v>
      </c>
      <c r="H71" s="114" t="e">
        <f t="shared" si="0"/>
        <v>#DIV/0!</v>
      </c>
      <c r="I71" s="116"/>
    </row>
    <row r="72" spans="1:9" s="115" customFormat="1" ht="15.75" x14ac:dyDescent="0.25">
      <c r="A72" s="107" t="s">
        <v>89</v>
      </c>
      <c r="B72" s="108" t="s">
        <v>90</v>
      </c>
      <c r="C72" s="109">
        <v>3</v>
      </c>
      <c r="D72" s="110" t="s">
        <v>5</v>
      </c>
      <c r="E72" s="111" t="s">
        <v>31</v>
      </c>
      <c r="F72" s="112"/>
      <c r="G72" s="113">
        <f t="shared" si="2"/>
        <v>0</v>
      </c>
      <c r="H72" s="114" t="e">
        <f t="shared" si="0"/>
        <v>#DIV/0!</v>
      </c>
      <c r="I72" s="116"/>
    </row>
    <row r="73" spans="1:9" s="115" customFormat="1" ht="15.75" x14ac:dyDescent="0.25">
      <c r="A73" s="107" t="s">
        <v>91</v>
      </c>
      <c r="B73" s="108" t="s">
        <v>90</v>
      </c>
      <c r="C73" s="109">
        <v>3</v>
      </c>
      <c r="D73" s="110" t="s">
        <v>5</v>
      </c>
      <c r="E73" s="111" t="s">
        <v>31</v>
      </c>
      <c r="F73" s="112"/>
      <c r="G73" s="113">
        <f t="shared" si="2"/>
        <v>0</v>
      </c>
      <c r="H73" s="114" t="e">
        <f t="shared" si="0"/>
        <v>#DIV/0!</v>
      </c>
      <c r="I73" s="116"/>
    </row>
    <row r="74" spans="1:9" s="115" customFormat="1" ht="15.75" x14ac:dyDescent="0.25">
      <c r="A74" s="107" t="s">
        <v>92</v>
      </c>
      <c r="B74" s="108" t="s">
        <v>90</v>
      </c>
      <c r="C74" s="109">
        <v>3</v>
      </c>
      <c r="D74" s="110" t="s">
        <v>5</v>
      </c>
      <c r="E74" s="111" t="s">
        <v>31</v>
      </c>
      <c r="F74" s="112"/>
      <c r="G74" s="113">
        <f t="shared" si="2"/>
        <v>0</v>
      </c>
      <c r="H74" s="114" t="e">
        <f t="shared" si="0"/>
        <v>#DIV/0!</v>
      </c>
      <c r="I74" s="116"/>
    </row>
    <row r="75" spans="1:9" s="115" customFormat="1" ht="15.75" x14ac:dyDescent="0.25">
      <c r="A75" s="107" t="s">
        <v>93</v>
      </c>
      <c r="B75" s="108" t="s">
        <v>90</v>
      </c>
      <c r="C75" s="109">
        <v>3</v>
      </c>
      <c r="D75" s="110" t="s">
        <v>5</v>
      </c>
      <c r="E75" s="111" t="s">
        <v>31</v>
      </c>
      <c r="F75" s="112"/>
      <c r="G75" s="113">
        <f t="shared" si="2"/>
        <v>0</v>
      </c>
      <c r="H75" s="114" t="e">
        <f t="shared" si="0"/>
        <v>#DIV/0!</v>
      </c>
      <c r="I75" s="116"/>
    </row>
    <row r="76" spans="1:9" s="115" customFormat="1" ht="15.75" x14ac:dyDescent="0.25">
      <c r="A76" s="107" t="s">
        <v>94</v>
      </c>
      <c r="B76" s="108" t="s">
        <v>90</v>
      </c>
      <c r="C76" s="109">
        <v>2</v>
      </c>
      <c r="D76" s="110" t="s">
        <v>5</v>
      </c>
      <c r="E76" s="111" t="s">
        <v>31</v>
      </c>
      <c r="F76" s="112"/>
      <c r="G76" s="113">
        <f t="shared" si="2"/>
        <v>0</v>
      </c>
      <c r="H76" s="114" t="e">
        <f t="shared" si="0"/>
        <v>#DIV/0!</v>
      </c>
      <c r="I76" s="116"/>
    </row>
    <row r="77" spans="1:9" s="115" customFormat="1" ht="15.75" x14ac:dyDescent="0.25">
      <c r="A77" s="107" t="s">
        <v>95</v>
      </c>
      <c r="B77" s="108" t="s">
        <v>90</v>
      </c>
      <c r="C77" s="109">
        <v>2</v>
      </c>
      <c r="D77" s="110" t="s">
        <v>5</v>
      </c>
      <c r="E77" s="111" t="s">
        <v>31</v>
      </c>
      <c r="F77" s="112"/>
      <c r="G77" s="113">
        <f t="shared" si="2"/>
        <v>0</v>
      </c>
      <c r="H77" s="114" t="e">
        <f t="shared" si="0"/>
        <v>#DIV/0!</v>
      </c>
      <c r="I77" s="116"/>
    </row>
    <row r="78" spans="1:9" s="115" customFormat="1" ht="15.75" x14ac:dyDescent="0.25">
      <c r="A78" s="107" t="s">
        <v>96</v>
      </c>
      <c r="B78" s="108" t="s">
        <v>90</v>
      </c>
      <c r="C78" s="109">
        <v>2</v>
      </c>
      <c r="D78" s="110" t="s">
        <v>5</v>
      </c>
      <c r="E78" s="111" t="s">
        <v>31</v>
      </c>
      <c r="F78" s="112"/>
      <c r="G78" s="113">
        <f t="shared" si="2"/>
        <v>0</v>
      </c>
      <c r="H78" s="114" t="e">
        <f t="shared" si="0"/>
        <v>#DIV/0!</v>
      </c>
      <c r="I78" s="116"/>
    </row>
    <row r="79" spans="1:9" s="115" customFormat="1" ht="15.75" x14ac:dyDescent="0.25">
      <c r="A79" s="107" t="s">
        <v>97</v>
      </c>
      <c r="B79" s="108" t="s">
        <v>90</v>
      </c>
      <c r="C79" s="109">
        <v>4</v>
      </c>
      <c r="D79" s="110" t="s">
        <v>5</v>
      </c>
      <c r="E79" s="111" t="s">
        <v>31</v>
      </c>
      <c r="F79" s="112"/>
      <c r="G79" s="113">
        <f t="shared" si="2"/>
        <v>0</v>
      </c>
      <c r="H79" s="114" t="e">
        <f t="shared" si="0"/>
        <v>#DIV/0!</v>
      </c>
      <c r="I79" s="116"/>
    </row>
    <row r="80" spans="1:9" s="115" customFormat="1" ht="15.75" hidden="1" x14ac:dyDescent="0.25">
      <c r="A80" s="107">
        <v>0</v>
      </c>
      <c r="B80" s="108"/>
      <c r="C80" s="109"/>
      <c r="D80" s="110" t="s">
        <v>5</v>
      </c>
      <c r="E80" s="111" t="s">
        <v>31</v>
      </c>
      <c r="F80" s="112"/>
      <c r="G80" s="113">
        <f t="shared" si="2"/>
        <v>0</v>
      </c>
      <c r="H80" s="114" t="e">
        <f t="shared" si="0"/>
        <v>#DIV/0!</v>
      </c>
      <c r="I80" s="117"/>
    </row>
    <row r="81" spans="1:9" s="115" customFormat="1" ht="15.75" hidden="1" x14ac:dyDescent="0.25">
      <c r="A81" s="107">
        <v>0</v>
      </c>
      <c r="B81" s="108"/>
      <c r="C81" s="109"/>
      <c r="D81" s="110" t="s">
        <v>5</v>
      </c>
      <c r="E81" s="111" t="s">
        <v>31</v>
      </c>
      <c r="F81" s="112"/>
      <c r="G81" s="113">
        <f t="shared" si="2"/>
        <v>0</v>
      </c>
      <c r="H81" s="114" t="e">
        <f t="shared" si="0"/>
        <v>#DIV/0!</v>
      </c>
      <c r="I81" s="117"/>
    </row>
    <row r="82" spans="1:9" s="115" customFormat="1" ht="15.75" hidden="1" x14ac:dyDescent="0.25">
      <c r="A82" s="107">
        <v>0</v>
      </c>
      <c r="B82" s="108"/>
      <c r="C82" s="109"/>
      <c r="D82" s="110" t="s">
        <v>5</v>
      </c>
      <c r="E82" s="111" t="s">
        <v>31</v>
      </c>
      <c r="F82" s="112"/>
      <c r="G82" s="113">
        <f t="shared" si="2"/>
        <v>0</v>
      </c>
      <c r="H82" s="114" t="e">
        <f t="shared" si="0"/>
        <v>#DIV/0!</v>
      </c>
      <c r="I82" s="117"/>
    </row>
    <row r="83" spans="1:9" s="115" customFormat="1" ht="15.75" hidden="1" x14ac:dyDescent="0.25">
      <c r="A83" s="107">
        <v>0</v>
      </c>
      <c r="B83" s="108"/>
      <c r="C83" s="109"/>
      <c r="D83" s="110" t="s">
        <v>5</v>
      </c>
      <c r="E83" s="111" t="s">
        <v>31</v>
      </c>
      <c r="F83" s="112"/>
      <c r="G83" s="113">
        <f t="shared" si="2"/>
        <v>0</v>
      </c>
      <c r="H83" s="114" t="e">
        <f t="shared" si="0"/>
        <v>#DIV/0!</v>
      </c>
      <c r="I83" s="117"/>
    </row>
    <row r="84" spans="1:9" s="115" customFormat="1" ht="15.75" hidden="1" x14ac:dyDescent="0.25">
      <c r="A84" s="107">
        <v>0</v>
      </c>
      <c r="B84" s="108"/>
      <c r="C84" s="109"/>
      <c r="D84" s="110" t="s">
        <v>5</v>
      </c>
      <c r="E84" s="111" t="s">
        <v>31</v>
      </c>
      <c r="F84" s="112"/>
      <c r="G84" s="113">
        <f t="shared" si="2"/>
        <v>0</v>
      </c>
      <c r="H84" s="114" t="e">
        <f t="shared" si="0"/>
        <v>#DIV/0!</v>
      </c>
      <c r="I84" s="117"/>
    </row>
    <row r="85" spans="1:9" s="115" customFormat="1" ht="15.75" hidden="1" x14ac:dyDescent="0.25">
      <c r="A85" s="107"/>
      <c r="B85" s="108"/>
      <c r="C85" s="109"/>
      <c r="D85" s="110" t="s">
        <v>5</v>
      </c>
      <c r="E85" s="111" t="s">
        <v>31</v>
      </c>
      <c r="F85" s="112"/>
      <c r="G85" s="113">
        <f t="shared" si="2"/>
        <v>0</v>
      </c>
      <c r="H85" s="114" t="e">
        <f t="shared" si="0"/>
        <v>#DIV/0!</v>
      </c>
      <c r="I85" s="117"/>
    </row>
    <row r="86" spans="1:9" s="115" customFormat="1" ht="15.75" hidden="1" x14ac:dyDescent="0.25">
      <c r="A86" s="107"/>
      <c r="B86" s="108"/>
      <c r="C86" s="109"/>
      <c r="D86" s="110" t="s">
        <v>5</v>
      </c>
      <c r="E86" s="111" t="s">
        <v>31</v>
      </c>
      <c r="F86" s="112"/>
      <c r="G86" s="113">
        <f t="shared" si="2"/>
        <v>0</v>
      </c>
      <c r="H86" s="114" t="e">
        <f t="shared" si="0"/>
        <v>#DIV/0!</v>
      </c>
      <c r="I86" s="117"/>
    </row>
    <row r="87" spans="1:9" s="115" customFormat="1" ht="15.75" hidden="1" x14ac:dyDescent="0.25">
      <c r="A87" s="107"/>
      <c r="B87" s="108"/>
      <c r="C87" s="109"/>
      <c r="D87" s="110" t="s">
        <v>5</v>
      </c>
      <c r="E87" s="111" t="s">
        <v>31</v>
      </c>
      <c r="F87" s="112"/>
      <c r="G87" s="113">
        <f t="shared" si="2"/>
        <v>0</v>
      </c>
      <c r="H87" s="114" t="e">
        <f t="shared" ref="H87:H128" si="4">G87/G$217</f>
        <v>#DIV/0!</v>
      </c>
      <c r="I87" s="117"/>
    </row>
    <row r="88" spans="1:9" s="115" customFormat="1" ht="15.75" hidden="1" x14ac:dyDescent="0.25">
      <c r="A88" s="107"/>
      <c r="B88" s="108"/>
      <c r="C88" s="109"/>
      <c r="D88" s="110" t="s">
        <v>5</v>
      </c>
      <c r="E88" s="111" t="s">
        <v>31</v>
      </c>
      <c r="F88" s="112"/>
      <c r="G88" s="113">
        <f t="shared" si="2"/>
        <v>0</v>
      </c>
      <c r="H88" s="114" t="e">
        <f t="shared" si="4"/>
        <v>#DIV/0!</v>
      </c>
      <c r="I88" s="117"/>
    </row>
    <row r="89" spans="1:9" s="115" customFormat="1" ht="15.75" hidden="1" x14ac:dyDescent="0.25">
      <c r="A89" s="107"/>
      <c r="B89" s="108"/>
      <c r="C89" s="109"/>
      <c r="D89" s="110" t="s">
        <v>5</v>
      </c>
      <c r="E89" s="111" t="s">
        <v>31</v>
      </c>
      <c r="F89" s="112"/>
      <c r="G89" s="113">
        <f t="shared" si="2"/>
        <v>0</v>
      </c>
      <c r="H89" s="114" t="e">
        <f t="shared" si="4"/>
        <v>#DIV/0!</v>
      </c>
      <c r="I89" s="117"/>
    </row>
    <row r="90" spans="1:9" s="115" customFormat="1" ht="15.75" hidden="1" x14ac:dyDescent="0.25">
      <c r="A90" s="107"/>
      <c r="B90" s="108"/>
      <c r="C90" s="109"/>
      <c r="D90" s="110" t="s">
        <v>5</v>
      </c>
      <c r="E90" s="111" t="s">
        <v>31</v>
      </c>
      <c r="F90" s="112"/>
      <c r="G90" s="113">
        <f t="shared" si="2"/>
        <v>0</v>
      </c>
      <c r="H90" s="114" t="e">
        <f t="shared" si="4"/>
        <v>#DIV/0!</v>
      </c>
      <c r="I90" s="117"/>
    </row>
    <row r="91" spans="1:9" s="115" customFormat="1" ht="15.75" hidden="1" x14ac:dyDescent="0.25">
      <c r="A91" s="107"/>
      <c r="B91" s="108"/>
      <c r="C91" s="109"/>
      <c r="D91" s="110" t="s">
        <v>5</v>
      </c>
      <c r="E91" s="111" t="s">
        <v>31</v>
      </c>
      <c r="F91" s="112"/>
      <c r="G91" s="113">
        <f t="shared" si="2"/>
        <v>0</v>
      </c>
      <c r="H91" s="114" t="e">
        <f t="shared" si="4"/>
        <v>#DIV/0!</v>
      </c>
      <c r="I91" s="117"/>
    </row>
    <row r="92" spans="1:9" s="115" customFormat="1" ht="15.75" hidden="1" x14ac:dyDescent="0.25">
      <c r="A92" s="107"/>
      <c r="B92" s="108"/>
      <c r="C92" s="109"/>
      <c r="D92" s="110" t="s">
        <v>5</v>
      </c>
      <c r="E92" s="111" t="s">
        <v>31</v>
      </c>
      <c r="F92" s="112"/>
      <c r="G92" s="113">
        <f t="shared" si="2"/>
        <v>0</v>
      </c>
      <c r="H92" s="114" t="e">
        <f t="shared" si="4"/>
        <v>#DIV/0!</v>
      </c>
      <c r="I92" s="117"/>
    </row>
    <row r="93" spans="1:9" s="115" customFormat="1" ht="15.75" hidden="1" x14ac:dyDescent="0.25">
      <c r="A93" s="107"/>
      <c r="B93" s="108"/>
      <c r="C93" s="109"/>
      <c r="D93" s="110" t="s">
        <v>5</v>
      </c>
      <c r="E93" s="111" t="s">
        <v>31</v>
      </c>
      <c r="F93" s="112"/>
      <c r="G93" s="113">
        <f t="shared" si="2"/>
        <v>0</v>
      </c>
      <c r="H93" s="114" t="e">
        <f t="shared" si="4"/>
        <v>#DIV/0!</v>
      </c>
      <c r="I93" s="117"/>
    </row>
    <row r="94" spans="1:9" s="115" customFormat="1" ht="15.75" hidden="1" x14ac:dyDescent="0.25">
      <c r="A94" s="107"/>
      <c r="B94" s="108"/>
      <c r="C94" s="109"/>
      <c r="D94" s="110" t="s">
        <v>5</v>
      </c>
      <c r="E94" s="111" t="s">
        <v>31</v>
      </c>
      <c r="F94" s="112"/>
      <c r="G94" s="113">
        <f t="shared" si="2"/>
        <v>0</v>
      </c>
      <c r="H94" s="114" t="e">
        <f t="shared" si="4"/>
        <v>#DIV/0!</v>
      </c>
      <c r="I94" s="117"/>
    </row>
    <row r="95" spans="1:9" s="115" customFormat="1" ht="15.75" hidden="1" x14ac:dyDescent="0.25">
      <c r="A95" s="107"/>
      <c r="B95" s="108"/>
      <c r="C95" s="109"/>
      <c r="D95" s="110" t="s">
        <v>5</v>
      </c>
      <c r="E95" s="111" t="s">
        <v>31</v>
      </c>
      <c r="F95" s="112"/>
      <c r="G95" s="113">
        <f t="shared" si="2"/>
        <v>0</v>
      </c>
      <c r="H95" s="114" t="e">
        <f t="shared" si="4"/>
        <v>#DIV/0!</v>
      </c>
      <c r="I95" s="117"/>
    </row>
    <row r="96" spans="1:9" s="115" customFormat="1" ht="15.75" hidden="1" x14ac:dyDescent="0.25">
      <c r="A96" s="107"/>
      <c r="B96" s="108"/>
      <c r="C96" s="109"/>
      <c r="D96" s="110" t="s">
        <v>5</v>
      </c>
      <c r="E96" s="111" t="s">
        <v>31</v>
      </c>
      <c r="F96" s="112"/>
      <c r="G96" s="113">
        <f t="shared" si="2"/>
        <v>0</v>
      </c>
      <c r="H96" s="114" t="e">
        <f t="shared" si="4"/>
        <v>#DIV/0!</v>
      </c>
      <c r="I96" s="117"/>
    </row>
    <row r="97" spans="1:9" s="115" customFormat="1" ht="15.75" hidden="1" x14ac:dyDescent="0.25">
      <c r="A97" s="107"/>
      <c r="B97" s="108"/>
      <c r="C97" s="109"/>
      <c r="D97" s="110" t="s">
        <v>5</v>
      </c>
      <c r="E97" s="111" t="s">
        <v>31</v>
      </c>
      <c r="F97" s="112"/>
      <c r="G97" s="113">
        <f t="shared" si="2"/>
        <v>0</v>
      </c>
      <c r="H97" s="114" t="e">
        <f t="shared" si="4"/>
        <v>#DIV/0!</v>
      </c>
      <c r="I97" s="117"/>
    </row>
    <row r="98" spans="1:9" s="115" customFormat="1" ht="15.75" hidden="1" x14ac:dyDescent="0.25">
      <c r="A98" s="107"/>
      <c r="B98" s="108"/>
      <c r="C98" s="109"/>
      <c r="D98" s="110" t="s">
        <v>5</v>
      </c>
      <c r="E98" s="111" t="s">
        <v>31</v>
      </c>
      <c r="F98" s="112"/>
      <c r="G98" s="113">
        <f t="shared" si="2"/>
        <v>0</v>
      </c>
      <c r="H98" s="114" t="e">
        <f t="shared" si="4"/>
        <v>#DIV/0!</v>
      </c>
      <c r="I98" s="117"/>
    </row>
    <row r="99" spans="1:9" s="115" customFormat="1" ht="15.75" hidden="1" x14ac:dyDescent="0.25">
      <c r="A99" s="107"/>
      <c r="B99" s="108"/>
      <c r="C99" s="109"/>
      <c r="D99" s="110" t="s">
        <v>5</v>
      </c>
      <c r="E99" s="111" t="s">
        <v>31</v>
      </c>
      <c r="F99" s="112"/>
      <c r="G99" s="113">
        <f t="shared" si="2"/>
        <v>0</v>
      </c>
      <c r="H99" s="114" t="e">
        <f t="shared" si="4"/>
        <v>#DIV/0!</v>
      </c>
      <c r="I99" s="117"/>
    </row>
    <row r="100" spans="1:9" s="115" customFormat="1" ht="15.75" hidden="1" x14ac:dyDescent="0.25">
      <c r="A100" s="107"/>
      <c r="B100" s="108"/>
      <c r="C100" s="109"/>
      <c r="D100" s="110" t="s">
        <v>5</v>
      </c>
      <c r="E100" s="111" t="s">
        <v>31</v>
      </c>
      <c r="F100" s="112"/>
      <c r="G100" s="113">
        <f t="shared" si="2"/>
        <v>0</v>
      </c>
      <c r="H100" s="114" t="e">
        <f t="shared" si="4"/>
        <v>#DIV/0!</v>
      </c>
      <c r="I100" s="117"/>
    </row>
    <row r="101" spans="1:9" s="115" customFormat="1" ht="15.75" hidden="1" x14ac:dyDescent="0.25">
      <c r="A101" s="107"/>
      <c r="B101" s="108"/>
      <c r="C101" s="109"/>
      <c r="D101" s="110" t="s">
        <v>5</v>
      </c>
      <c r="E101" s="111" t="s">
        <v>31</v>
      </c>
      <c r="F101" s="112"/>
      <c r="G101" s="113">
        <f t="shared" si="2"/>
        <v>0</v>
      </c>
      <c r="H101" s="114" t="e">
        <f t="shared" si="4"/>
        <v>#DIV/0!</v>
      </c>
      <c r="I101" s="117"/>
    </row>
    <row r="102" spans="1:9" s="115" customFormat="1" ht="15.75" hidden="1" x14ac:dyDescent="0.25">
      <c r="A102" s="107"/>
      <c r="B102" s="108"/>
      <c r="C102" s="109"/>
      <c r="D102" s="110" t="s">
        <v>5</v>
      </c>
      <c r="E102" s="111" t="s">
        <v>31</v>
      </c>
      <c r="F102" s="112"/>
      <c r="G102" s="113">
        <f t="shared" si="2"/>
        <v>0</v>
      </c>
      <c r="H102" s="114" t="e">
        <f t="shared" si="4"/>
        <v>#DIV/0!</v>
      </c>
      <c r="I102" s="117"/>
    </row>
    <row r="103" spans="1:9" s="115" customFormat="1" ht="15.75" hidden="1" x14ac:dyDescent="0.25">
      <c r="A103" s="107"/>
      <c r="B103" s="108"/>
      <c r="C103" s="109"/>
      <c r="D103" s="110" t="s">
        <v>5</v>
      </c>
      <c r="E103" s="111" t="s">
        <v>31</v>
      </c>
      <c r="F103" s="112"/>
      <c r="G103" s="113">
        <f t="shared" si="2"/>
        <v>0</v>
      </c>
      <c r="H103" s="114" t="e">
        <f t="shared" si="4"/>
        <v>#DIV/0!</v>
      </c>
      <c r="I103" s="117"/>
    </row>
    <row r="104" spans="1:9" ht="15.75" x14ac:dyDescent="0.25">
      <c r="A104" s="91" t="s">
        <v>98</v>
      </c>
      <c r="B104" s="92"/>
      <c r="C104" s="93">
        <v>1</v>
      </c>
      <c r="D104" s="94" t="s">
        <v>34</v>
      </c>
      <c r="E104" s="95" t="s">
        <v>31</v>
      </c>
      <c r="F104" s="291"/>
      <c r="G104" s="72">
        <f t="shared" si="2"/>
        <v>0</v>
      </c>
      <c r="H104" s="73" t="e">
        <f t="shared" si="4"/>
        <v>#DIV/0!</v>
      </c>
    </row>
    <row r="105" spans="1:9" ht="31.5" x14ac:dyDescent="0.25">
      <c r="A105" s="86" t="s">
        <v>99</v>
      </c>
      <c r="B105" s="104"/>
      <c r="C105" s="57">
        <f>G11</f>
        <v>2</v>
      </c>
      <c r="D105" s="105" t="s">
        <v>5</v>
      </c>
      <c r="E105" s="89" t="s">
        <v>31</v>
      </c>
      <c r="F105" s="60"/>
      <c r="G105" s="106">
        <f t="shared" si="2"/>
        <v>0</v>
      </c>
      <c r="H105" s="62" t="e">
        <f t="shared" si="4"/>
        <v>#DIV/0!</v>
      </c>
    </row>
    <row r="106" spans="1:9" ht="15.75" x14ac:dyDescent="0.25">
      <c r="A106" s="78" t="s">
        <v>100</v>
      </c>
      <c r="B106" s="118"/>
      <c r="C106" s="119">
        <f>C105*3</f>
        <v>6</v>
      </c>
      <c r="D106" s="120" t="s">
        <v>5</v>
      </c>
      <c r="E106" s="82" t="s">
        <v>31</v>
      </c>
      <c r="F106" s="121"/>
      <c r="G106" s="122">
        <f t="shared" si="2"/>
        <v>0</v>
      </c>
      <c r="H106" s="85" t="e">
        <f t="shared" si="4"/>
        <v>#DIV/0!</v>
      </c>
    </row>
    <row r="107" spans="1:9" ht="31.5" x14ac:dyDescent="0.25">
      <c r="A107" s="78" t="s">
        <v>101</v>
      </c>
      <c r="B107" s="118"/>
      <c r="C107" s="119">
        <f>C105</f>
        <v>2</v>
      </c>
      <c r="D107" s="120" t="s">
        <v>5</v>
      </c>
      <c r="E107" s="82" t="s">
        <v>31</v>
      </c>
      <c r="F107" s="121"/>
      <c r="G107" s="122">
        <f t="shared" si="2"/>
        <v>0</v>
      </c>
      <c r="H107" s="85" t="e">
        <f t="shared" si="4"/>
        <v>#DIV/0!</v>
      </c>
    </row>
    <row r="108" spans="1:9" ht="15.75" hidden="1" x14ac:dyDescent="0.25">
      <c r="A108" s="86" t="s">
        <v>102</v>
      </c>
      <c r="B108" s="104"/>
      <c r="C108" s="57">
        <f>G12</f>
        <v>0</v>
      </c>
      <c r="D108" s="105" t="s">
        <v>5</v>
      </c>
      <c r="E108" s="89" t="s">
        <v>31</v>
      </c>
      <c r="F108" s="60"/>
      <c r="G108" s="106">
        <f t="shared" si="2"/>
        <v>0</v>
      </c>
      <c r="H108" s="62" t="e">
        <f t="shared" si="4"/>
        <v>#DIV/0!</v>
      </c>
    </row>
    <row r="109" spans="1:9" ht="31.5" hidden="1" x14ac:dyDescent="0.25">
      <c r="A109" s="78" t="s">
        <v>103</v>
      </c>
      <c r="B109" s="118"/>
      <c r="C109" s="119">
        <f>C108</f>
        <v>0</v>
      </c>
      <c r="D109" s="120" t="s">
        <v>5</v>
      </c>
      <c r="E109" s="82" t="s">
        <v>31</v>
      </c>
      <c r="F109" s="121"/>
      <c r="G109" s="122">
        <f t="shared" si="2"/>
        <v>0</v>
      </c>
      <c r="H109" s="85" t="e">
        <f t="shared" si="4"/>
        <v>#DIV/0!</v>
      </c>
    </row>
    <row r="110" spans="1:9" ht="15.75" x14ac:dyDescent="0.25">
      <c r="A110" s="78" t="s">
        <v>104</v>
      </c>
      <c r="B110" s="118"/>
      <c r="C110" s="119">
        <f>G11+G12</f>
        <v>2</v>
      </c>
      <c r="D110" s="120" t="s">
        <v>5</v>
      </c>
      <c r="E110" s="82" t="s">
        <v>31</v>
      </c>
      <c r="F110" s="121"/>
      <c r="G110" s="122">
        <f t="shared" si="2"/>
        <v>0</v>
      </c>
      <c r="H110" s="85" t="e">
        <f t="shared" si="4"/>
        <v>#DIV/0!</v>
      </c>
    </row>
    <row r="111" spans="1:9" ht="15.75" x14ac:dyDescent="0.25">
      <c r="A111" s="78" t="s">
        <v>105</v>
      </c>
      <c r="B111" s="118"/>
      <c r="C111" s="119">
        <f>(G11+G12)*3</f>
        <v>6</v>
      </c>
      <c r="D111" s="120" t="s">
        <v>5</v>
      </c>
      <c r="E111" s="82" t="s">
        <v>31</v>
      </c>
      <c r="F111" s="121"/>
      <c r="G111" s="122">
        <f t="shared" si="2"/>
        <v>0</v>
      </c>
      <c r="H111" s="85" t="e">
        <f t="shared" si="4"/>
        <v>#DIV/0!</v>
      </c>
    </row>
    <row r="112" spans="1:9" ht="15.75" x14ac:dyDescent="0.25">
      <c r="A112" s="78" t="s">
        <v>106</v>
      </c>
      <c r="B112" s="118"/>
      <c r="C112" s="119">
        <f>G11+G12</f>
        <v>2</v>
      </c>
      <c r="D112" s="120" t="s">
        <v>5</v>
      </c>
      <c r="E112" s="82" t="s">
        <v>31</v>
      </c>
      <c r="F112" s="121"/>
      <c r="G112" s="122">
        <f t="shared" si="2"/>
        <v>0</v>
      </c>
      <c r="H112" s="85" t="e">
        <f t="shared" si="4"/>
        <v>#DIV/0!</v>
      </c>
    </row>
    <row r="113" spans="1:8" ht="15.75" x14ac:dyDescent="0.25">
      <c r="A113" s="78" t="s">
        <v>107</v>
      </c>
      <c r="B113" s="118"/>
      <c r="C113" s="119">
        <f>G11+G12</f>
        <v>2</v>
      </c>
      <c r="D113" s="120" t="s">
        <v>5</v>
      </c>
      <c r="E113" s="82" t="s">
        <v>31</v>
      </c>
      <c r="F113" s="121"/>
      <c r="G113" s="122">
        <f t="shared" si="2"/>
        <v>0</v>
      </c>
      <c r="H113" s="85" t="e">
        <f t="shared" si="4"/>
        <v>#DIV/0!</v>
      </c>
    </row>
    <row r="114" spans="1:8" ht="15.75" x14ac:dyDescent="0.25">
      <c r="A114" s="86" t="s">
        <v>108</v>
      </c>
      <c r="B114" s="104"/>
      <c r="C114" s="57">
        <f>B$11</f>
        <v>40</v>
      </c>
      <c r="D114" s="105" t="s">
        <v>3</v>
      </c>
      <c r="E114" s="89" t="s">
        <v>31</v>
      </c>
      <c r="F114" s="60"/>
      <c r="G114" s="106">
        <f t="shared" si="2"/>
        <v>0</v>
      </c>
      <c r="H114" s="62" t="e">
        <f t="shared" si="4"/>
        <v>#DIV/0!</v>
      </c>
    </row>
    <row r="115" spans="1:8" ht="15.75" x14ac:dyDescent="0.25">
      <c r="A115" s="78" t="s">
        <v>109</v>
      </c>
      <c r="B115" s="118"/>
      <c r="C115" s="119">
        <f>C114*1.2</f>
        <v>48</v>
      </c>
      <c r="D115" s="120" t="s">
        <v>3</v>
      </c>
      <c r="E115" s="82" t="s">
        <v>31</v>
      </c>
      <c r="F115" s="121"/>
      <c r="G115" s="122">
        <f t="shared" si="2"/>
        <v>0</v>
      </c>
      <c r="H115" s="85" t="e">
        <f t="shared" si="4"/>
        <v>#DIV/0!</v>
      </c>
    </row>
    <row r="116" spans="1:8" ht="15.75" x14ac:dyDescent="0.25">
      <c r="A116" s="78" t="s">
        <v>110</v>
      </c>
      <c r="B116" s="118"/>
      <c r="C116" s="119">
        <f>C115/20</f>
        <v>2.4</v>
      </c>
      <c r="D116" s="120" t="s">
        <v>111</v>
      </c>
      <c r="E116" s="82" t="s">
        <v>31</v>
      </c>
      <c r="F116" s="121"/>
      <c r="G116" s="122">
        <f t="shared" si="2"/>
        <v>0</v>
      </c>
      <c r="H116" s="85" t="e">
        <f t="shared" si="4"/>
        <v>#DIV/0!</v>
      </c>
    </row>
    <row r="117" spans="1:8" ht="15.75" x14ac:dyDescent="0.25">
      <c r="A117" s="78" t="str">
        <f>A14</f>
        <v xml:space="preserve">          Dunajský vymývaný fr. 16-32 mm:</v>
      </c>
      <c r="B117" s="79"/>
      <c r="C117" s="80">
        <f>B14*0.05</f>
        <v>1.1500000000000001</v>
      </c>
      <c r="D117" s="81" t="s">
        <v>42</v>
      </c>
      <c r="E117" s="82" t="s">
        <v>31</v>
      </c>
      <c r="F117" s="83"/>
      <c r="G117" s="84">
        <f t="shared" si="2"/>
        <v>0</v>
      </c>
      <c r="H117" s="85" t="e">
        <f t="shared" si="4"/>
        <v>#DIV/0!</v>
      </c>
    </row>
    <row r="118" spans="1:8" ht="15.75" x14ac:dyDescent="0.25">
      <c r="A118" s="78" t="s">
        <v>112</v>
      </c>
      <c r="B118" s="79"/>
      <c r="C118" s="80">
        <v>1</v>
      </c>
      <c r="D118" s="81" t="s">
        <v>42</v>
      </c>
      <c r="E118" s="82" t="s">
        <v>31</v>
      </c>
      <c r="F118" s="83"/>
      <c r="G118" s="84">
        <f t="shared" si="2"/>
        <v>0</v>
      </c>
      <c r="H118" s="85" t="e">
        <f t="shared" si="4"/>
        <v>#DIV/0!</v>
      </c>
    </row>
    <row r="119" spans="1:8" ht="15.75" x14ac:dyDescent="0.25">
      <c r="A119" s="86" t="s">
        <v>113</v>
      </c>
      <c r="B119" s="87"/>
      <c r="C119" s="57">
        <f>B14+B15</f>
        <v>23</v>
      </c>
      <c r="D119" s="88" t="s">
        <v>3</v>
      </c>
      <c r="E119" s="89" t="s">
        <v>31</v>
      </c>
      <c r="F119" s="60"/>
      <c r="G119" s="90">
        <f t="shared" ref="G119:G143" si="5">C119*F119</f>
        <v>0</v>
      </c>
      <c r="H119" s="62" t="e">
        <f t="shared" si="4"/>
        <v>#DIV/0!</v>
      </c>
    </row>
    <row r="120" spans="1:8" ht="15.75" x14ac:dyDescent="0.25">
      <c r="A120" s="91" t="s">
        <v>114</v>
      </c>
      <c r="B120" s="92"/>
      <c r="C120" s="93">
        <v>2</v>
      </c>
      <c r="D120" s="94" t="s">
        <v>34</v>
      </c>
      <c r="E120" s="95" t="s">
        <v>31</v>
      </c>
      <c r="F120" s="291"/>
      <c r="G120" s="72">
        <f>C120*F120</f>
        <v>0</v>
      </c>
      <c r="H120" s="73" t="e">
        <f t="shared" si="4"/>
        <v>#DIV/0!</v>
      </c>
    </row>
    <row r="121" spans="1:8" ht="15.75" x14ac:dyDescent="0.25">
      <c r="A121" s="86" t="s">
        <v>115</v>
      </c>
      <c r="B121" s="87"/>
      <c r="C121" s="57">
        <v>53</v>
      </c>
      <c r="D121" s="88" t="s">
        <v>116</v>
      </c>
      <c r="E121" s="89" t="s">
        <v>31</v>
      </c>
      <c r="F121" s="60"/>
      <c r="G121" s="90">
        <f t="shared" si="5"/>
        <v>0</v>
      </c>
      <c r="H121" s="62" t="e">
        <f t="shared" si="4"/>
        <v>#DIV/0!</v>
      </c>
    </row>
    <row r="122" spans="1:8" ht="15.75" x14ac:dyDescent="0.25">
      <c r="A122" s="78" t="s">
        <v>117</v>
      </c>
      <c r="B122" s="79"/>
      <c r="C122" s="80">
        <f>C121*1.1</f>
        <v>58.300000000000004</v>
      </c>
      <c r="D122" s="81" t="s">
        <v>5</v>
      </c>
      <c r="E122" s="82" t="s">
        <v>31</v>
      </c>
      <c r="F122" s="83"/>
      <c r="G122" s="84">
        <f t="shared" si="5"/>
        <v>0</v>
      </c>
      <c r="H122" s="85" t="e">
        <f t="shared" si="4"/>
        <v>#DIV/0!</v>
      </c>
    </row>
    <row r="123" spans="1:8" ht="15.75" x14ac:dyDescent="0.25">
      <c r="A123" s="78" t="s">
        <v>118</v>
      </c>
      <c r="B123" s="79"/>
      <c r="C123" s="80">
        <f>C122*7</f>
        <v>408.1</v>
      </c>
      <c r="D123" s="81" t="s">
        <v>5</v>
      </c>
      <c r="E123" s="82" t="s">
        <v>31</v>
      </c>
      <c r="F123" s="83"/>
      <c r="G123" s="84">
        <f t="shared" si="5"/>
        <v>0</v>
      </c>
      <c r="H123" s="85" t="e">
        <f t="shared" si="4"/>
        <v>#DIV/0!</v>
      </c>
    </row>
    <row r="124" spans="1:8" ht="15.75" hidden="1" x14ac:dyDescent="0.25">
      <c r="A124" s="86" t="s">
        <v>119</v>
      </c>
      <c r="B124" s="87"/>
      <c r="C124" s="57"/>
      <c r="D124" s="88" t="s">
        <v>116</v>
      </c>
      <c r="E124" s="89" t="s">
        <v>31</v>
      </c>
      <c r="F124" s="60"/>
      <c r="G124" s="90">
        <f t="shared" si="5"/>
        <v>0</v>
      </c>
      <c r="H124" s="62" t="e">
        <f t="shared" si="4"/>
        <v>#DIV/0!</v>
      </c>
    </row>
    <row r="125" spans="1:8" ht="15.75" hidden="1" x14ac:dyDescent="0.25">
      <c r="A125" s="78" t="s">
        <v>120</v>
      </c>
      <c r="B125" s="79"/>
      <c r="C125" s="80">
        <f>C124*7</f>
        <v>0</v>
      </c>
      <c r="D125" s="81" t="s">
        <v>5</v>
      </c>
      <c r="E125" s="82" t="s">
        <v>31</v>
      </c>
      <c r="F125" s="83"/>
      <c r="G125" s="84">
        <f t="shared" si="5"/>
        <v>0</v>
      </c>
      <c r="H125" s="85" t="e">
        <f t="shared" si="4"/>
        <v>#DIV/0!</v>
      </c>
    </row>
    <row r="126" spans="1:8" ht="15.75" hidden="1" x14ac:dyDescent="0.25">
      <c r="A126" s="86" t="s">
        <v>121</v>
      </c>
      <c r="B126" s="104"/>
      <c r="C126" s="57"/>
      <c r="D126" s="105" t="s">
        <v>116</v>
      </c>
      <c r="E126" s="89" t="s">
        <v>31</v>
      </c>
      <c r="F126" s="60"/>
      <c r="G126" s="106">
        <f t="shared" si="5"/>
        <v>0</v>
      </c>
      <c r="H126" s="62" t="e">
        <f t="shared" si="4"/>
        <v>#DIV/0!</v>
      </c>
    </row>
    <row r="127" spans="1:8" ht="47.25" hidden="1" x14ac:dyDescent="0.25">
      <c r="A127" s="78" t="s">
        <v>122</v>
      </c>
      <c r="B127" s="118"/>
      <c r="C127" s="119"/>
      <c r="D127" s="120" t="s">
        <v>5</v>
      </c>
      <c r="E127" s="82" t="s">
        <v>31</v>
      </c>
      <c r="F127" s="123"/>
      <c r="G127" s="122">
        <f t="shared" si="5"/>
        <v>0</v>
      </c>
      <c r="H127" s="85" t="e">
        <f t="shared" si="4"/>
        <v>#DIV/0!</v>
      </c>
    </row>
    <row r="128" spans="1:8" ht="15.75" hidden="1" x14ac:dyDescent="0.25">
      <c r="A128" s="124" t="s">
        <v>123</v>
      </c>
      <c r="B128" s="125"/>
      <c r="C128" s="126"/>
      <c r="D128" s="127" t="s">
        <v>34</v>
      </c>
      <c r="E128" s="128" t="s">
        <v>31</v>
      </c>
      <c r="F128" s="71"/>
      <c r="G128" s="72">
        <f t="shared" si="5"/>
        <v>0</v>
      </c>
      <c r="H128" s="129" t="e">
        <f t="shared" si="4"/>
        <v>#DIV/0!</v>
      </c>
    </row>
    <row r="129" spans="1:8" ht="15.75" hidden="1" x14ac:dyDescent="0.25">
      <c r="A129" s="86" t="s">
        <v>124</v>
      </c>
      <c r="B129" s="104"/>
      <c r="C129" s="57"/>
      <c r="D129" s="105" t="s">
        <v>116</v>
      </c>
      <c r="E129" s="89" t="s">
        <v>31</v>
      </c>
      <c r="F129" s="60"/>
      <c r="G129" s="106"/>
      <c r="H129" s="62"/>
    </row>
    <row r="130" spans="1:8" ht="15.75" hidden="1" x14ac:dyDescent="0.25">
      <c r="A130" s="78" t="s">
        <v>125</v>
      </c>
      <c r="B130" s="118"/>
      <c r="C130" s="119"/>
      <c r="D130" s="120" t="s">
        <v>5</v>
      </c>
      <c r="E130" s="82" t="s">
        <v>31</v>
      </c>
      <c r="F130" s="123"/>
      <c r="G130" s="122"/>
      <c r="H130" s="85"/>
    </row>
    <row r="131" spans="1:8" ht="15.75" hidden="1" x14ac:dyDescent="0.25">
      <c r="A131" s="124" t="s">
        <v>123</v>
      </c>
      <c r="B131" s="125"/>
      <c r="C131" s="126"/>
      <c r="D131" s="127" t="s">
        <v>34</v>
      </c>
      <c r="E131" s="128" t="s">
        <v>31</v>
      </c>
      <c r="F131" s="71"/>
      <c r="G131" s="72">
        <f t="shared" si="5"/>
        <v>0</v>
      </c>
      <c r="H131" s="129"/>
    </row>
    <row r="132" spans="1:8" ht="15.75" hidden="1" x14ac:dyDescent="0.25">
      <c r="A132" s="78" t="s">
        <v>126</v>
      </c>
      <c r="B132" s="118"/>
      <c r="C132" s="119"/>
      <c r="D132" s="120" t="s">
        <v>42</v>
      </c>
      <c r="E132" s="82" t="s">
        <v>31</v>
      </c>
      <c r="F132" s="123"/>
      <c r="G132" s="122"/>
      <c r="H132" s="85"/>
    </row>
    <row r="133" spans="1:8" ht="15.75" hidden="1" x14ac:dyDescent="0.25">
      <c r="A133" s="124" t="s">
        <v>127</v>
      </c>
      <c r="B133" s="125"/>
      <c r="C133" s="126"/>
      <c r="D133" s="127" t="s">
        <v>34</v>
      </c>
      <c r="E133" s="128" t="s">
        <v>31</v>
      </c>
      <c r="F133" s="71"/>
      <c r="G133" s="72">
        <f t="shared" si="5"/>
        <v>0</v>
      </c>
      <c r="H133" s="129"/>
    </row>
    <row r="134" spans="1:8" ht="15.75" hidden="1" x14ac:dyDescent="0.25">
      <c r="A134" s="78" t="s">
        <v>128</v>
      </c>
      <c r="B134" s="118"/>
      <c r="C134" s="119">
        <f>B13*0.07</f>
        <v>0</v>
      </c>
      <c r="D134" s="120" t="s">
        <v>42</v>
      </c>
      <c r="E134" s="82" t="s">
        <v>31</v>
      </c>
      <c r="F134" s="123"/>
      <c r="G134" s="122">
        <f t="shared" si="5"/>
        <v>0</v>
      </c>
      <c r="H134" s="85" t="e">
        <f t="shared" ref="H134:H197" si="6">G134/G$217</f>
        <v>#DIV/0!</v>
      </c>
    </row>
    <row r="135" spans="1:8" ht="15.75" hidden="1" x14ac:dyDescent="0.25">
      <c r="A135" s="86" t="s">
        <v>129</v>
      </c>
      <c r="B135" s="104"/>
      <c r="C135" s="57">
        <f>B13</f>
        <v>0</v>
      </c>
      <c r="D135" s="105" t="s">
        <v>3</v>
      </c>
      <c r="E135" s="89" t="s">
        <v>31</v>
      </c>
      <c r="F135" s="60"/>
      <c r="G135" s="106">
        <f t="shared" si="5"/>
        <v>0</v>
      </c>
      <c r="H135" s="62" t="e">
        <f t="shared" si="6"/>
        <v>#DIV/0!</v>
      </c>
    </row>
    <row r="136" spans="1:8" ht="15.75" hidden="1" x14ac:dyDescent="0.25">
      <c r="A136" s="124" t="s">
        <v>130</v>
      </c>
      <c r="B136" s="125"/>
      <c r="C136" s="126"/>
      <c r="D136" s="127" t="s">
        <v>34</v>
      </c>
      <c r="E136" s="128" t="s">
        <v>31</v>
      </c>
      <c r="F136" s="71"/>
      <c r="G136" s="72">
        <f t="shared" si="5"/>
        <v>0</v>
      </c>
      <c r="H136" s="129" t="e">
        <f t="shared" si="6"/>
        <v>#DIV/0!</v>
      </c>
    </row>
    <row r="137" spans="1:8" ht="15.75" x14ac:dyDescent="0.25">
      <c r="A137" s="86" t="s">
        <v>131</v>
      </c>
      <c r="B137" s="104"/>
      <c r="C137" s="57">
        <f>B12</f>
        <v>17</v>
      </c>
      <c r="D137" s="105" t="s">
        <v>3</v>
      </c>
      <c r="E137" s="89" t="s">
        <v>31</v>
      </c>
      <c r="F137" s="60"/>
      <c r="G137" s="106">
        <f t="shared" si="5"/>
        <v>0</v>
      </c>
      <c r="H137" s="62" t="e">
        <f t="shared" si="6"/>
        <v>#DIV/0!</v>
      </c>
    </row>
    <row r="138" spans="1:8" ht="15.75" x14ac:dyDescent="0.25">
      <c r="A138" s="130" t="s">
        <v>132</v>
      </c>
      <c r="B138" s="131"/>
      <c r="C138" s="132">
        <f>C137*0.08*1000/80</f>
        <v>17</v>
      </c>
      <c r="D138" s="133" t="s">
        <v>5</v>
      </c>
      <c r="E138" s="134" t="s">
        <v>31</v>
      </c>
      <c r="F138" s="135"/>
      <c r="G138" s="136">
        <f t="shared" si="5"/>
        <v>0</v>
      </c>
      <c r="H138" s="85" t="e">
        <f t="shared" si="6"/>
        <v>#DIV/0!</v>
      </c>
    </row>
    <row r="139" spans="1:8" ht="15.75" hidden="1" x14ac:dyDescent="0.25">
      <c r="A139" s="130" t="s">
        <v>133</v>
      </c>
      <c r="B139" s="131" t="s">
        <v>134</v>
      </c>
      <c r="C139" s="132"/>
      <c r="D139" s="133" t="s">
        <v>5</v>
      </c>
      <c r="E139" s="134" t="s">
        <v>31</v>
      </c>
      <c r="F139" s="135"/>
      <c r="G139" s="122">
        <f t="shared" si="5"/>
        <v>0</v>
      </c>
      <c r="H139" s="85" t="e">
        <f t="shared" si="6"/>
        <v>#DIV/0!</v>
      </c>
    </row>
    <row r="140" spans="1:8" ht="16.5" thickBot="1" x14ac:dyDescent="0.3">
      <c r="A140" s="91" t="s">
        <v>135</v>
      </c>
      <c r="B140" s="92"/>
      <c r="C140" s="93">
        <v>1</v>
      </c>
      <c r="D140" s="94" t="s">
        <v>34</v>
      </c>
      <c r="E140" s="95" t="s">
        <v>31</v>
      </c>
      <c r="F140" s="291"/>
      <c r="G140" s="72">
        <f t="shared" si="5"/>
        <v>0</v>
      </c>
      <c r="H140" s="73" t="e">
        <f t="shared" si="6"/>
        <v>#DIV/0!</v>
      </c>
    </row>
    <row r="141" spans="1:8" ht="16.5" hidden="1" thickBot="1" x14ac:dyDescent="0.3">
      <c r="A141" s="86" t="s">
        <v>136</v>
      </c>
      <c r="B141" s="104"/>
      <c r="C141" s="57">
        <f>C139</f>
        <v>0</v>
      </c>
      <c r="D141" s="105" t="s">
        <v>5</v>
      </c>
      <c r="E141" s="89" t="s">
        <v>31</v>
      </c>
      <c r="F141" s="60"/>
      <c r="G141" s="106">
        <f t="shared" si="5"/>
        <v>0</v>
      </c>
      <c r="H141" s="62" t="e">
        <f t="shared" si="6"/>
        <v>#DIV/0!</v>
      </c>
    </row>
    <row r="142" spans="1:8" ht="16.5" hidden="1" thickBot="1" x14ac:dyDescent="0.3">
      <c r="A142" s="130" t="s">
        <v>137</v>
      </c>
      <c r="B142" s="118"/>
      <c r="C142" s="119"/>
      <c r="D142" s="120" t="s">
        <v>5</v>
      </c>
      <c r="E142" s="134" t="s">
        <v>31</v>
      </c>
      <c r="F142" s="137"/>
      <c r="G142" s="122">
        <f t="shared" si="5"/>
        <v>0</v>
      </c>
      <c r="H142" s="85" t="e">
        <f t="shared" si="6"/>
        <v>#DIV/0!</v>
      </c>
    </row>
    <row r="143" spans="1:8" ht="16.5" hidden="1" thickBot="1" x14ac:dyDescent="0.3">
      <c r="A143" s="130" t="s">
        <v>138</v>
      </c>
      <c r="B143" s="118"/>
      <c r="C143" s="119"/>
      <c r="D143" s="120" t="s">
        <v>5</v>
      </c>
      <c r="E143" s="134" t="s">
        <v>31</v>
      </c>
      <c r="F143" s="137"/>
      <c r="G143" s="122">
        <f t="shared" si="5"/>
        <v>0</v>
      </c>
      <c r="H143" s="85" t="e">
        <f t="shared" si="6"/>
        <v>#DIV/0!</v>
      </c>
    </row>
    <row r="144" spans="1:8" ht="16.5" thickBot="1" x14ac:dyDescent="0.25">
      <c r="A144" s="48" t="s">
        <v>139</v>
      </c>
      <c r="B144" s="49"/>
      <c r="C144" s="50">
        <v>1</v>
      </c>
      <c r="D144" s="51"/>
      <c r="E144" s="52"/>
      <c r="F144" s="52"/>
      <c r="G144" s="53">
        <f>SUM(G145:G155)</f>
        <v>0</v>
      </c>
      <c r="H144" s="54" t="e">
        <f t="shared" si="6"/>
        <v>#DIV/0!</v>
      </c>
    </row>
    <row r="145" spans="1:8" ht="15.75" x14ac:dyDescent="0.25">
      <c r="A145" s="138" t="s">
        <v>140</v>
      </c>
      <c r="B145" s="139"/>
      <c r="C145" s="57">
        <f>B$16</f>
        <v>232</v>
      </c>
      <c r="D145" s="140" t="s">
        <v>3</v>
      </c>
      <c r="E145" s="141" t="s">
        <v>31</v>
      </c>
      <c r="F145" s="60"/>
      <c r="G145" s="142">
        <f t="shared" ref="G145:G161" si="7">C145*F145</f>
        <v>0</v>
      </c>
      <c r="H145" s="62" t="e">
        <f t="shared" si="6"/>
        <v>#DIV/0!</v>
      </c>
    </row>
    <row r="146" spans="1:8" ht="15.75" x14ac:dyDescent="0.25">
      <c r="A146" s="138" t="s">
        <v>53</v>
      </c>
      <c r="B146" s="139"/>
      <c r="C146" s="57">
        <f>B$16</f>
        <v>232</v>
      </c>
      <c r="D146" s="140" t="s">
        <v>3</v>
      </c>
      <c r="E146" s="141" t="s">
        <v>31</v>
      </c>
      <c r="F146" s="60"/>
      <c r="G146" s="142">
        <f t="shared" si="7"/>
        <v>0</v>
      </c>
      <c r="H146" s="62" t="e">
        <f t="shared" si="6"/>
        <v>#DIV/0!</v>
      </c>
    </row>
    <row r="147" spans="1:8" ht="15.75" x14ac:dyDescent="0.25">
      <c r="A147" s="143" t="s">
        <v>141</v>
      </c>
      <c r="B147" s="79"/>
      <c r="C147" s="144">
        <f>C146*0.001</f>
        <v>0.23200000000000001</v>
      </c>
      <c r="D147" s="120" t="s">
        <v>55</v>
      </c>
      <c r="E147" s="82" t="s">
        <v>31</v>
      </c>
      <c r="F147" s="83"/>
      <c r="G147" s="145">
        <f t="shared" si="7"/>
        <v>0</v>
      </c>
      <c r="H147" s="85" t="e">
        <f t="shared" si="6"/>
        <v>#DIV/0!</v>
      </c>
    </row>
    <row r="148" spans="1:8" ht="31.5" x14ac:dyDescent="0.25">
      <c r="A148" s="138" t="s">
        <v>142</v>
      </c>
      <c r="B148" s="87"/>
      <c r="C148" s="57">
        <f>B$16</f>
        <v>232</v>
      </c>
      <c r="D148" s="105" t="s">
        <v>3</v>
      </c>
      <c r="E148" s="89" t="s">
        <v>31</v>
      </c>
      <c r="F148" s="60"/>
      <c r="G148" s="142">
        <f t="shared" si="7"/>
        <v>0</v>
      </c>
      <c r="H148" s="62" t="e">
        <f t="shared" si="6"/>
        <v>#DIV/0!</v>
      </c>
    </row>
    <row r="149" spans="1:8" ht="15.75" x14ac:dyDescent="0.25">
      <c r="A149" s="138" t="s">
        <v>143</v>
      </c>
      <c r="B149" s="87"/>
      <c r="C149" s="57">
        <f>B$16*2</f>
        <v>464</v>
      </c>
      <c r="D149" s="105" t="s">
        <v>3</v>
      </c>
      <c r="E149" s="89" t="s">
        <v>31</v>
      </c>
      <c r="F149" s="60"/>
      <c r="G149" s="142">
        <f t="shared" si="7"/>
        <v>0</v>
      </c>
      <c r="H149" s="62" t="e">
        <f t="shared" si="6"/>
        <v>#DIV/0!</v>
      </c>
    </row>
    <row r="150" spans="1:8" ht="15.75" x14ac:dyDescent="0.25">
      <c r="A150" s="138" t="s">
        <v>144</v>
      </c>
      <c r="B150" s="87"/>
      <c r="C150" s="57">
        <f>B$16</f>
        <v>232</v>
      </c>
      <c r="D150" s="105" t="s">
        <v>3</v>
      </c>
      <c r="E150" s="89" t="s">
        <v>31</v>
      </c>
      <c r="F150" s="60"/>
      <c r="G150" s="142">
        <f t="shared" si="7"/>
        <v>0</v>
      </c>
      <c r="H150" s="62" t="e">
        <f t="shared" si="6"/>
        <v>#DIV/0!</v>
      </c>
    </row>
    <row r="151" spans="1:8" ht="15.75" x14ac:dyDescent="0.25">
      <c r="A151" s="138" t="s">
        <v>145</v>
      </c>
      <c r="B151" s="87"/>
      <c r="C151" s="57">
        <f>B$16</f>
        <v>232</v>
      </c>
      <c r="D151" s="105" t="s">
        <v>3</v>
      </c>
      <c r="E151" s="89" t="s">
        <v>31</v>
      </c>
      <c r="F151" s="60"/>
      <c r="G151" s="142">
        <f t="shared" si="7"/>
        <v>0</v>
      </c>
      <c r="H151" s="62" t="e">
        <f t="shared" si="6"/>
        <v>#DIV/0!</v>
      </c>
    </row>
    <row r="152" spans="1:8" ht="15.75" x14ac:dyDescent="0.25">
      <c r="A152" s="138" t="s">
        <v>146</v>
      </c>
      <c r="B152" s="87"/>
      <c r="C152" s="57">
        <f>B$16</f>
        <v>232</v>
      </c>
      <c r="D152" s="105" t="s">
        <v>3</v>
      </c>
      <c r="E152" s="89" t="s">
        <v>31</v>
      </c>
      <c r="F152" s="60"/>
      <c r="G152" s="142">
        <f t="shared" si="7"/>
        <v>0</v>
      </c>
      <c r="H152" s="62" t="e">
        <f t="shared" si="6"/>
        <v>#DIV/0!</v>
      </c>
    </row>
    <row r="153" spans="1:8" ht="15.75" x14ac:dyDescent="0.25">
      <c r="A153" s="143" t="s">
        <v>147</v>
      </c>
      <c r="B153" s="79"/>
      <c r="C153" s="144">
        <f>C152*0.04</f>
        <v>9.2799999999999994</v>
      </c>
      <c r="D153" s="120" t="s">
        <v>111</v>
      </c>
      <c r="E153" s="82" t="s">
        <v>31</v>
      </c>
      <c r="F153" s="83"/>
      <c r="G153" s="145">
        <f t="shared" si="7"/>
        <v>0</v>
      </c>
      <c r="H153" s="85" t="e">
        <f t="shared" si="6"/>
        <v>#DIV/0!</v>
      </c>
    </row>
    <row r="154" spans="1:8" ht="15.75" x14ac:dyDescent="0.25">
      <c r="A154" s="138" t="s">
        <v>148</v>
      </c>
      <c r="B154" s="87"/>
      <c r="C154" s="57">
        <f>B$16</f>
        <v>232</v>
      </c>
      <c r="D154" s="105" t="s">
        <v>3</v>
      </c>
      <c r="E154" s="89" t="s">
        <v>31</v>
      </c>
      <c r="F154" s="60"/>
      <c r="G154" s="142">
        <f t="shared" si="7"/>
        <v>0</v>
      </c>
      <c r="H154" s="62" t="e">
        <f t="shared" si="6"/>
        <v>#DIV/0!</v>
      </c>
    </row>
    <row r="155" spans="1:8" ht="32.25" thickBot="1" x14ac:dyDescent="0.3">
      <c r="A155" s="143" t="s">
        <v>149</v>
      </c>
      <c r="B155" s="79"/>
      <c r="C155" s="144">
        <f>C154*0.025</f>
        <v>5.8000000000000007</v>
      </c>
      <c r="D155" s="120" t="s">
        <v>111</v>
      </c>
      <c r="E155" s="82" t="s">
        <v>31</v>
      </c>
      <c r="F155" s="83"/>
      <c r="G155" s="145">
        <f t="shared" si="7"/>
        <v>0</v>
      </c>
      <c r="H155" s="85" t="e">
        <f t="shared" si="6"/>
        <v>#DIV/0!</v>
      </c>
    </row>
    <row r="156" spans="1:8" ht="16.5" thickBot="1" x14ac:dyDescent="0.25">
      <c r="A156" s="48" t="s">
        <v>150</v>
      </c>
      <c r="B156" s="49"/>
      <c r="C156" s="50">
        <v>1</v>
      </c>
      <c r="D156" s="51"/>
      <c r="E156" s="52"/>
      <c r="F156" s="52"/>
      <c r="G156" s="53">
        <f>SUM(G157:G161)</f>
        <v>0</v>
      </c>
      <c r="H156" s="54" t="e">
        <f t="shared" si="6"/>
        <v>#DIV/0!</v>
      </c>
    </row>
    <row r="157" spans="1:8" ht="31.5" x14ac:dyDescent="0.25">
      <c r="A157" s="138" t="s">
        <v>151</v>
      </c>
      <c r="B157" s="87"/>
      <c r="C157" s="57">
        <f>B$16*3</f>
        <v>696</v>
      </c>
      <c r="D157" s="105" t="s">
        <v>3</v>
      </c>
      <c r="E157" s="89" t="s">
        <v>31</v>
      </c>
      <c r="F157" s="60"/>
      <c r="G157" s="142">
        <f t="shared" si="7"/>
        <v>0</v>
      </c>
      <c r="H157" s="62" t="e">
        <f t="shared" si="6"/>
        <v>#DIV/0!</v>
      </c>
    </row>
    <row r="158" spans="1:8" ht="15.75" x14ac:dyDescent="0.25">
      <c r="A158" s="138" t="s">
        <v>152</v>
      </c>
      <c r="B158" s="87"/>
      <c r="C158" s="57">
        <f>B$16</f>
        <v>232</v>
      </c>
      <c r="D158" s="105" t="s">
        <v>3</v>
      </c>
      <c r="E158" s="89" t="s">
        <v>31</v>
      </c>
      <c r="F158" s="60"/>
      <c r="G158" s="142">
        <f t="shared" si="7"/>
        <v>0</v>
      </c>
      <c r="H158" s="62" t="e">
        <f t="shared" si="6"/>
        <v>#DIV/0!</v>
      </c>
    </row>
    <row r="159" spans="1:8" ht="15.75" x14ac:dyDescent="0.25">
      <c r="A159" s="143" t="s">
        <v>153</v>
      </c>
      <c r="B159" s="79"/>
      <c r="C159" s="144">
        <f>C158*0.0004</f>
        <v>9.2800000000000007E-2</v>
      </c>
      <c r="D159" s="120" t="s">
        <v>55</v>
      </c>
      <c r="E159" s="82" t="s">
        <v>31</v>
      </c>
      <c r="F159" s="83"/>
      <c r="G159" s="146">
        <f t="shared" si="7"/>
        <v>0</v>
      </c>
      <c r="H159" s="85" t="e">
        <f t="shared" si="6"/>
        <v>#DIV/0!</v>
      </c>
    </row>
    <row r="160" spans="1:8" ht="15.75" x14ac:dyDescent="0.25">
      <c r="A160" s="138" t="s">
        <v>148</v>
      </c>
      <c r="B160" s="87"/>
      <c r="C160" s="57">
        <f>B$16</f>
        <v>232</v>
      </c>
      <c r="D160" s="105" t="s">
        <v>3</v>
      </c>
      <c r="E160" s="89" t="s">
        <v>31</v>
      </c>
      <c r="F160" s="60"/>
      <c r="G160" s="142">
        <f t="shared" si="7"/>
        <v>0</v>
      </c>
      <c r="H160" s="62" t="e">
        <f t="shared" si="6"/>
        <v>#DIV/0!</v>
      </c>
    </row>
    <row r="161" spans="1:8" ht="16.5" thickBot="1" x14ac:dyDescent="0.3">
      <c r="A161" s="143" t="s">
        <v>154</v>
      </c>
      <c r="B161" s="79"/>
      <c r="C161" s="144">
        <f>C160*0.04</f>
        <v>9.2799999999999994</v>
      </c>
      <c r="D161" s="120" t="s">
        <v>111</v>
      </c>
      <c r="E161" s="82" t="s">
        <v>31</v>
      </c>
      <c r="F161" s="83"/>
      <c r="G161" s="145">
        <f t="shared" si="7"/>
        <v>0</v>
      </c>
      <c r="H161" s="85" t="e">
        <f t="shared" si="6"/>
        <v>#DIV/0!</v>
      </c>
    </row>
    <row r="162" spans="1:8" ht="16.5" hidden="1" thickBot="1" x14ac:dyDescent="0.25">
      <c r="A162" s="48" t="s">
        <v>155</v>
      </c>
      <c r="B162" s="49"/>
      <c r="C162" s="50">
        <v>1</v>
      </c>
      <c r="D162" s="51"/>
      <c r="E162" s="52"/>
      <c r="F162" s="52"/>
      <c r="G162" s="53">
        <f>SUM(G163:G175)</f>
        <v>0</v>
      </c>
      <c r="H162" s="54" t="e">
        <f t="shared" si="6"/>
        <v>#DIV/0!</v>
      </c>
    </row>
    <row r="163" spans="1:8" ht="16.5" hidden="1" thickBot="1" x14ac:dyDescent="0.3">
      <c r="A163" s="138" t="s">
        <v>53</v>
      </c>
      <c r="B163" s="139"/>
      <c r="C163" s="57">
        <f>B$17</f>
        <v>0</v>
      </c>
      <c r="D163" s="140" t="s">
        <v>3</v>
      </c>
      <c r="E163" s="141" t="s">
        <v>31</v>
      </c>
      <c r="F163" s="60"/>
      <c r="G163" s="142">
        <f>C163*F163</f>
        <v>0</v>
      </c>
      <c r="H163" s="62" t="e">
        <f>G163/G$217</f>
        <v>#DIV/0!</v>
      </c>
    </row>
    <row r="164" spans="1:8" ht="16.5" hidden="1" thickBot="1" x14ac:dyDescent="0.3">
      <c r="A164" s="143" t="s">
        <v>141</v>
      </c>
      <c r="B164" s="79"/>
      <c r="C164" s="144">
        <f>C163*0.001</f>
        <v>0</v>
      </c>
      <c r="D164" s="120" t="s">
        <v>55</v>
      </c>
      <c r="E164" s="82" t="s">
        <v>31</v>
      </c>
      <c r="F164" s="83"/>
      <c r="G164" s="145">
        <f>C164*F164</f>
        <v>0</v>
      </c>
      <c r="H164" s="85" t="e">
        <f>G164/G$217</f>
        <v>#DIV/0!</v>
      </c>
    </row>
    <row r="165" spans="1:8" ht="32.25" hidden="1" thickBot="1" x14ac:dyDescent="0.3">
      <c r="A165" s="147" t="s">
        <v>156</v>
      </c>
      <c r="B165" s="148"/>
      <c r="C165" s="98">
        <f>B$17</f>
        <v>0</v>
      </c>
      <c r="D165" s="99" t="s">
        <v>3</v>
      </c>
      <c r="E165" s="100" t="s">
        <v>31</v>
      </c>
      <c r="F165" s="60"/>
      <c r="G165" s="149">
        <f t="shared" ref="G165:G198" si="8">C165*F165</f>
        <v>0</v>
      </c>
      <c r="H165" s="102" t="e">
        <f t="shared" si="6"/>
        <v>#DIV/0!</v>
      </c>
    </row>
    <row r="166" spans="1:8" ht="16.5" hidden="1" thickBot="1" x14ac:dyDescent="0.3">
      <c r="A166" s="147" t="s">
        <v>143</v>
      </c>
      <c r="B166" s="148"/>
      <c r="C166" s="98">
        <f>B$17*2</f>
        <v>0</v>
      </c>
      <c r="D166" s="150" t="s">
        <v>3</v>
      </c>
      <c r="E166" s="100" t="s">
        <v>31</v>
      </c>
      <c r="F166" s="60"/>
      <c r="G166" s="149">
        <f t="shared" si="8"/>
        <v>0</v>
      </c>
      <c r="H166" s="102" t="e">
        <f t="shared" si="6"/>
        <v>#DIV/0!</v>
      </c>
    </row>
    <row r="167" spans="1:8" ht="16.5" hidden="1" thickBot="1" x14ac:dyDescent="0.3">
      <c r="A167" s="147" t="s">
        <v>157</v>
      </c>
      <c r="B167" s="148"/>
      <c r="C167" s="98">
        <f>B$17*2</f>
        <v>0</v>
      </c>
      <c r="D167" s="150" t="s">
        <v>3</v>
      </c>
      <c r="E167" s="100" t="s">
        <v>31</v>
      </c>
      <c r="F167" s="60"/>
      <c r="G167" s="149">
        <f t="shared" si="8"/>
        <v>0</v>
      </c>
      <c r="H167" s="102" t="e">
        <f t="shared" si="6"/>
        <v>#DIV/0!</v>
      </c>
    </row>
    <row r="168" spans="1:8" ht="16.5" hidden="1" thickBot="1" x14ac:dyDescent="0.3">
      <c r="A168" s="147" t="s">
        <v>158</v>
      </c>
      <c r="B168" s="148"/>
      <c r="C168" s="98">
        <f>B$17</f>
        <v>0</v>
      </c>
      <c r="D168" s="99" t="s">
        <v>3</v>
      </c>
      <c r="E168" s="100" t="s">
        <v>31</v>
      </c>
      <c r="F168" s="60"/>
      <c r="G168" s="149">
        <f t="shared" si="8"/>
        <v>0</v>
      </c>
      <c r="H168" s="102" t="e">
        <f t="shared" si="6"/>
        <v>#DIV/0!</v>
      </c>
    </row>
    <row r="169" spans="1:8" ht="32.25" hidden="1" thickBot="1" x14ac:dyDescent="0.3">
      <c r="A169" s="151" t="s">
        <v>159</v>
      </c>
      <c r="B169" s="152"/>
      <c r="C169" s="153">
        <f>C168*1.1</f>
        <v>0</v>
      </c>
      <c r="D169" s="154" t="s">
        <v>3</v>
      </c>
      <c r="E169" s="155" t="s">
        <v>31</v>
      </c>
      <c r="F169" s="156"/>
      <c r="G169" s="157">
        <f t="shared" si="8"/>
        <v>0</v>
      </c>
      <c r="H169" s="158" t="e">
        <f t="shared" si="6"/>
        <v>#DIV/0!</v>
      </c>
    </row>
    <row r="170" spans="1:8" ht="32.25" hidden="1" thickBot="1" x14ac:dyDescent="0.3">
      <c r="A170" s="151" t="s">
        <v>160</v>
      </c>
      <c r="B170" s="152"/>
      <c r="C170" s="153">
        <f>C168*1.05</f>
        <v>0</v>
      </c>
      <c r="D170" s="154" t="s">
        <v>3</v>
      </c>
      <c r="E170" s="155" t="s">
        <v>31</v>
      </c>
      <c r="F170" s="156"/>
      <c r="G170" s="157">
        <f t="shared" si="8"/>
        <v>0</v>
      </c>
      <c r="H170" s="158" t="e">
        <f t="shared" si="6"/>
        <v>#DIV/0!</v>
      </c>
    </row>
    <row r="171" spans="1:8" ht="32.25" hidden="1" thickBot="1" x14ac:dyDescent="0.3">
      <c r="A171" s="159" t="s">
        <v>161</v>
      </c>
      <c r="B171" s="160"/>
      <c r="C171" s="161"/>
      <c r="D171" s="162" t="s">
        <v>34</v>
      </c>
      <c r="E171" s="163" t="s">
        <v>31</v>
      </c>
      <c r="F171" s="71"/>
      <c r="G171" s="164">
        <f t="shared" si="8"/>
        <v>0</v>
      </c>
      <c r="H171" s="165" t="e">
        <f t="shared" si="6"/>
        <v>#DIV/0!</v>
      </c>
    </row>
    <row r="172" spans="1:8" ht="16.5" hidden="1" thickBot="1" x14ac:dyDescent="0.3">
      <c r="A172" s="147" t="s">
        <v>162</v>
      </c>
      <c r="B172" s="148"/>
      <c r="C172" s="98">
        <f>B$17</f>
        <v>0</v>
      </c>
      <c r="D172" s="99" t="s">
        <v>3</v>
      </c>
      <c r="E172" s="100" t="s">
        <v>31</v>
      </c>
      <c r="F172" s="60"/>
      <c r="G172" s="149">
        <f t="shared" si="8"/>
        <v>0</v>
      </c>
      <c r="H172" s="102" t="e">
        <f t="shared" si="6"/>
        <v>#DIV/0!</v>
      </c>
    </row>
    <row r="173" spans="1:8" ht="16.5" hidden="1" thickBot="1" x14ac:dyDescent="0.3">
      <c r="A173" s="147" t="s">
        <v>163</v>
      </c>
      <c r="B173" s="148"/>
      <c r="C173" s="98">
        <f>B$17</f>
        <v>0</v>
      </c>
      <c r="D173" s="99" t="s">
        <v>3</v>
      </c>
      <c r="E173" s="100" t="s">
        <v>31</v>
      </c>
      <c r="F173" s="60"/>
      <c r="G173" s="149">
        <f t="shared" si="8"/>
        <v>0</v>
      </c>
      <c r="H173" s="102" t="e">
        <f t="shared" si="6"/>
        <v>#DIV/0!</v>
      </c>
    </row>
    <row r="174" spans="1:8" ht="16.5" hidden="1" thickBot="1" x14ac:dyDescent="0.3">
      <c r="A174" s="147" t="s">
        <v>164</v>
      </c>
      <c r="B174" s="148"/>
      <c r="C174" s="98">
        <f>B$17</f>
        <v>0</v>
      </c>
      <c r="D174" s="99" t="s">
        <v>3</v>
      </c>
      <c r="E174" s="100" t="s">
        <v>31</v>
      </c>
      <c r="F174" s="60"/>
      <c r="G174" s="149">
        <f t="shared" si="8"/>
        <v>0</v>
      </c>
      <c r="H174" s="102" t="e">
        <f t="shared" si="6"/>
        <v>#DIV/0!</v>
      </c>
    </row>
    <row r="175" spans="1:8" ht="16.5" hidden="1" thickBot="1" x14ac:dyDescent="0.3">
      <c r="A175" s="147" t="s">
        <v>165</v>
      </c>
      <c r="B175" s="148"/>
      <c r="C175" s="98">
        <f>B$17</f>
        <v>0</v>
      </c>
      <c r="D175" s="99" t="s">
        <v>3</v>
      </c>
      <c r="E175" s="100" t="s">
        <v>31</v>
      </c>
      <c r="F175" s="60"/>
      <c r="G175" s="149">
        <f t="shared" si="8"/>
        <v>0</v>
      </c>
      <c r="H175" s="102" t="e">
        <f t="shared" si="6"/>
        <v>#DIV/0!</v>
      </c>
    </row>
    <row r="176" spans="1:8" ht="16.5" hidden="1" thickBot="1" x14ac:dyDescent="0.25">
      <c r="A176" s="48" t="s">
        <v>166</v>
      </c>
      <c r="B176" s="49"/>
      <c r="C176" s="50">
        <v>1</v>
      </c>
      <c r="D176" s="51"/>
      <c r="E176" s="52"/>
      <c r="F176" s="52"/>
      <c r="G176" s="53">
        <f>SUM(G177:G178)</f>
        <v>0</v>
      </c>
      <c r="H176" s="54" t="e">
        <f t="shared" si="6"/>
        <v>#DIV/0!</v>
      </c>
    </row>
    <row r="177" spans="1:8" ht="32.25" hidden="1" thickBot="1" x14ac:dyDescent="0.3">
      <c r="A177" s="147" t="s">
        <v>167</v>
      </c>
      <c r="B177" s="148"/>
      <c r="C177" s="98"/>
      <c r="D177" s="99" t="s">
        <v>34</v>
      </c>
      <c r="E177" s="100" t="s">
        <v>31</v>
      </c>
      <c r="F177" s="60"/>
      <c r="G177" s="149">
        <f t="shared" si="8"/>
        <v>0</v>
      </c>
      <c r="H177" s="102" t="e">
        <f t="shared" si="6"/>
        <v>#DIV/0!</v>
      </c>
    </row>
    <row r="178" spans="1:8" ht="48" hidden="1" thickBot="1" x14ac:dyDescent="0.3">
      <c r="A178" s="147" t="s">
        <v>168</v>
      </c>
      <c r="B178" s="148"/>
      <c r="C178" s="98">
        <f>B$17</f>
        <v>0</v>
      </c>
      <c r="D178" s="99" t="s">
        <v>3</v>
      </c>
      <c r="E178" s="100" t="s">
        <v>31</v>
      </c>
      <c r="F178" s="60"/>
      <c r="G178" s="149">
        <f t="shared" si="8"/>
        <v>0</v>
      </c>
      <c r="H178" s="102" t="e">
        <f t="shared" si="6"/>
        <v>#DIV/0!</v>
      </c>
    </row>
    <row r="179" spans="1:8" ht="16.5" hidden="1" thickBot="1" x14ac:dyDescent="0.25">
      <c r="A179" s="48" t="s">
        <v>169</v>
      </c>
      <c r="B179" s="49"/>
      <c r="C179" s="50">
        <v>1</v>
      </c>
      <c r="D179" s="51"/>
      <c r="E179" s="52"/>
      <c r="F179" s="52"/>
      <c r="G179" s="53">
        <f>SUM(G180:G186)</f>
        <v>0</v>
      </c>
      <c r="H179" s="54" t="e">
        <f t="shared" si="6"/>
        <v>#DIV/0!</v>
      </c>
    </row>
    <row r="180" spans="1:8" ht="32.25" hidden="1" thickBot="1" x14ac:dyDescent="0.3">
      <c r="A180" s="147" t="s">
        <v>170</v>
      </c>
      <c r="B180" s="148"/>
      <c r="C180" s="98">
        <f>B18</f>
        <v>0</v>
      </c>
      <c r="D180" s="99" t="s">
        <v>3</v>
      </c>
      <c r="E180" s="100" t="s">
        <v>31</v>
      </c>
      <c r="F180" s="60"/>
      <c r="G180" s="149">
        <f t="shared" si="8"/>
        <v>0</v>
      </c>
      <c r="H180" s="102" t="e">
        <f t="shared" si="6"/>
        <v>#DIV/0!</v>
      </c>
    </row>
    <row r="181" spans="1:8" s="173" customFormat="1" ht="16.5" hidden="1" thickBot="1" x14ac:dyDescent="0.3">
      <c r="A181" s="166" t="s">
        <v>171</v>
      </c>
      <c r="B181" s="167" t="s">
        <v>38</v>
      </c>
      <c r="C181" s="168"/>
      <c r="D181" s="169" t="s">
        <v>34</v>
      </c>
      <c r="E181" s="170" t="s">
        <v>31</v>
      </c>
      <c r="F181" s="71"/>
      <c r="G181" s="171">
        <f t="shared" si="8"/>
        <v>0</v>
      </c>
      <c r="H181" s="172" t="e">
        <f t="shared" si="6"/>
        <v>#DIV/0!</v>
      </c>
    </row>
    <row r="182" spans="1:8" s="182" customFormat="1" ht="16.5" hidden="1" thickBot="1" x14ac:dyDescent="0.3">
      <c r="A182" s="174" t="s">
        <v>172</v>
      </c>
      <c r="B182" s="175" t="s">
        <v>173</v>
      </c>
      <c r="C182" s="176">
        <f>B18*0.2</f>
        <v>0</v>
      </c>
      <c r="D182" s="177" t="s">
        <v>42</v>
      </c>
      <c r="E182" s="178" t="s">
        <v>31</v>
      </c>
      <c r="F182" s="179"/>
      <c r="G182" s="180">
        <f t="shared" si="8"/>
        <v>0</v>
      </c>
      <c r="H182" s="181" t="e">
        <f t="shared" si="6"/>
        <v>#DIV/0!</v>
      </c>
    </row>
    <row r="183" spans="1:8" s="173" customFormat="1" ht="16.5" hidden="1" thickBot="1" x14ac:dyDescent="0.3">
      <c r="A183" s="166" t="s">
        <v>174</v>
      </c>
      <c r="B183" s="167"/>
      <c r="C183" s="168"/>
      <c r="D183" s="169" t="s">
        <v>34</v>
      </c>
      <c r="E183" s="170" t="s">
        <v>31</v>
      </c>
      <c r="F183" s="71"/>
      <c r="G183" s="171">
        <f t="shared" si="8"/>
        <v>0</v>
      </c>
      <c r="H183" s="172" t="e">
        <f t="shared" si="6"/>
        <v>#DIV/0!</v>
      </c>
    </row>
    <row r="184" spans="1:8" s="182" customFormat="1" ht="16.5" hidden="1" thickBot="1" x14ac:dyDescent="0.3">
      <c r="A184" s="174" t="s">
        <v>175</v>
      </c>
      <c r="B184" s="175" t="s">
        <v>176</v>
      </c>
      <c r="C184" s="176">
        <f>B18*0.08</f>
        <v>0</v>
      </c>
      <c r="D184" s="177" t="s">
        <v>42</v>
      </c>
      <c r="E184" s="178" t="s">
        <v>31</v>
      </c>
      <c r="F184" s="179"/>
      <c r="G184" s="180">
        <f t="shared" si="8"/>
        <v>0</v>
      </c>
      <c r="H184" s="181" t="e">
        <f t="shared" si="6"/>
        <v>#DIV/0!</v>
      </c>
    </row>
    <row r="185" spans="1:8" s="173" customFormat="1" ht="16.5" hidden="1" thickBot="1" x14ac:dyDescent="0.3">
      <c r="A185" s="166" t="s">
        <v>177</v>
      </c>
      <c r="B185" s="167"/>
      <c r="C185" s="168"/>
      <c r="D185" s="169" t="s">
        <v>34</v>
      </c>
      <c r="E185" s="170" t="s">
        <v>31</v>
      </c>
      <c r="F185" s="71"/>
      <c r="G185" s="171">
        <f t="shared" si="8"/>
        <v>0</v>
      </c>
      <c r="H185" s="172" t="e">
        <f t="shared" si="6"/>
        <v>#DIV/0!</v>
      </c>
    </row>
    <row r="186" spans="1:8" ht="32.25" hidden="1" thickBot="1" x14ac:dyDescent="0.3">
      <c r="A186" s="147" t="s">
        <v>178</v>
      </c>
      <c r="B186" s="148"/>
      <c r="C186" s="98">
        <f>B18</f>
        <v>0</v>
      </c>
      <c r="D186" s="99" t="s">
        <v>3</v>
      </c>
      <c r="E186" s="100" t="s">
        <v>31</v>
      </c>
      <c r="F186" s="60"/>
      <c r="G186" s="149">
        <f t="shared" si="8"/>
        <v>0</v>
      </c>
      <c r="H186" s="102" t="e">
        <f t="shared" si="6"/>
        <v>#DIV/0!</v>
      </c>
    </row>
    <row r="187" spans="1:8" ht="16.5" thickBot="1" x14ac:dyDescent="0.25">
      <c r="A187" s="48" t="s">
        <v>179</v>
      </c>
      <c r="B187" s="49"/>
      <c r="C187" s="50">
        <v>1</v>
      </c>
      <c r="D187" s="51"/>
      <c r="E187" s="52"/>
      <c r="F187" s="52"/>
      <c r="G187" s="53">
        <f>SUM(G188:G198)</f>
        <v>0</v>
      </c>
      <c r="H187" s="54" t="e">
        <f t="shared" si="6"/>
        <v>#DIV/0!</v>
      </c>
    </row>
    <row r="188" spans="1:8" ht="15.75" x14ac:dyDescent="0.25">
      <c r="A188" s="147" t="s">
        <v>180</v>
      </c>
      <c r="B188" s="148"/>
      <c r="C188" s="98">
        <v>5</v>
      </c>
      <c r="D188" s="99" t="s">
        <v>5</v>
      </c>
      <c r="E188" s="100"/>
      <c r="F188" s="60"/>
      <c r="G188" s="149">
        <f t="shared" si="8"/>
        <v>0</v>
      </c>
      <c r="H188" s="102" t="e">
        <f t="shared" si="6"/>
        <v>#DIV/0!</v>
      </c>
    </row>
    <row r="189" spans="1:8" ht="15.75" x14ac:dyDescent="0.25">
      <c r="A189" s="147" t="s">
        <v>181</v>
      </c>
      <c r="B189" s="148"/>
      <c r="C189" s="98">
        <v>5</v>
      </c>
      <c r="D189" s="99" t="s">
        <v>5</v>
      </c>
      <c r="E189" s="100"/>
      <c r="F189" s="60"/>
      <c r="G189" s="149">
        <f>C189*F189</f>
        <v>0</v>
      </c>
      <c r="H189" s="102" t="e">
        <f t="shared" si="6"/>
        <v>#DIV/0!</v>
      </c>
    </row>
    <row r="190" spans="1:8" ht="15.75" x14ac:dyDescent="0.25">
      <c r="A190" s="147" t="s">
        <v>182</v>
      </c>
      <c r="B190" s="148"/>
      <c r="C190" s="98">
        <v>5</v>
      </c>
      <c r="D190" s="99" t="s">
        <v>34</v>
      </c>
      <c r="E190" s="100"/>
      <c r="F190" s="60"/>
      <c r="G190" s="149">
        <f t="shared" si="8"/>
        <v>0</v>
      </c>
      <c r="H190" s="102" t="e">
        <f t="shared" si="6"/>
        <v>#DIV/0!</v>
      </c>
    </row>
    <row r="191" spans="1:8" ht="15.75" x14ac:dyDescent="0.25">
      <c r="A191" s="78" t="s">
        <v>41</v>
      </c>
      <c r="B191" s="79"/>
      <c r="C191" s="80">
        <v>2</v>
      </c>
      <c r="D191" s="81" t="s">
        <v>42</v>
      </c>
      <c r="E191" s="82" t="s">
        <v>31</v>
      </c>
      <c r="F191" s="83"/>
      <c r="G191" s="84">
        <f>C191*F191</f>
        <v>0</v>
      </c>
      <c r="H191" s="85" t="e">
        <f t="shared" si="6"/>
        <v>#DIV/0!</v>
      </c>
    </row>
    <row r="192" spans="1:8" ht="15.75" x14ac:dyDescent="0.25">
      <c r="A192" s="91" t="s">
        <v>44</v>
      </c>
      <c r="B192" s="92"/>
      <c r="C192" s="93">
        <v>1</v>
      </c>
      <c r="D192" s="94" t="s">
        <v>34</v>
      </c>
      <c r="E192" s="95" t="s">
        <v>31</v>
      </c>
      <c r="F192" s="291"/>
      <c r="G192" s="72">
        <f>C192*F192</f>
        <v>0</v>
      </c>
      <c r="H192" s="73" t="e">
        <f t="shared" si="6"/>
        <v>#DIV/0!</v>
      </c>
    </row>
    <row r="193" spans="1:9" s="182" customFormat="1" ht="26.25" x14ac:dyDescent="0.25">
      <c r="A193" s="174" t="s">
        <v>183</v>
      </c>
      <c r="B193" s="175" t="s">
        <v>184</v>
      </c>
      <c r="C193" s="176">
        <v>11</v>
      </c>
      <c r="D193" s="177" t="s">
        <v>5</v>
      </c>
      <c r="E193" s="178"/>
      <c r="F193" s="179"/>
      <c r="G193" s="180">
        <f t="shared" si="8"/>
        <v>0</v>
      </c>
      <c r="H193" s="181" t="e">
        <f t="shared" si="6"/>
        <v>#DIV/0!</v>
      </c>
    </row>
    <row r="194" spans="1:9" s="173" customFormat="1" ht="15.75" hidden="1" x14ac:dyDescent="0.25">
      <c r="A194" s="166" t="s">
        <v>185</v>
      </c>
      <c r="B194" s="167"/>
      <c r="C194" s="168"/>
      <c r="D194" s="169" t="s">
        <v>34</v>
      </c>
      <c r="E194" s="170" t="s">
        <v>31</v>
      </c>
      <c r="F194" s="71"/>
      <c r="G194" s="171">
        <f>C194*F194</f>
        <v>0</v>
      </c>
      <c r="H194" s="172" t="e">
        <f t="shared" si="6"/>
        <v>#DIV/0!</v>
      </c>
    </row>
    <row r="195" spans="1:9" s="182" customFormat="1" ht="15.75" x14ac:dyDescent="0.25">
      <c r="A195" s="174" t="s">
        <v>186</v>
      </c>
      <c r="B195" s="175"/>
      <c r="C195" s="176">
        <v>2</v>
      </c>
      <c r="D195" s="177" t="s">
        <v>187</v>
      </c>
      <c r="E195" s="178"/>
      <c r="F195" s="179"/>
      <c r="G195" s="180">
        <f t="shared" si="8"/>
        <v>0</v>
      </c>
      <c r="H195" s="181" t="e">
        <f t="shared" si="6"/>
        <v>#DIV/0!</v>
      </c>
    </row>
    <row r="196" spans="1:9" s="182" customFormat="1" ht="15.75" x14ac:dyDescent="0.25">
      <c r="A196" s="174" t="s">
        <v>188</v>
      </c>
      <c r="B196" s="175"/>
      <c r="C196" s="176">
        <v>4</v>
      </c>
      <c r="D196" s="177" t="s">
        <v>5</v>
      </c>
      <c r="E196" s="178"/>
      <c r="F196" s="179"/>
      <c r="G196" s="180">
        <f t="shared" si="8"/>
        <v>0</v>
      </c>
      <c r="H196" s="181" t="e">
        <f t="shared" si="6"/>
        <v>#DIV/0!</v>
      </c>
      <c r="I196" s="183"/>
    </row>
    <row r="197" spans="1:9" s="182" customFormat="1" ht="15.75" x14ac:dyDescent="0.25">
      <c r="A197" s="174" t="s">
        <v>189</v>
      </c>
      <c r="B197" s="175"/>
      <c r="C197" s="176">
        <v>1</v>
      </c>
      <c r="D197" s="177" t="s">
        <v>5</v>
      </c>
      <c r="E197" s="178"/>
      <c r="F197" s="179"/>
      <c r="G197" s="180">
        <f t="shared" si="8"/>
        <v>0</v>
      </c>
      <c r="H197" s="181" t="e">
        <f t="shared" si="6"/>
        <v>#DIV/0!</v>
      </c>
      <c r="I197" s="183"/>
    </row>
    <row r="198" spans="1:9" s="173" customFormat="1" ht="16.5" thickBot="1" x14ac:dyDescent="0.3">
      <c r="A198" s="166" t="s">
        <v>190</v>
      </c>
      <c r="B198" s="167"/>
      <c r="C198" s="168">
        <v>1</v>
      </c>
      <c r="D198" s="169" t="s">
        <v>34</v>
      </c>
      <c r="E198" s="170"/>
      <c r="F198" s="291"/>
      <c r="G198" s="171">
        <f t="shared" si="8"/>
        <v>0</v>
      </c>
      <c r="H198" s="172" t="e">
        <f t="shared" ref="H198:H215" si="9">G198/G$217</f>
        <v>#DIV/0!</v>
      </c>
    </row>
    <row r="199" spans="1:9" ht="16.5" thickBot="1" x14ac:dyDescent="0.25">
      <c r="A199" s="48" t="s">
        <v>191</v>
      </c>
      <c r="B199" s="49"/>
      <c r="C199" s="50">
        <v>1</v>
      </c>
      <c r="D199" s="51"/>
      <c r="E199" s="52"/>
      <c r="F199" s="52"/>
      <c r="G199" s="53">
        <f>SUM(G200:G215)</f>
        <v>0</v>
      </c>
      <c r="H199" s="54" t="e">
        <f t="shared" si="9"/>
        <v>#DIV/0!</v>
      </c>
    </row>
    <row r="200" spans="1:9" ht="15.75" x14ac:dyDescent="0.25">
      <c r="A200" s="78" t="s">
        <v>192</v>
      </c>
      <c r="B200" s="79"/>
      <c r="C200" s="80">
        <v>3</v>
      </c>
      <c r="D200" s="81" t="s">
        <v>5</v>
      </c>
      <c r="E200" s="82" t="s">
        <v>31</v>
      </c>
      <c r="F200" s="83"/>
      <c r="G200" s="84">
        <f t="shared" ref="G200:G212" si="10">C200*F200</f>
        <v>0</v>
      </c>
      <c r="H200" s="85" t="e">
        <f t="shared" si="9"/>
        <v>#DIV/0!</v>
      </c>
    </row>
    <row r="201" spans="1:9" ht="15.75" hidden="1" x14ac:dyDescent="0.25">
      <c r="A201" s="78"/>
      <c r="B201" s="79"/>
      <c r="C201" s="80"/>
      <c r="D201" s="81"/>
      <c r="E201" s="82"/>
      <c r="F201" s="83"/>
      <c r="G201" s="84"/>
      <c r="H201" s="85"/>
    </row>
    <row r="202" spans="1:9" ht="15.75" hidden="1" x14ac:dyDescent="0.25">
      <c r="A202" s="91" t="s">
        <v>193</v>
      </c>
      <c r="B202" s="92"/>
      <c r="C202" s="93"/>
      <c r="D202" s="94" t="s">
        <v>34</v>
      </c>
      <c r="E202" s="95" t="s">
        <v>31</v>
      </c>
      <c r="F202" s="71"/>
      <c r="G202" s="184">
        <f t="shared" si="10"/>
        <v>0</v>
      </c>
      <c r="H202" s="73" t="e">
        <f t="shared" si="9"/>
        <v>#DIV/0!</v>
      </c>
    </row>
    <row r="203" spans="1:9" ht="15.75" x14ac:dyDescent="0.25">
      <c r="A203" s="138" t="s">
        <v>194</v>
      </c>
      <c r="B203" s="185"/>
      <c r="C203" s="57">
        <v>3</v>
      </c>
      <c r="D203" s="140" t="s">
        <v>5</v>
      </c>
      <c r="E203" s="141" t="s">
        <v>31</v>
      </c>
      <c r="F203" s="60"/>
      <c r="G203" s="142">
        <f t="shared" si="10"/>
        <v>0</v>
      </c>
      <c r="H203" s="62" t="e">
        <f t="shared" si="9"/>
        <v>#DIV/0!</v>
      </c>
    </row>
    <row r="204" spans="1:9" ht="15.75" x14ac:dyDescent="0.25">
      <c r="A204" s="186" t="s">
        <v>195</v>
      </c>
      <c r="B204" s="187"/>
      <c r="C204" s="188">
        <v>3</v>
      </c>
      <c r="D204" s="189" t="s">
        <v>5</v>
      </c>
      <c r="E204" s="190" t="s">
        <v>31</v>
      </c>
      <c r="F204" s="191"/>
      <c r="G204" s="145">
        <f t="shared" si="10"/>
        <v>0</v>
      </c>
      <c r="H204" s="85" t="e">
        <f t="shared" si="9"/>
        <v>#DIV/0!</v>
      </c>
      <c r="I204" s="192"/>
    </row>
    <row r="205" spans="1:9" ht="15.75" x14ac:dyDescent="0.25">
      <c r="A205" s="86" t="s">
        <v>196</v>
      </c>
      <c r="B205" s="87"/>
      <c r="C205" s="57">
        <v>1</v>
      </c>
      <c r="D205" s="88" t="s">
        <v>34</v>
      </c>
      <c r="E205" s="89" t="s">
        <v>31</v>
      </c>
      <c r="F205" s="60"/>
      <c r="G205" s="90">
        <f t="shared" si="10"/>
        <v>0</v>
      </c>
      <c r="H205" s="62" t="e">
        <f t="shared" si="9"/>
        <v>#DIV/0!</v>
      </c>
    </row>
    <row r="206" spans="1:9" s="173" customFormat="1" ht="15.75" x14ac:dyDescent="0.25">
      <c r="A206" s="91" t="s">
        <v>197</v>
      </c>
      <c r="B206" s="92"/>
      <c r="C206" s="68">
        <v>1</v>
      </c>
      <c r="D206" s="94" t="s">
        <v>34</v>
      </c>
      <c r="E206" s="95" t="s">
        <v>31</v>
      </c>
      <c r="F206" s="291"/>
      <c r="G206" s="184">
        <f t="shared" si="10"/>
        <v>0</v>
      </c>
      <c r="H206" s="73" t="e">
        <f t="shared" si="9"/>
        <v>#DIV/0!</v>
      </c>
    </row>
    <row r="207" spans="1:9" ht="15.75" hidden="1" x14ac:dyDescent="0.25">
      <c r="A207" s="86" t="s">
        <v>196</v>
      </c>
      <c r="B207" s="87"/>
      <c r="C207" s="57"/>
      <c r="D207" s="88" t="s">
        <v>3</v>
      </c>
      <c r="E207" s="89" t="s">
        <v>31</v>
      </c>
      <c r="F207" s="60"/>
      <c r="G207" s="90">
        <f t="shared" si="10"/>
        <v>0</v>
      </c>
      <c r="H207" s="62" t="e">
        <f t="shared" si="9"/>
        <v>#DIV/0!</v>
      </c>
    </row>
    <row r="208" spans="1:9" ht="31.5" x14ac:dyDescent="0.25">
      <c r="A208" s="193" t="s">
        <v>198</v>
      </c>
      <c r="B208" s="87" t="s">
        <v>199</v>
      </c>
      <c r="C208" s="57">
        <v>0.62</v>
      </c>
      <c r="D208" s="88" t="s">
        <v>42</v>
      </c>
      <c r="E208" s="89" t="s">
        <v>31</v>
      </c>
      <c r="F208" s="60"/>
      <c r="G208" s="90">
        <f t="shared" si="10"/>
        <v>0</v>
      </c>
      <c r="H208" s="62" t="e">
        <f t="shared" si="9"/>
        <v>#DIV/0!</v>
      </c>
    </row>
    <row r="209" spans="1:8" s="173" customFormat="1" ht="26.25" x14ac:dyDescent="0.25">
      <c r="A209" s="91" t="s">
        <v>200</v>
      </c>
      <c r="B209" s="92" t="s">
        <v>201</v>
      </c>
      <c r="C209" s="68"/>
      <c r="D209" s="94" t="s">
        <v>42</v>
      </c>
      <c r="E209" s="95" t="s">
        <v>31</v>
      </c>
      <c r="F209" s="291"/>
      <c r="G209" s="184">
        <f t="shared" si="10"/>
        <v>0</v>
      </c>
      <c r="H209" s="73" t="e">
        <f t="shared" si="9"/>
        <v>#DIV/0!</v>
      </c>
    </row>
    <row r="210" spans="1:8" ht="15.75" hidden="1" x14ac:dyDescent="0.25">
      <c r="A210" s="194" t="s">
        <v>202</v>
      </c>
      <c r="B210" s="79"/>
      <c r="C210" s="80"/>
      <c r="D210" s="81" t="s">
        <v>5</v>
      </c>
      <c r="E210" s="82" t="s">
        <v>31</v>
      </c>
      <c r="F210" s="83"/>
      <c r="G210" s="84">
        <f t="shared" si="10"/>
        <v>0</v>
      </c>
      <c r="H210" s="85" t="e">
        <f t="shared" si="9"/>
        <v>#DIV/0!</v>
      </c>
    </row>
    <row r="211" spans="1:8" ht="15.75" hidden="1" x14ac:dyDescent="0.25">
      <c r="A211" s="78" t="s">
        <v>203</v>
      </c>
      <c r="B211" s="79"/>
      <c r="C211" s="80">
        <f>C210*0.03</f>
        <v>0</v>
      </c>
      <c r="D211" s="195" t="s">
        <v>111</v>
      </c>
      <c r="E211" s="82" t="s">
        <v>31</v>
      </c>
      <c r="F211" s="83"/>
      <c r="G211" s="84">
        <f t="shared" si="10"/>
        <v>0</v>
      </c>
      <c r="H211" s="85"/>
    </row>
    <row r="212" spans="1:8" ht="15.75" hidden="1" x14ac:dyDescent="0.25">
      <c r="A212" s="196" t="s">
        <v>204</v>
      </c>
      <c r="B212" s="197"/>
      <c r="C212" s="57"/>
      <c r="D212" s="198" t="s">
        <v>3</v>
      </c>
      <c r="E212" s="199" t="s">
        <v>31</v>
      </c>
      <c r="F212" s="60"/>
      <c r="G212" s="90">
        <f t="shared" si="10"/>
        <v>0</v>
      </c>
      <c r="H212" s="62" t="e">
        <f t="shared" si="9"/>
        <v>#DIV/0!</v>
      </c>
    </row>
    <row r="213" spans="1:8" ht="15.75" x14ac:dyDescent="0.25">
      <c r="A213" s="200" t="s">
        <v>205</v>
      </c>
      <c r="B213" s="197"/>
      <c r="C213" s="57">
        <v>1</v>
      </c>
      <c r="D213" s="201" t="s">
        <v>206</v>
      </c>
      <c r="E213" s="199" t="s">
        <v>31</v>
      </c>
      <c r="F213" s="60"/>
      <c r="G213" s="90"/>
      <c r="H213" s="62" t="e">
        <f t="shared" si="9"/>
        <v>#DIV/0!</v>
      </c>
    </row>
    <row r="214" spans="1:8" ht="15.75" x14ac:dyDescent="0.25">
      <c r="A214" s="138" t="s">
        <v>207</v>
      </c>
      <c r="B214" s="185"/>
      <c r="C214" s="57">
        <v>1</v>
      </c>
      <c r="D214" s="140" t="s">
        <v>208</v>
      </c>
      <c r="E214" s="141" t="s">
        <v>31</v>
      </c>
      <c r="F214" s="60"/>
      <c r="G214" s="142"/>
      <c r="H214" s="62" t="e">
        <f t="shared" si="9"/>
        <v>#DIV/0!</v>
      </c>
    </row>
    <row r="215" spans="1:8" ht="16.5" thickBot="1" x14ac:dyDescent="0.3">
      <c r="A215" s="202" t="s">
        <v>209</v>
      </c>
      <c r="B215" s="203"/>
      <c r="C215" s="204">
        <v>1</v>
      </c>
      <c r="D215" s="205" t="s">
        <v>208</v>
      </c>
      <c r="E215" s="206" t="s">
        <v>31</v>
      </c>
      <c r="F215" s="207"/>
      <c r="G215" s="208"/>
      <c r="H215" s="209" t="e">
        <f t="shared" si="9"/>
        <v>#DIV/0!</v>
      </c>
    </row>
    <row r="216" spans="1:8" ht="15.75" x14ac:dyDescent="0.25">
      <c r="B216" s="210"/>
      <c r="C216" s="211"/>
      <c r="D216" s="212"/>
    </row>
    <row r="217" spans="1:8" ht="20.25" x14ac:dyDescent="0.3">
      <c r="A217" s="213" t="s">
        <v>210</v>
      </c>
      <c r="B217" s="214"/>
      <c r="C217" s="215"/>
      <c r="D217" s="216"/>
      <c r="E217" s="217"/>
      <c r="F217" s="218"/>
      <c r="G217" s="219">
        <f>G199+G162+G144+G36+G31+G22+G176+G156+G187+G179</f>
        <v>0</v>
      </c>
      <c r="H217" s="219"/>
    </row>
    <row r="218" spans="1:8" ht="20.25" x14ac:dyDescent="0.3">
      <c r="A218" s="220"/>
      <c r="B218" s="221"/>
      <c r="C218" s="222"/>
      <c r="D218" s="223"/>
      <c r="E218" s="224"/>
      <c r="F218" s="225"/>
    </row>
    <row r="219" spans="1:8" ht="20.25" x14ac:dyDescent="0.3">
      <c r="A219" s="226"/>
      <c r="B219" s="227" t="s">
        <v>211</v>
      </c>
      <c r="C219" s="228"/>
      <c r="D219" s="228"/>
      <c r="E219" s="229"/>
      <c r="F219" s="230"/>
    </row>
    <row r="220" spans="1:8" ht="15.75" x14ac:dyDescent="0.25">
      <c r="A220" s="231" t="s">
        <v>212</v>
      </c>
      <c r="B220" s="232"/>
      <c r="C220" s="233"/>
      <c r="D220" s="234"/>
      <c r="E220" s="235"/>
      <c r="F220" s="236"/>
      <c r="G220" s="235">
        <f>G217-(G221+G222+G223)</f>
        <v>0</v>
      </c>
      <c r="H220" s="237" t="e">
        <f>G220/G224</f>
        <v>#DIV/0!</v>
      </c>
    </row>
    <row r="221" spans="1:8" ht="15.75" x14ac:dyDescent="0.25">
      <c r="A221" s="238" t="s">
        <v>213</v>
      </c>
      <c r="B221" s="239"/>
      <c r="C221" s="240"/>
      <c r="D221" s="241"/>
      <c r="E221" s="242"/>
      <c r="F221" s="243"/>
      <c r="G221" s="242">
        <f>G204+G200+G170+G169+G161+G159+G155+G153+G147+G143+G142+G138+G139+G134+G127+G125+G123+G122+G118+G117+G206+G116+G115+G113+G112+G111+G110+G109+G107+G106+G44+G32+G210+G201+G197+G196+G195+G193+G184+G182+G132+G130+G164</f>
        <v>0</v>
      </c>
      <c r="H221" s="244" t="e">
        <f>G221/G224</f>
        <v>#DIV/0!</v>
      </c>
    </row>
    <row r="222" spans="1:8" ht="15.75" x14ac:dyDescent="0.25">
      <c r="A222" s="245" t="s">
        <v>214</v>
      </c>
      <c r="B222" s="246"/>
      <c r="C222" s="247"/>
      <c r="D222" s="248"/>
      <c r="E222" s="249"/>
      <c r="F222" s="250"/>
      <c r="G222" s="249">
        <f>SUM(G56:G87)</f>
        <v>0</v>
      </c>
      <c r="H222" s="251" t="e">
        <f>G222/G224</f>
        <v>#DIV/0!</v>
      </c>
    </row>
    <row r="223" spans="1:8" ht="15.75" x14ac:dyDescent="0.25">
      <c r="A223" s="252" t="s">
        <v>215</v>
      </c>
      <c r="B223" s="253"/>
      <c r="C223" s="254"/>
      <c r="D223" s="255"/>
      <c r="E223" s="256"/>
      <c r="F223" s="257"/>
      <c r="G223" s="256">
        <f>G202+G171+G140+G136+G128+G120+G104+G34+G30+G29+G209+G198+G185+G183+G181+G133+G131</f>
        <v>0</v>
      </c>
      <c r="H223" s="258" t="e">
        <f>G223/G224</f>
        <v>#DIV/0!</v>
      </c>
    </row>
    <row r="224" spans="1:8" ht="15.75" x14ac:dyDescent="0.25">
      <c r="A224" s="259" t="s">
        <v>210</v>
      </c>
      <c r="B224" s="260"/>
      <c r="C224" s="261"/>
      <c r="D224" s="262"/>
      <c r="E224" s="263"/>
      <c r="F224" s="262"/>
      <c r="G224" s="264">
        <f>SUM(G220:G223)</f>
        <v>0</v>
      </c>
      <c r="H224" s="262"/>
    </row>
    <row r="225" spans="1:8" ht="15.75" x14ac:dyDescent="0.25">
      <c r="A225" s="265" t="s">
        <v>216</v>
      </c>
      <c r="B225" s="266"/>
      <c r="C225" s="267"/>
      <c r="D225" s="268"/>
      <c r="E225" s="269"/>
      <c r="F225" s="268"/>
      <c r="G225" s="270">
        <f>(G222+G221)*0.2</f>
        <v>0</v>
      </c>
      <c r="H225" s="268"/>
    </row>
    <row r="226" spans="1:8" ht="15.75" x14ac:dyDescent="0.25">
      <c r="A226" s="265" t="s">
        <v>217</v>
      </c>
      <c r="B226" s="266"/>
      <c r="C226" s="267"/>
      <c r="D226" s="268"/>
      <c r="E226" s="269"/>
      <c r="F226" s="268"/>
      <c r="G226" s="270">
        <f>(G223+G220)*0.2</f>
        <v>0</v>
      </c>
      <c r="H226" s="268"/>
    </row>
    <row r="227" spans="1:8" ht="15.75" x14ac:dyDescent="0.25">
      <c r="A227" s="271" t="s">
        <v>218</v>
      </c>
      <c r="B227" s="266"/>
      <c r="C227" s="267"/>
      <c r="D227" s="268"/>
      <c r="E227" s="269"/>
      <c r="F227" s="268"/>
      <c r="G227" s="272">
        <f>G226+G224+G225</f>
        <v>0</v>
      </c>
      <c r="H227" s="268"/>
    </row>
    <row r="228" spans="1:8" ht="21.75" customHeight="1" x14ac:dyDescent="0.25">
      <c r="A228" s="297"/>
      <c r="B228" s="297"/>
      <c r="C228" s="297"/>
      <c r="D228" s="297"/>
      <c r="E228" s="297"/>
      <c r="F228" s="297"/>
      <c r="G228" s="297"/>
      <c r="H228" s="297"/>
    </row>
    <row r="229" spans="1:8" x14ac:dyDescent="0.2">
      <c r="A229" s="273"/>
      <c r="E229" s="274" t="s">
        <v>219</v>
      </c>
      <c r="F229" s="275" t="s">
        <v>220</v>
      </c>
      <c r="G229" s="226"/>
    </row>
    <row r="230" spans="1:8" x14ac:dyDescent="0.2">
      <c r="A230" s="273"/>
      <c r="E230" s="274"/>
      <c r="F230" s="276" t="s">
        <v>221</v>
      </c>
      <c r="G230" s="226"/>
    </row>
    <row r="231" spans="1:8" x14ac:dyDescent="0.2">
      <c r="A231" s="275"/>
      <c r="E231" s="274"/>
      <c r="F231" s="277" t="s">
        <v>222</v>
      </c>
      <c r="G231" s="273"/>
    </row>
    <row r="232" spans="1:8" ht="15.75" x14ac:dyDescent="0.25">
      <c r="A232" s="278"/>
      <c r="E232" s="279" t="s">
        <v>223</v>
      </c>
      <c r="F232" s="280">
        <v>43453</v>
      </c>
      <c r="G232" s="281"/>
    </row>
    <row r="233" spans="1:8" ht="15.75" x14ac:dyDescent="0.25">
      <c r="A233" s="282"/>
    </row>
    <row r="234" spans="1:8" ht="15.75" x14ac:dyDescent="0.25">
      <c r="A234" s="29"/>
    </row>
    <row r="235" spans="1:8" ht="15.75" x14ac:dyDescent="0.25">
      <c r="A235" s="283"/>
    </row>
    <row r="236" spans="1:8" ht="15.75" x14ac:dyDescent="0.25">
      <c r="A236" s="29"/>
    </row>
    <row r="237" spans="1:8" ht="15.75" x14ac:dyDescent="0.25">
      <c r="A237" s="29"/>
    </row>
    <row r="238" spans="1:8" ht="15.75" x14ac:dyDescent="0.25">
      <c r="A238" s="284"/>
    </row>
    <row r="239" spans="1:8" ht="15.75" x14ac:dyDescent="0.25">
      <c r="A239" s="284"/>
    </row>
    <row r="240" spans="1:8" ht="15.75" x14ac:dyDescent="0.25">
      <c r="A240" s="285"/>
    </row>
    <row r="241" spans="1:1" x14ac:dyDescent="0.2">
      <c r="A241" s="286"/>
    </row>
    <row r="242" spans="1:1" x14ac:dyDescent="0.2">
      <c r="A242" s="287"/>
    </row>
    <row r="243" spans="1:1" x14ac:dyDescent="0.2">
      <c r="A243" s="287"/>
    </row>
    <row r="244" spans="1:1" x14ac:dyDescent="0.2">
      <c r="A244" s="287"/>
    </row>
    <row r="245" spans="1:1" x14ac:dyDescent="0.2">
      <c r="A245" s="287"/>
    </row>
    <row r="246" spans="1:1" x14ac:dyDescent="0.2">
      <c r="A246" s="273"/>
    </row>
    <row r="247" spans="1:1" x14ac:dyDescent="0.2">
      <c r="A247" s="288"/>
    </row>
    <row r="248" spans="1:1" x14ac:dyDescent="0.2">
      <c r="A248" s="273"/>
    </row>
    <row r="249" spans="1:1" x14ac:dyDescent="0.2">
      <c r="A249" s="289"/>
    </row>
    <row r="250" spans="1:1" x14ac:dyDescent="0.2">
      <c r="A250" s="273"/>
    </row>
    <row r="251" spans="1:1" x14ac:dyDescent="0.2">
      <c r="A251" s="273"/>
    </row>
    <row r="252" spans="1:1" x14ac:dyDescent="0.2">
      <c r="A252" s="290"/>
    </row>
    <row r="253" spans="1:1" x14ac:dyDescent="0.2">
      <c r="A253" s="290"/>
    </row>
    <row r="254" spans="1:1" x14ac:dyDescent="0.2">
      <c r="A254" s="290"/>
    </row>
  </sheetData>
  <autoFilter ref="A21:I215"/>
  <mergeCells count="5">
    <mergeCell ref="B1:C1"/>
    <mergeCell ref="G1:H1"/>
    <mergeCell ref="A3:B3"/>
    <mergeCell ref="E10:F10"/>
    <mergeCell ref="A228:H228"/>
  </mergeCells>
  <conditionalFormatting sqref="F32 F44 F210:F211 F200:F201 F191">
    <cfRule type="cellIs" dxfId="5" priority="89" stopIfTrue="1" operator="equal">
      <formula>#REF!</formula>
    </cfRule>
    <cfRule type="cellIs" dxfId="4" priority="90" stopIfTrue="1" operator="equal">
      <formula>#REF!</formula>
    </cfRule>
    <cfRule type="cellIs" dxfId="3" priority="91" stopIfTrue="1" operator="equal">
      <formula>#REF!</formula>
    </cfRule>
  </conditionalFormatting>
  <conditionalFormatting sqref="F106:F107 F117:F118 F122:F123 F125 F109:F113">
    <cfRule type="cellIs" dxfId="2" priority="98" stopIfTrue="1" operator="equal">
      <formula>#REF!</formula>
    </cfRule>
    <cfRule type="cellIs" dxfId="1" priority="99" stopIfTrue="1" operator="equal">
      <formula>#REF!</formula>
    </cfRule>
    <cfRule type="cellIs" dxfId="0" priority="100" stopIfTrue="1" operator="equal">
      <formula>#REF!</formula>
    </cfRule>
  </conditionalFormatting>
  <hyperlinks>
    <hyperlink ref="F231" r:id="rId1"/>
  </hyperlinks>
  <pageMargins left="0.17" right="0.17" top="0.22" bottom="0.99" header="0.17" footer="0.19"/>
  <pageSetup paperSize="9" scale="65" fitToHeight="0" orientation="portrait" r:id="rId2"/>
  <headerFooter>
    <oddHeader xml:space="preserve">&amp;C
</oddHeader>
    <oddFooter>&amp;L&amp;"Arial,Tučné"&amp;11&amp;K92D050Záhradnícke služby KLAČANSKÝ, s.r.o. &amp;"Arial,Normálne"&amp;10&amp;K000000
Návrh, realizácia a servis zelene 
www.klacansky.sk 
Tel.:   +421-905-456 795 
Email: info@klacansky.sk &amp;CStrana &amp;P z &amp;N&amp;R&amp;G</oddFooter>
  </headerFooter>
  <rowBreaks count="1" manualBreakCount="1">
    <brk id="232" max="7" man="1"/>
  </rowBreaks>
  <drawing r:id="rId3"/>
  <legacy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PONUKA</vt:lpstr>
      <vt:lpstr>PONUKA!Oblasť_tlače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Eva</cp:lastModifiedBy>
  <cp:lastPrinted>2018-12-19T14:22:06Z</cp:lastPrinted>
  <dcterms:created xsi:type="dcterms:W3CDTF">2018-12-19T14:19:11Z</dcterms:created>
  <dcterms:modified xsi:type="dcterms:W3CDTF">2020-07-30T20:12:47Z</dcterms:modified>
</cp:coreProperties>
</file>