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Záloha notebook Vlado 4.1.2020\N.Ľubovňa - podlimit., Rek. MK a chodníkov Školskej ulice 03 2021\"/>
    </mc:Choice>
  </mc:AlternateContent>
  <xr:revisionPtr revIDLastSave="0" documentId="13_ncr:1_{17F5188F-7D49-456F-A7DE-FD92BAB80B82}" xr6:coauthVersionLast="46" xr6:coauthVersionMax="46" xr10:uidLastSave="{00000000-0000-0000-0000-000000000000}"/>
  <bookViews>
    <workbookView xWindow="1704" yWindow="972" windowWidth="18732" windowHeight="11184" xr2:uid="{00000000-000D-0000-FFFF-FFFF00000000}"/>
  </bookViews>
  <sheets>
    <sheet name="Rekapitulácia stavby" sheetId="1" r:id="rId1"/>
    <sheet name="SO 01-01 a SO 01-02" sheetId="2" r:id="rId2"/>
    <sheet name="SO 01-03" sheetId="3" r:id="rId3"/>
  </sheets>
  <definedNames>
    <definedName name="_xlnm._FilterDatabase" localSheetId="1" hidden="1">'SO 01-01 a SO 01-02'!$C$123:$K$276</definedName>
    <definedName name="_xlnm._FilterDatabase" localSheetId="2" hidden="1">'SO 01-03'!$C$121:$K$149</definedName>
    <definedName name="_xlnm.Print_Titles" localSheetId="0">'Rekapitulácia stavby'!$92:$92</definedName>
    <definedName name="_xlnm.Print_Titles" localSheetId="1">'SO 01-01 a SO 01-02'!$111:$123</definedName>
    <definedName name="_xlnm.Print_Titles" localSheetId="2">'SO 01-03'!$109:$121</definedName>
    <definedName name="_xlnm.Print_Area" localSheetId="0">'Rekapitulácia stavby'!$D$4:$AO$76,'Rekapitulácia stavby'!$C$82:$AQ$97</definedName>
    <definedName name="_xlnm.Print_Area" localSheetId="1">'SO 01-01 a SO 01-02'!$C$4:$J$76,'SO 01-01 a SO 01-02'!$C$82:$J$105,'SO 01-01 a SO 01-02'!$C$111:$K$276</definedName>
    <definedName name="_xlnm.Print_Area" localSheetId="2">'SO 01-03'!$C$4:$J$76,'SO 01-03'!$C$82:$J$103,'SO 01-03'!$C$109:$K$149</definedName>
  </definedNames>
  <calcPr calcId="191029" fullPrecision="0"/>
</workbook>
</file>

<file path=xl/calcChain.xml><?xml version="1.0" encoding="utf-8"?>
<calcChain xmlns="http://schemas.openxmlformats.org/spreadsheetml/2006/main">
  <c r="E15" i="3" l="1"/>
  <c r="E15" i="2"/>
  <c r="J15" i="3"/>
  <c r="J14" i="3"/>
  <c r="J15" i="2"/>
  <c r="J14" i="2"/>
  <c r="J37" i="3" l="1"/>
  <c r="J36" i="3"/>
  <c r="AY96" i="1" s="1"/>
  <c r="J35" i="3"/>
  <c r="AX96" i="1" s="1"/>
  <c r="BI149" i="3"/>
  <c r="BH149" i="3"/>
  <c r="BG149" i="3"/>
  <c r="BE149" i="3"/>
  <c r="T149" i="3"/>
  <c r="T148" i="3" s="1"/>
  <c r="R149" i="3"/>
  <c r="R148" i="3" s="1"/>
  <c r="P149" i="3"/>
  <c r="P148" i="3" s="1"/>
  <c r="BI147" i="3"/>
  <c r="BH147" i="3"/>
  <c r="BG147" i="3"/>
  <c r="BE147" i="3"/>
  <c r="T147" i="3"/>
  <c r="T146" i="3" s="1"/>
  <c r="R147" i="3"/>
  <c r="R146" i="3" s="1"/>
  <c r="P147" i="3"/>
  <c r="P146" i="3" s="1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4" i="3"/>
  <c r="BH134" i="3"/>
  <c r="BG134" i="3"/>
  <c r="BE134" i="3"/>
  <c r="T134" i="3"/>
  <c r="R134" i="3"/>
  <c r="P134" i="3"/>
  <c r="BI132" i="3"/>
  <c r="BH132" i="3"/>
  <c r="BG132" i="3"/>
  <c r="BE132" i="3"/>
  <c r="T132" i="3"/>
  <c r="R132" i="3"/>
  <c r="P132" i="3"/>
  <c r="BI128" i="3"/>
  <c r="BH128" i="3"/>
  <c r="BG128" i="3"/>
  <c r="BE128" i="3"/>
  <c r="T128" i="3"/>
  <c r="R128" i="3"/>
  <c r="P128" i="3"/>
  <c r="BI125" i="3"/>
  <c r="BH125" i="3"/>
  <c r="BG125" i="3"/>
  <c r="BE125" i="3"/>
  <c r="T125" i="3"/>
  <c r="T124" i="3" s="1"/>
  <c r="R125" i="3"/>
  <c r="R124" i="3" s="1"/>
  <c r="P125" i="3"/>
  <c r="P124" i="3" s="1"/>
  <c r="J118" i="3"/>
  <c r="F118" i="3"/>
  <c r="F116" i="3"/>
  <c r="E114" i="3"/>
  <c r="J91" i="3"/>
  <c r="F91" i="3"/>
  <c r="F89" i="3"/>
  <c r="E87" i="3"/>
  <c r="J24" i="3"/>
  <c r="E24" i="3"/>
  <c r="J119" i="3" s="1"/>
  <c r="J23" i="3"/>
  <c r="J18" i="3"/>
  <c r="E18" i="3"/>
  <c r="F119" i="3" s="1"/>
  <c r="J17" i="3"/>
  <c r="J12" i="3"/>
  <c r="J116" i="3" s="1"/>
  <c r="E7" i="3"/>
  <c r="E112" i="3" s="1"/>
  <c r="J37" i="2"/>
  <c r="J36" i="2"/>
  <c r="AY95" i="1" s="1"/>
  <c r="J35" i="2"/>
  <c r="AX95" i="1" s="1"/>
  <c r="BI276" i="2"/>
  <c r="BH276" i="2"/>
  <c r="BG276" i="2"/>
  <c r="BE276" i="2"/>
  <c r="T276" i="2"/>
  <c r="T275" i="2" s="1"/>
  <c r="R276" i="2"/>
  <c r="R275" i="2"/>
  <c r="P276" i="2"/>
  <c r="P275" i="2" s="1"/>
  <c r="BI274" i="2"/>
  <c r="BH274" i="2"/>
  <c r="BG274" i="2"/>
  <c r="BE274" i="2"/>
  <c r="T274" i="2"/>
  <c r="T273" i="2" s="1"/>
  <c r="R274" i="2"/>
  <c r="R273" i="2" s="1"/>
  <c r="P274" i="2"/>
  <c r="P273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5" i="2"/>
  <c r="BH225" i="2"/>
  <c r="BG225" i="2"/>
  <c r="BE225" i="2"/>
  <c r="T225" i="2"/>
  <c r="R225" i="2"/>
  <c r="P225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5" i="2"/>
  <c r="BH215" i="2"/>
  <c r="BG215" i="2"/>
  <c r="BE215" i="2"/>
  <c r="T215" i="2"/>
  <c r="R215" i="2"/>
  <c r="P215" i="2"/>
  <c r="BI211" i="2"/>
  <c r="BH211" i="2"/>
  <c r="BG211" i="2"/>
  <c r="BE211" i="2"/>
  <c r="T211" i="2"/>
  <c r="R211" i="2"/>
  <c r="P211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87" i="2"/>
  <c r="BH187" i="2"/>
  <c r="BG187" i="2"/>
  <c r="BE187" i="2"/>
  <c r="T187" i="2"/>
  <c r="R187" i="2"/>
  <c r="P187" i="2"/>
  <c r="BI184" i="2"/>
  <c r="BH184" i="2"/>
  <c r="BG184" i="2"/>
  <c r="BE184" i="2"/>
  <c r="T184" i="2"/>
  <c r="R184" i="2"/>
  <c r="P184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33" i="2"/>
  <c r="BH133" i="2"/>
  <c r="BG133" i="2"/>
  <c r="BE133" i="2"/>
  <c r="T133" i="2"/>
  <c r="R133" i="2"/>
  <c r="P133" i="2"/>
  <c r="BI131" i="2"/>
  <c r="BH131" i="2"/>
  <c r="BG131" i="2"/>
  <c r="BE131" i="2"/>
  <c r="T131" i="2"/>
  <c r="R131" i="2"/>
  <c r="P131" i="2"/>
  <c r="BI129" i="2"/>
  <c r="BH129" i="2"/>
  <c r="BG129" i="2"/>
  <c r="BE129" i="2"/>
  <c r="T129" i="2"/>
  <c r="R129" i="2"/>
  <c r="P129" i="2"/>
  <c r="BI127" i="2"/>
  <c r="BH127" i="2"/>
  <c r="BG127" i="2"/>
  <c r="BE127" i="2"/>
  <c r="T127" i="2"/>
  <c r="R127" i="2"/>
  <c r="P127" i="2"/>
  <c r="J120" i="2"/>
  <c r="F120" i="2"/>
  <c r="F118" i="2"/>
  <c r="E116" i="2"/>
  <c r="J91" i="2"/>
  <c r="F91" i="2"/>
  <c r="F89" i="2"/>
  <c r="E87" i="2"/>
  <c r="J24" i="2"/>
  <c r="E24" i="2"/>
  <c r="J121" i="2" s="1"/>
  <c r="J23" i="2"/>
  <c r="J18" i="2"/>
  <c r="E18" i="2"/>
  <c r="F121" i="2" s="1"/>
  <c r="J17" i="2"/>
  <c r="J12" i="2"/>
  <c r="J118" i="2" s="1"/>
  <c r="E7" i="2"/>
  <c r="E114" i="2" s="1"/>
  <c r="L90" i="1"/>
  <c r="AM90" i="1"/>
  <c r="AM89" i="1"/>
  <c r="L89" i="1"/>
  <c r="AM87" i="1"/>
  <c r="L87" i="1"/>
  <c r="L85" i="1"/>
  <c r="L84" i="1"/>
  <c r="BK149" i="3"/>
  <c r="BK147" i="3"/>
  <c r="J147" i="3"/>
  <c r="J233" i="2"/>
  <c r="J231" i="2"/>
  <c r="J229" i="2"/>
  <c r="BK225" i="2"/>
  <c r="J225" i="2"/>
  <c r="BK221" i="2"/>
  <c r="J221" i="2"/>
  <c r="BK219" i="2"/>
  <c r="J219" i="2"/>
  <c r="BK215" i="2"/>
  <c r="J215" i="2"/>
  <c r="BK211" i="2"/>
  <c r="J211" i="2"/>
  <c r="BK207" i="2"/>
  <c r="J207" i="2"/>
  <c r="BK203" i="2"/>
  <c r="J203" i="2"/>
  <c r="BK201" i="2"/>
  <c r="J201" i="2"/>
  <c r="BK198" i="2"/>
  <c r="J198" i="2"/>
  <c r="BK196" i="2"/>
  <c r="J196" i="2"/>
  <c r="BK187" i="2"/>
  <c r="J187" i="2"/>
  <c r="BK184" i="2"/>
  <c r="J184" i="2"/>
  <c r="BK167" i="2"/>
  <c r="J167" i="2"/>
  <c r="BK165" i="2"/>
  <c r="J165" i="2"/>
  <c r="BK164" i="2"/>
  <c r="J164" i="2"/>
  <c r="BK163" i="2"/>
  <c r="J163" i="2"/>
  <c r="BK161" i="2"/>
  <c r="J161" i="2"/>
  <c r="BK159" i="2"/>
  <c r="J159" i="2"/>
  <c r="BK158" i="2"/>
  <c r="J158" i="2"/>
  <c r="BK154" i="2"/>
  <c r="J154" i="2"/>
  <c r="BK153" i="2"/>
  <c r="J153" i="2"/>
  <c r="BK151" i="2"/>
  <c r="J151" i="2"/>
  <c r="BK149" i="2"/>
  <c r="J149" i="2"/>
  <c r="BK133" i="2"/>
  <c r="J133" i="2"/>
  <c r="BK131" i="2"/>
  <c r="J131" i="2"/>
  <c r="BK129" i="2"/>
  <c r="J129" i="2"/>
  <c r="BK127" i="2"/>
  <c r="J127" i="2"/>
  <c r="AS94" i="1"/>
  <c r="J149" i="3"/>
  <c r="BK144" i="3"/>
  <c r="J144" i="3"/>
  <c r="BK142" i="3"/>
  <c r="J142" i="3"/>
  <c r="BK140" i="3"/>
  <c r="J140" i="3"/>
  <c r="BK138" i="3"/>
  <c r="J138" i="3"/>
  <c r="BK137" i="3"/>
  <c r="J137" i="3"/>
  <c r="BK134" i="3"/>
  <c r="J134" i="3"/>
  <c r="BK132" i="3"/>
  <c r="J132" i="3"/>
  <c r="BK128" i="3"/>
  <c r="J128" i="3"/>
  <c r="BK125" i="3"/>
  <c r="J125" i="3"/>
  <c r="J276" i="2"/>
  <c r="BK274" i="2"/>
  <c r="J271" i="2"/>
  <c r="BK270" i="2"/>
  <c r="J270" i="2"/>
  <c r="BK268" i="2"/>
  <c r="J268" i="2"/>
  <c r="BK266" i="2"/>
  <c r="J266" i="2"/>
  <c r="BK261" i="2"/>
  <c r="J261" i="2"/>
  <c r="BK259" i="2"/>
  <c r="J259" i="2"/>
  <c r="BK257" i="2"/>
  <c r="J257" i="2"/>
  <c r="BK255" i="2"/>
  <c r="J255" i="2"/>
  <c r="BK254" i="2"/>
  <c r="J254" i="2"/>
  <c r="BK251" i="2"/>
  <c r="J251" i="2"/>
  <c r="BK249" i="2"/>
  <c r="J249" i="2"/>
  <c r="BK247" i="2"/>
  <c r="J247" i="2"/>
  <c r="BK246" i="2"/>
  <c r="J246" i="2"/>
  <c r="BK244" i="2"/>
  <c r="J244" i="2"/>
  <c r="BK243" i="2"/>
  <c r="J243" i="2"/>
  <c r="BK242" i="2"/>
  <c r="J242" i="2"/>
  <c r="BK239" i="2"/>
  <c r="J239" i="2"/>
  <c r="BK235" i="2"/>
  <c r="J235" i="2"/>
  <c r="BK233" i="2"/>
  <c r="BK231" i="2"/>
  <c r="BK229" i="2"/>
  <c r="BK276" i="2"/>
  <c r="J274" i="2"/>
  <c r="BK271" i="2"/>
  <c r="BK200" i="2" l="1"/>
  <c r="J200" i="2" s="1"/>
  <c r="J100" i="2" s="1"/>
  <c r="R200" i="2"/>
  <c r="P232" i="2"/>
  <c r="BK253" i="2"/>
  <c r="J253" i="2" s="1"/>
  <c r="J102" i="2" s="1"/>
  <c r="R253" i="2"/>
  <c r="BK136" i="3"/>
  <c r="J136" i="3" s="1"/>
  <c r="J100" i="3" s="1"/>
  <c r="R136" i="3"/>
  <c r="BK186" i="2"/>
  <c r="BK126" i="2" s="1"/>
  <c r="J126" i="2" s="1"/>
  <c r="J98" i="2" s="1"/>
  <c r="P186" i="2"/>
  <c r="P126" i="2"/>
  <c r="R186" i="2"/>
  <c r="R126" i="2"/>
  <c r="T186" i="2"/>
  <c r="T126" i="2"/>
  <c r="P200" i="2"/>
  <c r="T200" i="2"/>
  <c r="BK232" i="2"/>
  <c r="J232" i="2" s="1"/>
  <c r="J101" i="2" s="1"/>
  <c r="R232" i="2"/>
  <c r="T232" i="2"/>
  <c r="P253" i="2"/>
  <c r="T253" i="2"/>
  <c r="P136" i="3"/>
  <c r="P123" i="3" s="1"/>
  <c r="P122" i="3" s="1"/>
  <c r="AU96" i="1" s="1"/>
  <c r="BK127" i="3"/>
  <c r="J127" i="3" s="1"/>
  <c r="J99" i="3" s="1"/>
  <c r="P127" i="3"/>
  <c r="R127" i="3"/>
  <c r="R123" i="3"/>
  <c r="R122" i="3" s="1"/>
  <c r="T127" i="3"/>
  <c r="T136" i="3"/>
  <c r="T123" i="3" s="1"/>
  <c r="T122" i="3" s="1"/>
  <c r="BF270" i="2"/>
  <c r="BF271" i="2"/>
  <c r="BF274" i="2"/>
  <c r="BF276" i="2"/>
  <c r="BK273" i="2"/>
  <c r="J273" i="2"/>
  <c r="J103" i="2" s="1"/>
  <c r="BK275" i="2"/>
  <c r="J275" i="2" s="1"/>
  <c r="J104" i="2" s="1"/>
  <c r="BF229" i="2"/>
  <c r="BF231" i="2"/>
  <c r="BF233" i="2"/>
  <c r="BF235" i="2"/>
  <c r="BF239" i="2"/>
  <c r="BF242" i="2"/>
  <c r="BF243" i="2"/>
  <c r="BF244" i="2"/>
  <c r="BF246" i="2"/>
  <c r="BF247" i="2"/>
  <c r="BF249" i="2"/>
  <c r="BF251" i="2"/>
  <c r="BF254" i="2"/>
  <c r="BF255" i="2"/>
  <c r="BF257" i="2"/>
  <c r="BF259" i="2"/>
  <c r="BF261" i="2"/>
  <c r="BF266" i="2"/>
  <c r="BF268" i="2"/>
  <c r="E85" i="3"/>
  <c r="J89" i="3"/>
  <c r="F92" i="3"/>
  <c r="J92" i="3"/>
  <c r="BF125" i="3"/>
  <c r="BF128" i="3"/>
  <c r="BF132" i="3"/>
  <c r="BF134" i="3"/>
  <c r="BF137" i="3"/>
  <c r="BF138" i="3"/>
  <c r="BF140" i="3"/>
  <c r="BF142" i="3"/>
  <c r="BF149" i="3"/>
  <c r="E85" i="2"/>
  <c r="J89" i="2"/>
  <c r="F92" i="2"/>
  <c r="J92" i="2"/>
  <c r="BF127" i="2"/>
  <c r="BF129" i="2"/>
  <c r="BF131" i="2"/>
  <c r="BF133" i="2"/>
  <c r="BF149" i="2"/>
  <c r="BF151" i="2"/>
  <c r="BF153" i="2"/>
  <c r="BF154" i="2"/>
  <c r="BF158" i="2"/>
  <c r="BF159" i="2"/>
  <c r="BF161" i="2"/>
  <c r="BF163" i="2"/>
  <c r="BF164" i="2"/>
  <c r="BF165" i="2"/>
  <c r="BF167" i="2"/>
  <c r="BF184" i="2"/>
  <c r="BF187" i="2"/>
  <c r="BF196" i="2"/>
  <c r="BF198" i="2"/>
  <c r="BF201" i="2"/>
  <c r="BF203" i="2"/>
  <c r="BF207" i="2"/>
  <c r="BF211" i="2"/>
  <c r="BF215" i="2"/>
  <c r="BF219" i="2"/>
  <c r="BF221" i="2"/>
  <c r="BF225" i="2"/>
  <c r="BF144" i="3"/>
  <c r="BF147" i="3"/>
  <c r="BK124" i="3"/>
  <c r="J124" i="3" s="1"/>
  <c r="J98" i="3" s="1"/>
  <c r="BK146" i="3"/>
  <c r="J146" i="3" s="1"/>
  <c r="J101" i="3" s="1"/>
  <c r="BK148" i="3"/>
  <c r="J148" i="3" s="1"/>
  <c r="J102" i="3" s="1"/>
  <c r="F36" i="2"/>
  <c r="BC95" i="1" s="1"/>
  <c r="F35" i="2"/>
  <c r="BB95" i="1" s="1"/>
  <c r="F37" i="2"/>
  <c r="BD95" i="1" s="1"/>
  <c r="F33" i="2"/>
  <c r="AZ95" i="1" s="1"/>
  <c r="F33" i="3"/>
  <c r="AZ96" i="1" s="1"/>
  <c r="F35" i="3"/>
  <c r="BB96" i="1" s="1"/>
  <c r="F37" i="3"/>
  <c r="BD96" i="1" s="1"/>
  <c r="F36" i="3"/>
  <c r="BC96" i="1" s="1"/>
  <c r="J33" i="2"/>
  <c r="AV95" i="1" s="1"/>
  <c r="J33" i="3"/>
  <c r="AV96" i="1" s="1"/>
  <c r="J186" i="2" l="1"/>
  <c r="J99" i="2" s="1"/>
  <c r="R125" i="2"/>
  <c r="R124" i="2" s="1"/>
  <c r="T125" i="2"/>
  <c r="T124" i="2" s="1"/>
  <c r="P125" i="2"/>
  <c r="P124" i="2" s="1"/>
  <c r="AU95" i="1" s="1"/>
  <c r="AU94" i="1" s="1"/>
  <c r="BK125" i="2"/>
  <c r="J125" i="2" s="1"/>
  <c r="J97" i="2" s="1"/>
  <c r="BK123" i="3"/>
  <c r="J123" i="3" s="1"/>
  <c r="J97" i="3" s="1"/>
  <c r="F34" i="2"/>
  <c r="BA95" i="1" s="1"/>
  <c r="J34" i="2"/>
  <c r="AW95" i="1" s="1"/>
  <c r="AT95" i="1" s="1"/>
  <c r="J34" i="3"/>
  <c r="AW96" i="1" s="1"/>
  <c r="AT96" i="1" s="1"/>
  <c r="AZ94" i="1"/>
  <c r="W29" i="1" s="1"/>
  <c r="BB94" i="1"/>
  <c r="W31" i="1" s="1"/>
  <c r="BD94" i="1"/>
  <c r="W33" i="1" s="1"/>
  <c r="F34" i="3"/>
  <c r="BA96" i="1" s="1"/>
  <c r="BC94" i="1"/>
  <c r="W32" i="1" s="1"/>
  <c r="BK124" i="2" l="1"/>
  <c r="J124" i="2" s="1"/>
  <c r="J96" i="2" s="1"/>
  <c r="BK122" i="3"/>
  <c r="J122" i="3" s="1"/>
  <c r="J96" i="3" s="1"/>
  <c r="BA94" i="1"/>
  <c r="W30" i="1" s="1"/>
  <c r="AV94" i="1"/>
  <c r="AK29" i="1" s="1"/>
  <c r="AX94" i="1"/>
  <c r="AY94" i="1"/>
  <c r="J30" i="2" l="1"/>
  <c r="AG95" i="1" s="1"/>
  <c r="AN95" i="1" s="1"/>
  <c r="AW94" i="1"/>
  <c r="AK30" i="1" s="1"/>
  <c r="J30" i="3"/>
  <c r="AG96" i="1" s="1"/>
  <c r="AN96" i="1" s="1"/>
  <c r="J39" i="3" l="1"/>
  <c r="J39" i="2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<sst xmlns="http://schemas.openxmlformats.org/spreadsheetml/2006/main" count="2249" uniqueCount="440">
  <si>
    <t>Export Komplet</t>
  </si>
  <si>
    <t/>
  </si>
  <si>
    <t>2.0</t>
  </si>
  <si>
    <t>False</t>
  </si>
  <si>
    <t>{05fb9287-77c8-4c2b-8535-830e1cf45cd7}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</si>
  <si>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</si>
  <si>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</si>
  <si>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</si>
  <si>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</si>
  <si>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</si>
  <si>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</si>
  <si>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</si>
  <si>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D2021005</t>
  </si>
  <si>
    <t>Stavba:</t>
  </si>
  <si>
    <t>Rekonštrukcia miestnej komunikácie a chodníkov školskej ulice</t>
  </si>
  <si>
    <t>JKSO:</t>
  </si>
  <si>
    <t>KS:</t>
  </si>
  <si>
    <t>Miesto:</t>
  </si>
  <si>
    <t>Nová Ľubovňa</t>
  </si>
  <si>
    <t>Dátum:</t>
  </si>
  <si>
    <t>Objednávateľ:</t>
  </si>
  <si>
    <t>IČO:</t>
  </si>
  <si>
    <t>IČ DPH:</t>
  </si>
  <si>
    <t>Zhotoviteľ:</t>
  </si>
  <si>
    <t xml:space="preserve"> </t>
  </si>
  <si>
    <t>Projektant:</t>
  </si>
  <si>
    <t>PRODOSING, s.r.o., Bardejovská 13, Ľubotice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</si>
  <si>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</si>
  <si>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</si>
  <si>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</si>
  <si>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</si>
  <si>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</si>
  <si>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</si>
  <si>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</si>
  <si>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</si>
  <si>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</si>
  <si>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</si>
  <si>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</si>
  <si>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</si>
  <si>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</si>
  <si>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</si>
  <si>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</si>
  <si>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</si>
  <si>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</si>
  <si>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</si>
  <si>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</si>
  <si>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</si>
  <si>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</si>
  <si>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</si>
  <si>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</si>
  <si>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</si>
  <si>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</si>
  <si>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</si>
  <si>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</si>
  <si>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</si>
  <si>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</si>
  <si>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</si>
  <si>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</si>
  <si>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</si>
  <si>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</si>
  <si>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</si>
  <si>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</si>
  <si>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</si>
  <si>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</si>
  <si>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</si>
  <si>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</si>
  <si>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</si>
  <si>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</si>
  <si>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</si>
  <si>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</si>
  <si>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</si>
  <si>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</si>
  <si>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</si>
  <si>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</si>
  <si>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</si>
  <si>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</si>
  <si>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</si>
  <si>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{fdf9039d-106d-4b27-af82-39564654bd2c}</t>
  </si>
  <si>
    <t>{340f9a8c-c86d-43f3-8177-ab753948c311}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</si>
  <si>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</si>
  <si>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</si>
  <si>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</si>
  <si>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</si>
  <si>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</si>
  <si>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</si>
  <si>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</si>
  <si>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</si>
  <si>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</si>
  <si>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  2 - Zakladanie</t>
  </si>
  <si>
    <t xml:space="preserve">    5 - Komunikácie</t>
  </si>
  <si>
    <t xml:space="preserve">    8 - Rúrové vedenie</t>
  </si>
  <si>
    <t xml:space="preserve">    9 -  Ostatné konštrukcie a práce-búranie</t>
  </si>
  <si>
    <t xml:space="preserve">    99 - Presun hmôt HSV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</si>
  <si>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</si>
  <si>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</si>
  <si>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</si>
  <si>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</si>
  <si>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</si>
  <si>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</si>
  <si>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</si>
  <si>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</si>
  <si>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</si>
  <si>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</si>
  <si>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</si>
  <si>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</si>
  <si>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</si>
  <si>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</si>
  <si>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</si>
  <si>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</si>
  <si>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</si>
  <si>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</si>
  <si>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113106241.S</t>
  </si>
  <si>
    <t>Rozoberanie vozovky a plochy z panelov so škárami zaliatymi asfaltovou alebo cementovou maltou,  -0,40800t</t>
  </si>
  <si>
    <t>m2</t>
  </si>
  <si>
    <t>4</t>
  </si>
  <si>
    <t>2</t>
  </si>
  <si>
    <t>-765911681</t>
  </si>
  <si>
    <t>VV</t>
  </si>
  <si>
    <t>793,0*1,0   "rozobratie panelového chodníka</t>
  </si>
  <si>
    <t>113107122.S</t>
  </si>
  <si>
    <t>Odstránenie krytu v ploche do 200 m2 z kameniva hrubého drveného, hr.100 do 200 mm,  -0,23500t</t>
  </si>
  <si>
    <t>-233426910</t>
  </si>
  <si>
    <t>880,0*1,0   "ŠD pod panelom chodníka</t>
  </si>
  <si>
    <t>3</t>
  </si>
  <si>
    <t>113152538.S</t>
  </si>
  <si>
    <t>Frézovanie asf. podkladu alebo krytu bez prek., plochy cez 1000 do 10000 m2, pruh š. do 1 m, hr. 80 mm  0,200 t</t>
  </si>
  <si>
    <t>-1073581063</t>
  </si>
  <si>
    <t>5547,0    "kryt s podkladom</t>
  </si>
  <si>
    <t>122202201.S</t>
  </si>
  <si>
    <t>Odkopávka a prekopávka nezapažená pre cesty, v hornine 3 do 100 m3</t>
  </si>
  <si>
    <t>m3</t>
  </si>
  <si>
    <t>1095520162</t>
  </si>
  <si>
    <t>(0+1,7*0,1+1,1*0,6)/2*25   "km 0,000-0,025</t>
  </si>
  <si>
    <t>(1,7*0,1+1,1*0,6)*175   "km 0,025-0,200</t>
  </si>
  <si>
    <t>(1,7*0,1+1,1*0,6+0+1,1*0,6)/2*175   "km 0,200-0,225</t>
  </si>
  <si>
    <t>1,1*0,6*75   "km 0,225-0,300</t>
  </si>
  <si>
    <t>(1,1*0,6+1,7*0,2+1,1*0,6)/2*25   "km 0,300-0,325</t>
  </si>
  <si>
    <t>(1,7*0,2+1,1*0,6)*200   "km 0,325-0,525</t>
  </si>
  <si>
    <t>(1,7*0,2+1,1*0,6+1,7*0,2)/2*25   "km 0,525-0,550</t>
  </si>
  <si>
    <t>(1,7*0,2+1,7*0,2+1,1*0,6)/2*25   "km 0,550-0,575</t>
  </si>
  <si>
    <t>(1,7*0,2+1,1*0,6)*175   "km 0,575-0,750</t>
  </si>
  <si>
    <t>(1,7*0,2+1,1*0,6+2,2*0,2+1,1*0,6)/2*25   "km 0,750-0,775</t>
  </si>
  <si>
    <t>(2,2*0,2+1,1*0,6)*25   "km 0,775-0,875</t>
  </si>
  <si>
    <t>(2,2*0,2+1,1*0,6+0)/2*25   "km 0,875-0,900</t>
  </si>
  <si>
    <t>1,7*0,25*5*(19+32+18+18)   "km 0,000-0,775 vjazdy do dvorov</t>
  </si>
  <si>
    <t>1,7*0,25*5*(8+10)   "km 0,775-0,900 vjazdy do dvorov</t>
  </si>
  <si>
    <t>Súčet</t>
  </si>
  <si>
    <t>5</t>
  </si>
  <si>
    <t>122202209.S</t>
  </si>
  <si>
    <t>Odkopávky a prekopávky nezapažené pre cesty. Príplatok za lepivosť horniny 3</t>
  </si>
  <si>
    <t>2082018474</t>
  </si>
  <si>
    <t>1055,375*0,3</t>
  </si>
  <si>
    <t>6</t>
  </si>
  <si>
    <t>131211101.S</t>
  </si>
  <si>
    <t>Hĺbenie jám v  hornine tr.3 súdržných - ručným náradím</t>
  </si>
  <si>
    <t>-964142976</t>
  </si>
  <si>
    <t>18*1,0*1,0*0,7   "jamy uličných vpustí</t>
  </si>
  <si>
    <t>7</t>
  </si>
  <si>
    <t>131211119.S</t>
  </si>
  <si>
    <t>Príplatok za lepivosť pri hĺbení jám ručným náradím v hornine tr. 3</t>
  </si>
  <si>
    <t>-605629234</t>
  </si>
  <si>
    <t>8</t>
  </si>
  <si>
    <t>132201101.S</t>
  </si>
  <si>
    <t>Výkop ryhy do šírky 600 mm v horn.3 do 100 m3</t>
  </si>
  <si>
    <t>-438070909</t>
  </si>
  <si>
    <t xml:space="preserve">59,0*0,6*1,0   "prepojenie UV1 - UV3 - DN200   </t>
  </si>
  <si>
    <t>18*(2,5*1,0+1,0*1,5)*0,6   "napojenie uličných vpustí</t>
  </si>
  <si>
    <t>9</t>
  </si>
  <si>
    <t>132201109.S</t>
  </si>
  <si>
    <t>Príplatok k cene za lepivosť pri hĺbení rýh šírky do 600 mm zapažených i nezapažených s urovnaním dna v hornine 3</t>
  </si>
  <si>
    <t>246556586</t>
  </si>
  <si>
    <t>10</t>
  </si>
  <si>
    <t>162301102.S</t>
  </si>
  <si>
    <t>Vodorovné premiestnenie výkopku po spevnenej ceste z horniny tr.1-4, do 100 m3 na vzdialenosť do 1000 m</t>
  </si>
  <si>
    <t>-618737283</t>
  </si>
  <si>
    <t>110   "pre obsyp okolo obrúb - odhad</t>
  </si>
  <si>
    <t>11</t>
  </si>
  <si>
    <t>162501102.S</t>
  </si>
  <si>
    <t>Vodorovné premiestnenie výkopku po spevnenej ceste z horniny tr.1-4, do 100 m3 na vzdialenosť do 3000 m</t>
  </si>
  <si>
    <t>-915681795</t>
  </si>
  <si>
    <t>1055,375+12,6+78,6-110</t>
  </si>
  <si>
    <t>12</t>
  </si>
  <si>
    <t>167101101.S</t>
  </si>
  <si>
    <t>Nakladanie neuľahnutého výkopku z hornín tr.1-4 do 100 m3</t>
  </si>
  <si>
    <t>679361530</t>
  </si>
  <si>
    <t>13</t>
  </si>
  <si>
    <t>171201202.S</t>
  </si>
  <si>
    <t>Uloženie sypaniny na skládky nad 100 do 1000 m3</t>
  </si>
  <si>
    <t>1042963197</t>
  </si>
  <si>
    <t>14</t>
  </si>
  <si>
    <t>175101201.S</t>
  </si>
  <si>
    <t>Obsyp objektov sypaninou z vhodných hornín 1 až 4 bez prehodenia sypaniny</t>
  </si>
  <si>
    <t>-119325021</t>
  </si>
  <si>
    <t>110   "obsyp okolo obrúb - odhad</t>
  </si>
  <si>
    <t>15</t>
  </si>
  <si>
    <t>181101102.S</t>
  </si>
  <si>
    <t>Úprava pláne v zárezoch v hornine 1-4 so zhutnením</t>
  </si>
  <si>
    <t>-494687719</t>
  </si>
  <si>
    <t>(0+1,7+1,1)/2*25   "km 0,000-0,025</t>
  </si>
  <si>
    <t>(1,7+1,1)*175   "km 0,025-0,200</t>
  </si>
  <si>
    <t>(1,7+1,1+0+1,1)/2*25   "km 0,200-0,225</t>
  </si>
  <si>
    <t>1,1*75   "km 0,225-0,300</t>
  </si>
  <si>
    <t>(1,1+1,7+1,1)/2*25   "km 0,300-0,325</t>
  </si>
  <si>
    <t>(1,7+1,1)*200   "km 0,325-0,525</t>
  </si>
  <si>
    <t>(1,7+1,1+1,7)/2*25   "km 0,525-0,550</t>
  </si>
  <si>
    <t>(1,7+1,7+1,1)/2*25   "km 0,550-0,575</t>
  </si>
  <si>
    <t>(1,7+1,1)*175   "km 0,575-0,750</t>
  </si>
  <si>
    <t>(1,7+1,1+2,2+1,1)/2*25   "km 0,750-0,775</t>
  </si>
  <si>
    <t>(2,2+1,1)*25   "km 0,775-0,875</t>
  </si>
  <si>
    <t>(2,2+1,1+0)/2*25   "km 0,875-0,900</t>
  </si>
  <si>
    <t>18*1,0*1,0   "dno jám uličných vpustí</t>
  </si>
  <si>
    <t xml:space="preserve">59,0*0,6   "dno rýhy prepojenia UV1 - UV3 - DN200   </t>
  </si>
  <si>
    <t>18*2,5*0,6   "dno rýhy - napojenia uličných vpustí</t>
  </si>
  <si>
    <t>16</t>
  </si>
  <si>
    <t>182101101.S</t>
  </si>
  <si>
    <t>Svahovanie trvalých svahov v zárezoch v hornine triedy 1-4</t>
  </si>
  <si>
    <t>1332301735</t>
  </si>
  <si>
    <t>180   "odhad</t>
  </si>
  <si>
    <t>Zakladanie</t>
  </si>
  <si>
    <t>17</t>
  </si>
  <si>
    <t>211571111.S</t>
  </si>
  <si>
    <t>Výplň odvodňovacieho rebra alebo trativodu do rýh s úpravou povrchu výplne štrkopieskom</t>
  </si>
  <si>
    <t>1956115694</t>
  </si>
  <si>
    <t>(243,0+277,0+330,4)*0,25*0,3   "rýha výkop</t>
  </si>
  <si>
    <t>-(243,0+277,0+330,4)*0,25*0,1   "betón C12/15-odpočet</t>
  </si>
  <si>
    <t>-3,14*0,08*0,08*850,4   "trativod - odpočet</t>
  </si>
  <si>
    <t xml:space="preserve">59,0*0,6*1,0   "prepojenie UV1 - UV3 - DN200 výkop  </t>
  </si>
  <si>
    <t xml:space="preserve">-59,0*(0,6*0,5-3,14*0,1*0,1)   "prepojenie UV1 - UV3 - DN200 obsyp  </t>
  </si>
  <si>
    <t>18*(2,5*1,0+1,0*1,5)*0,6   "napojenie uličných vpustí výkop</t>
  </si>
  <si>
    <t>-18*((2,5*0,5+1,0*1,0)*0,6-(2,5+1)*3,14*0,1*0,1)   "napojenie uličných vpustí obsyp</t>
  </si>
  <si>
    <t>18</t>
  </si>
  <si>
    <t>212312111.S</t>
  </si>
  <si>
    <t>Lôžko pre trativod z betónu prostého</t>
  </si>
  <si>
    <t>-1972274821</t>
  </si>
  <si>
    <t>(243,0+277,0+330,4)*0,25*0,1   "betón C12/15</t>
  </si>
  <si>
    <t>19</t>
  </si>
  <si>
    <t>212752127</t>
  </si>
  <si>
    <t>Trativody z flexodrenážnych rúr DN 160</t>
  </si>
  <si>
    <t>m</t>
  </si>
  <si>
    <t>-1414460845</t>
  </si>
  <si>
    <t>243,0+277,0+330,4</t>
  </si>
  <si>
    <t>Komunikácie</t>
  </si>
  <si>
    <t>564831111.S</t>
  </si>
  <si>
    <t>Podklad zo štrkodrviny s rozprestretím a zhutnením, po zhutnení hr. 100 mm</t>
  </si>
  <si>
    <t>1540569984</t>
  </si>
  <si>
    <t>1110,0   "20% rozkopávka po vodovode a kanal. prípojka z 5547,0 m2</t>
  </si>
  <si>
    <t>21</t>
  </si>
  <si>
    <t>564871111.S</t>
  </si>
  <si>
    <t>Podklad zo štrkodrviny s rozprestretím a zhutnením, po zhutnení hr. 250 mm</t>
  </si>
  <si>
    <t>2017416956</t>
  </si>
  <si>
    <t>867,0   "rozšírenie vozovky</t>
  </si>
  <si>
    <t>813,0    "podklad chodníka</t>
  </si>
  <si>
    <t>22</t>
  </si>
  <si>
    <t>567122114.S</t>
  </si>
  <si>
    <t>Podklad z kameniva stmeleného cementom s rozprestretím a zhutnením, CBGM C 8/10 (C 6/8), po zhutnení hr. 150 mm</t>
  </si>
  <si>
    <t>-1938571201</t>
  </si>
  <si>
    <t>1,3*208,5+1,8*48,5   "chodník vjazdy</t>
  </si>
  <si>
    <t>23</t>
  </si>
  <si>
    <t>573131102.S</t>
  </si>
  <si>
    <t>Postrek asfaltový infiltračný s posypom kamenivom z cestnej emulzie v množstve 0,70 kg/m2</t>
  </si>
  <si>
    <t>274804554</t>
  </si>
  <si>
    <t>24</t>
  </si>
  <si>
    <t>573231107.S</t>
  </si>
  <si>
    <t>Postrek asfaltový spojovací bez posypu kamenivom z cestnej emulzie v množstve 0,50 kg/m2</t>
  </si>
  <si>
    <t>-1312834906</t>
  </si>
  <si>
    <t>5547,0    "prerovnávka</t>
  </si>
  <si>
    <t>5547,0    "kryt</t>
  </si>
  <si>
    <t>25</t>
  </si>
  <si>
    <t>577124231.S</t>
  </si>
  <si>
    <t>Asfaltový betón vrstva obrusná AC 11 O v pruhu š. do 3 m z nemodifik. asfaltu tr. II, po zhutnení hr. 30 mm</t>
  </si>
  <si>
    <t>-629192534</t>
  </si>
  <si>
    <t>26</t>
  </si>
  <si>
    <t>577144231.S</t>
  </si>
  <si>
    <t>Asfaltový betón vrstva obrusná AC 11 O v pruhu š. do 3 m z nemodifik. asfaltu tr. II, po zhutnení hr. 50 mm</t>
  </si>
  <si>
    <t>-13893690</t>
  </si>
  <si>
    <t>813,0    "kryt chodníka</t>
  </si>
  <si>
    <t>27</t>
  </si>
  <si>
    <t>577174431.S</t>
  </si>
  <si>
    <t>Asfaltový betón vrstva ložná AC 22 L v pruhu š. do 3 m z nemodifik. asfaltu tr. II, po zhutnení hr. 80 mm</t>
  </si>
  <si>
    <t>-669790675</t>
  </si>
  <si>
    <t>28</t>
  </si>
  <si>
    <t>597962502</t>
  </si>
  <si>
    <t>Osadenie odvodňovacieho žľabu ACO DRAIN z polymerbetónu s krycím roštom, š. do 20 cm, tr. zaťaž. C 250 bet.lôžko C 25/30</t>
  </si>
  <si>
    <t>-1460186623</t>
  </si>
  <si>
    <t>38*1,5+8*2   "vyústenie dažďových zvodov cez chodník</t>
  </si>
  <si>
    <t>29</t>
  </si>
  <si>
    <t>M</t>
  </si>
  <si>
    <t>592270095407.S</t>
  </si>
  <si>
    <t>Odvodňovací žľab monolitický polymérbetónový, svetlej šírky 150 mm, dĺ. 1 m s liatinovým roštom - plytký</t>
  </si>
  <si>
    <t>ks</t>
  </si>
  <si>
    <t>2139243844</t>
  </si>
  <si>
    <t>Rúrové vedenie</t>
  </si>
  <si>
    <t>30</t>
  </si>
  <si>
    <t>812379981</t>
  </si>
  <si>
    <t>Čistenie kanalizačného potrubia z betónových rúr od DN 300 do DN 500 mm -0,460 t</t>
  </si>
  <si>
    <t>-1795931125</t>
  </si>
  <si>
    <t>1018-150</t>
  </si>
  <si>
    <t>31</t>
  </si>
  <si>
    <t>871354026</t>
  </si>
  <si>
    <t>Montáž kanalizačného PP potrubia hladkého plnostenného SN 12 DN 200</t>
  </si>
  <si>
    <t>-898336840</t>
  </si>
  <si>
    <t xml:space="preserve">59,0   "prepojenie UV1 - UV3 - DN200   </t>
  </si>
  <si>
    <t>18*(2,5+1)   "napojenie uličných vpustí</t>
  </si>
  <si>
    <t>32</t>
  </si>
  <si>
    <t>286140007500</t>
  </si>
  <si>
    <t>Rúra D 200 mm, PP hladký kanalizačný systém SN12, dĺ. 6 m,</t>
  </si>
  <si>
    <t>-638616005</t>
  </si>
  <si>
    <t xml:space="preserve">59,0/6   "prepojenie UV1 - UV3 - DN200   </t>
  </si>
  <si>
    <t>9,833*1,09 'Přepočítané koeficientom množstva</t>
  </si>
  <si>
    <t>33</t>
  </si>
  <si>
    <t>286140007300</t>
  </si>
  <si>
    <t>Rúra, D 200 mm, PP hladký kanalizačný systém SN12, dĺ. 1 m,</t>
  </si>
  <si>
    <t>-1846177922</t>
  </si>
  <si>
    <t>34</t>
  </si>
  <si>
    <t>286140007400</t>
  </si>
  <si>
    <t xml:space="preserve">Rúra, D 200 mm, PP hladký kanalizačný systém SN12, dĺ. 3 m, </t>
  </si>
  <si>
    <t>589753936</t>
  </si>
  <si>
    <t>35</t>
  </si>
  <si>
    <t>877354006</t>
  </si>
  <si>
    <t>Montáž kanalizačného PP kolena DN 200</t>
  </si>
  <si>
    <t>-854175808</t>
  </si>
  <si>
    <t>18   "napojenie uličných vpustí</t>
  </si>
  <si>
    <t>36</t>
  </si>
  <si>
    <t>286540070200</t>
  </si>
  <si>
    <t>Koleno PP, DN 200x45° hladké pre gravitačnú kanalizáciu</t>
  </si>
  <si>
    <t>-1171497267</t>
  </si>
  <si>
    <t>37</t>
  </si>
  <si>
    <t>895941111.1</t>
  </si>
  <si>
    <t>Kanalizačný vpust uličný s lapačom nečistôt z bet.  diel. typ UV-50, UVB-50 kompletný s mrežou</t>
  </si>
  <si>
    <t>kpl</t>
  </si>
  <si>
    <t>-819460365</t>
  </si>
  <si>
    <t>18   "uličné vpuste</t>
  </si>
  <si>
    <t>38</t>
  </si>
  <si>
    <t>899331111.S</t>
  </si>
  <si>
    <t>Výšková úprava uličného vstupu alebo vpuste do 200 mm zvýšením poklopu</t>
  </si>
  <si>
    <t>-512006231</t>
  </si>
  <si>
    <t>67   "poklopy šácht</t>
  </si>
  <si>
    <t>39</t>
  </si>
  <si>
    <t>899431111.S</t>
  </si>
  <si>
    <t>Výšková úprava uličného vstupu alebo vpuste do 200 mm zvýšením krycieho hrnca</t>
  </si>
  <si>
    <t>200047261</t>
  </si>
  <si>
    <t>23   "šupátka</t>
  </si>
  <si>
    <t xml:space="preserve"> Ostatné konštrukcie a práce-búranie</t>
  </si>
  <si>
    <t>40</t>
  </si>
  <si>
    <t>914812211.2</t>
  </si>
  <si>
    <t>Dočasné dopravné značenie kompletné - nájom</t>
  </si>
  <si>
    <t>-1803977267</t>
  </si>
  <si>
    <t>41</t>
  </si>
  <si>
    <t>917862112.S</t>
  </si>
  <si>
    <t>Osadenie chodník. obrubníka betónového stojatého do lôžka z betónu prosteho tr. C 16/20 s bočnou oporou</t>
  </si>
  <si>
    <t>-1591012208</t>
  </si>
  <si>
    <t>867,0+2*762,0   "chodník a vozovka</t>
  </si>
  <si>
    <t>42</t>
  </si>
  <si>
    <t>5922903030</t>
  </si>
  <si>
    <t>Betónový obrubník rovný 100/20/10 cm, sivá</t>
  </si>
  <si>
    <t>-219299452</t>
  </si>
  <si>
    <t>2391*1,01 'Přepočítané koeficientom množstva</t>
  </si>
  <si>
    <t>43</t>
  </si>
  <si>
    <t>918101112.S</t>
  </si>
  <si>
    <t>Lôžko pod obrubníky, krajníky alebo obruby z dlažobných kociek z betónu prostého tr. C 16/20</t>
  </si>
  <si>
    <t>2102743926</t>
  </si>
  <si>
    <t>(867,0+2*762,0)*0,2*0,08   "chodník a vozovka</t>
  </si>
  <si>
    <t>44</t>
  </si>
  <si>
    <t>919735111.S</t>
  </si>
  <si>
    <t>Rezanie existujúceho asfaltového krytu alebo podkladu hĺbky do 50 mm</t>
  </si>
  <si>
    <t>926900991</t>
  </si>
  <si>
    <t>5,5+5,0+4,0+11,625   "Vetva A</t>
  </si>
  <si>
    <t>18*2,5*2   "prípojky k UV</t>
  </si>
  <si>
    <t>885   "orezanie - okraj vozovky - rozšírenie</t>
  </si>
  <si>
    <t>45</t>
  </si>
  <si>
    <t>919735114.S</t>
  </si>
  <si>
    <t>Rezanie existujúceho asfaltového krytu alebo podkladu hĺbky nad 150 do 200 mm</t>
  </si>
  <si>
    <t>65554803</t>
  </si>
  <si>
    <t>880   "rýha po vodovode</t>
  </si>
  <si>
    <t>46</t>
  </si>
  <si>
    <t>938908411.S</t>
  </si>
  <si>
    <t>Očistenie povrchu krytu alebo podkladu asfaltového, betónového alebo dláždeného tlakom vody</t>
  </si>
  <si>
    <t>-1695506663</t>
  </si>
  <si>
    <t>47</t>
  </si>
  <si>
    <t>979084113.S</t>
  </si>
  <si>
    <t>Vodorovná doprava po suchu so zložením alebo preloženie na iný dopravný prostriedok okrem lode, do 1000 m</t>
  </si>
  <si>
    <t>t</t>
  </si>
  <si>
    <t>1890589901</t>
  </si>
  <si>
    <t>48</t>
  </si>
  <si>
    <t>979084119.S</t>
  </si>
  <si>
    <t>Príplatok k cene vodorovnej dopravy častí rozobratých konštrukcií podvalov, za každých ďalších i začatých 1000 m nad 1000 m</t>
  </si>
  <si>
    <t>-206310629</t>
  </si>
  <si>
    <t>1939,282*2 'Přepočítané koeficientom množstva</t>
  </si>
  <si>
    <t>99</t>
  </si>
  <si>
    <t>Presun hmôt HSV</t>
  </si>
  <si>
    <t>49</t>
  </si>
  <si>
    <t>998225111.S</t>
  </si>
  <si>
    <t>Presun hmôt pre pozemnú komunikáciu a letisko s krytom asfaltovým akejkoľvek dĺžky objektu</t>
  </si>
  <si>
    <t>-387408012</t>
  </si>
  <si>
    <t>OST</t>
  </si>
  <si>
    <t>Ostatné</t>
  </si>
  <si>
    <t>50</t>
  </si>
  <si>
    <t>100100100</t>
  </si>
  <si>
    <t>Spracovanie dokumentácie skutočne realizovaných prác DSRS vrátane porealizačného zamerania</t>
  </si>
  <si>
    <t>sád</t>
  </si>
  <si>
    <t>512</t>
  </si>
  <si>
    <t>943417258</t>
  </si>
  <si>
    <t>113152110.S</t>
  </si>
  <si>
    <t>Frézovanie asf. podkladu alebo krytu bez prek., plochy do 500 m2, pruh š. do 0,5 m, hr. do 30 mm  0,076 t</t>
  </si>
  <si>
    <t>1745445260</t>
  </si>
  <si>
    <t>413,0    "starý kryt - prefrézovanie</t>
  </si>
  <si>
    <t>1519198155</t>
  </si>
  <si>
    <t>413,0    "vyrovnávka</t>
  </si>
  <si>
    <t>413,0    "nový kryt</t>
  </si>
  <si>
    <t>1131378797</t>
  </si>
  <si>
    <t>-2029481804</t>
  </si>
  <si>
    <t>1537551535</t>
  </si>
  <si>
    <t>919735113</t>
  </si>
  <si>
    <t>Rezanie existujúceho asfaltového krytu alebo podkladu hĺbky nad 100 do 150 mm</t>
  </si>
  <si>
    <t>-1520109414</t>
  </si>
  <si>
    <t>15,5+4,0</t>
  </si>
  <si>
    <t>938908411</t>
  </si>
  <si>
    <t>Očistenie povrchu krytu alebo podkladu asfaltového, betónového alebo dláždeného saponátovým roztokom</t>
  </si>
  <si>
    <t>-451280912</t>
  </si>
  <si>
    <t>413,0    "plocha vetvy</t>
  </si>
  <si>
    <t>938909611</t>
  </si>
  <si>
    <t>Odstránenie nánosu na krajniciach priem. hr. do 100mm,  -0,12600t</t>
  </si>
  <si>
    <t>851874229</t>
  </si>
  <si>
    <t>113,35*0,3*2</t>
  </si>
  <si>
    <t>979084113</t>
  </si>
  <si>
    <t>Vodor. doprava po suchu so zložením alebo prelož. na iný dopr. prostr. okrem lode, do 1000 m</t>
  </si>
  <si>
    <t>-1534314864</t>
  </si>
  <si>
    <t>31,388+8,569</t>
  </si>
  <si>
    <t>722056835</t>
  </si>
  <si>
    <t>-794683760</t>
  </si>
  <si>
    <t>Obec Nová Ľubovňa, Nová ľubovňa č.102, 065 11 Nová Ľubovňa</t>
  </si>
  <si>
    <t>00 330 086</t>
  </si>
  <si>
    <t>01-01,02</t>
  </si>
  <si>
    <t>01-03</t>
  </si>
  <si>
    <t>REKONŠTRUKCIA MK - VETVA „A“, REKONŠTRUKCIA MK - CHODNÍK UL.ŠKOLSKÁ</t>
  </si>
  <si>
    <t>REKONŠTRUKCIA MK - VETVA „B“</t>
  </si>
  <si>
    <t>SO 01- 03 REKONŠTRUKCIA MK - VETVA „B“</t>
  </si>
  <si>
    <t>SO 01- 01 REKONŠTRUKCIA MK - VETVA „A“, SO 01- 02 REKONŠTRUKCIA MK - CHODNÍK UL.ŠKOLSKÁ</t>
  </si>
  <si>
    <t>vyplní uchádzač</t>
  </si>
  <si>
    <t>neplatca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</si>
</sst>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5" borderId="0" xfId="0" applyFont="1" applyFill="1" applyAlignment="1">
      <alignment horizontal="left" vertical="center"/>
    </xf>
    <xf numFmtId="49" fontId="2" fillId="5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5" borderId="0" xfId="0" applyFont="1" applyFill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9" fontId="24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view="pageBreakPreview" topLeftCell="A97" zoomScale="91" zoomScaleNormal="100" zoomScaleSheetLayoutView="91" workbookViewId="0">
      <selection activeCell="AM20" sqref="AM20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" customHeight="1">
      <c r="AR2" s="207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" customHeight="1">
      <c r="B4" s="19"/>
      <c r="D4" s="20" t="s">
        <v>8</v>
      </c>
      <c r="AR4" s="19"/>
      <c r="AS4" s="21" t="s">
        <v>9</v>
      </c>
      <c r="BS4" s="16" t="s">
        <v>10</v>
      </c>
    </row>
    <row r="5" spans="1:74" s="1" customFormat="1" ht="12" customHeight="1">
      <c r="B5" s="19"/>
      <c r="D5" s="22" t="s">
        <v>11</v>
      </c>
      <c r="K5" s="185" t="s">
        <v>12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19"/>
      <c r="BS5" s="16" t="s">
        <v>6</v>
      </c>
    </row>
    <row r="6" spans="1:74" s="1" customFormat="1" ht="36.9" customHeight="1">
      <c r="B6" s="19"/>
      <c r="D6" s="24" t="s">
        <v>13</v>
      </c>
      <c r="K6" s="187" t="s">
        <v>14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R6" s="19"/>
      <c r="BS6" s="16" t="s">
        <v>6</v>
      </c>
    </row>
    <row r="7" spans="1:74" s="1" customFormat="1" ht="12" customHeight="1">
      <c r="B7" s="19"/>
      <c r="D7" s="25" t="s">
        <v>15</v>
      </c>
      <c r="K7" s="23" t="s">
        <v>1</v>
      </c>
      <c r="AK7" s="25" t="s">
        <v>16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17</v>
      </c>
      <c r="K8" s="23" t="s">
        <v>18</v>
      </c>
      <c r="AK8" s="25" t="s">
        <v>19</v>
      </c>
      <c r="AN8" s="183" t="s">
        <v>438</v>
      </c>
      <c r="AR8" s="19"/>
      <c r="BS8" s="16" t="s">
        <v>6</v>
      </c>
    </row>
    <row r="9" spans="1:74" s="1" customFormat="1" ht="14.4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20</v>
      </c>
      <c r="AK10" s="25" t="s">
        <v>21</v>
      </c>
      <c r="AN10" s="23" t="s">
        <v>431</v>
      </c>
      <c r="AR10" s="19"/>
      <c r="BS10" s="16" t="s">
        <v>6</v>
      </c>
    </row>
    <row r="11" spans="1:74" s="1" customFormat="1" ht="18.45" customHeight="1">
      <c r="B11" s="19"/>
      <c r="E11" s="23" t="s">
        <v>430</v>
      </c>
      <c r="AK11" s="25" t="s">
        <v>22</v>
      </c>
      <c r="AN11" s="23" t="s">
        <v>439</v>
      </c>
      <c r="AR11" s="19"/>
      <c r="BS11" s="16" t="s">
        <v>6</v>
      </c>
    </row>
    <row r="12" spans="1:74" s="1" customFormat="1" ht="6.9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23</v>
      </c>
      <c r="AK13" s="25" t="s">
        <v>21</v>
      </c>
      <c r="AN13" s="184" t="s">
        <v>438</v>
      </c>
      <c r="AR13" s="19"/>
      <c r="BS13" s="16" t="s">
        <v>6</v>
      </c>
    </row>
    <row r="14" spans="1:74" ht="13.2">
      <c r="B14" s="19"/>
      <c r="E14" s="192" t="s">
        <v>438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K14" s="25" t="s">
        <v>22</v>
      </c>
      <c r="AN14" s="184" t="s">
        <v>438</v>
      </c>
      <c r="AR14" s="19"/>
      <c r="BS14" s="16" t="s">
        <v>6</v>
      </c>
    </row>
    <row r="15" spans="1:74" s="1" customFormat="1" ht="6.9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25</v>
      </c>
      <c r="AK16" s="25" t="s">
        <v>21</v>
      </c>
      <c r="AN16" s="23" t="s">
        <v>1</v>
      </c>
      <c r="AR16" s="19"/>
      <c r="BS16" s="16" t="s">
        <v>3</v>
      </c>
    </row>
    <row r="17" spans="1:71" s="1" customFormat="1" ht="18.45" customHeight="1">
      <c r="B17" s="19"/>
      <c r="E17" s="23" t="s">
        <v>26</v>
      </c>
      <c r="AK17" s="25" t="s">
        <v>22</v>
      </c>
      <c r="AN17" s="23" t="s">
        <v>1</v>
      </c>
      <c r="AR17" s="19"/>
      <c r="BS17" s="16" t="s">
        <v>27</v>
      </c>
    </row>
    <row r="18" spans="1:71" s="1" customFormat="1" ht="6.9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28</v>
      </c>
      <c r="AK19" s="25" t="s">
        <v>21</v>
      </c>
      <c r="AN19" s="23" t="s">
        <v>1</v>
      </c>
      <c r="AR19" s="19"/>
      <c r="BS19" s="16" t="s">
        <v>6</v>
      </c>
    </row>
    <row r="20" spans="1:71" s="1" customFormat="1" ht="18.45" customHeight="1">
      <c r="B20" s="19"/>
      <c r="E20" s="23" t="s">
        <v>24</v>
      </c>
      <c r="AK20" s="25" t="s">
        <v>22</v>
      </c>
      <c r="AN20" s="23" t="s">
        <v>1</v>
      </c>
      <c r="AR20" s="19"/>
      <c r="BS20" s="16" t="s">
        <v>27</v>
      </c>
    </row>
    <row r="21" spans="1:71" s="1" customFormat="1" ht="6.9" customHeight="1">
      <c r="B21" s="19"/>
      <c r="AR21" s="19"/>
    </row>
    <row r="22" spans="1:71" s="1" customFormat="1" ht="12" customHeight="1">
      <c r="B22" s="19"/>
      <c r="D22" s="25" t="s">
        <v>29</v>
      </c>
      <c r="AR22" s="19"/>
    </row>
    <row r="23" spans="1:71" s="1" customFormat="1" ht="16.5" customHeight="1">
      <c r="B23" s="19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9"/>
    </row>
    <row r="24" spans="1:71" s="1" customFormat="1" ht="6.9" customHeight="1">
      <c r="B24" s="19"/>
      <c r="AR24" s="19"/>
    </row>
    <row r="25" spans="1:71" s="1" customFormat="1" ht="6.9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5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9">
        <f>ROUND(AG94,2)</f>
        <v>0</v>
      </c>
      <c r="AL26" s="190"/>
      <c r="AM26" s="190"/>
      <c r="AN26" s="190"/>
      <c r="AO26" s="190"/>
      <c r="AP26" s="28"/>
      <c r="AQ26" s="28"/>
      <c r="AR26" s="29"/>
      <c r="BE26" s="28"/>
    </row>
    <row r="27" spans="1:71" s="2" customFormat="1" ht="6.9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3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91" t="s">
        <v>31</v>
      </c>
      <c r="M28" s="191"/>
      <c r="N28" s="191"/>
      <c r="O28" s="191"/>
      <c r="P28" s="191"/>
      <c r="Q28" s="28"/>
      <c r="R28" s="28"/>
      <c r="S28" s="28"/>
      <c r="T28" s="28"/>
      <c r="U28" s="28"/>
      <c r="V28" s="28"/>
      <c r="W28" s="191" t="s">
        <v>32</v>
      </c>
      <c r="X28" s="191"/>
      <c r="Y28" s="191"/>
      <c r="Z28" s="191"/>
      <c r="AA28" s="191"/>
      <c r="AB28" s="191"/>
      <c r="AC28" s="191"/>
      <c r="AD28" s="191"/>
      <c r="AE28" s="191"/>
      <c r="AF28" s="28"/>
      <c r="AG28" s="28"/>
      <c r="AH28" s="28"/>
      <c r="AI28" s="28"/>
      <c r="AJ28" s="28"/>
      <c r="AK28" s="191" t="s">
        <v>33</v>
      </c>
      <c r="AL28" s="191"/>
      <c r="AM28" s="191"/>
      <c r="AN28" s="191"/>
      <c r="AO28" s="191"/>
      <c r="AP28" s="28"/>
      <c r="AQ28" s="28"/>
      <c r="AR28" s="29"/>
      <c r="BE28" s="28"/>
    </row>
    <row r="29" spans="1:71" s="3" customFormat="1" ht="14.4" customHeight="1">
      <c r="B29" s="33"/>
      <c r="D29" s="25" t="s">
        <v>34</v>
      </c>
      <c r="F29" s="25" t="s">
        <v>35</v>
      </c>
      <c r="L29" s="195">
        <v>0.2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3"/>
    </row>
    <row r="30" spans="1:71" s="3" customFormat="1" ht="14.4" customHeight="1">
      <c r="B30" s="33"/>
      <c r="F30" s="25" t="s">
        <v>36</v>
      </c>
      <c r="L30" s="195">
        <v>0.2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3"/>
    </row>
    <row r="31" spans="1:71" s="3" customFormat="1" ht="14.4" hidden="1" customHeight="1">
      <c r="B31" s="33"/>
      <c r="F31" s="25" t="s">
        <v>37</v>
      </c>
      <c r="L31" s="195">
        <v>0.2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3"/>
    </row>
    <row r="32" spans="1:71" s="3" customFormat="1" ht="14.4" hidden="1" customHeight="1">
      <c r="B32" s="33"/>
      <c r="F32" s="25" t="s">
        <v>38</v>
      </c>
      <c r="L32" s="195">
        <v>0.2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3"/>
    </row>
    <row r="33" spans="1:57" s="3" customFormat="1" ht="14.4" hidden="1" customHeight="1">
      <c r="B33" s="33"/>
      <c r="F33" s="25" t="s">
        <v>39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3"/>
    </row>
    <row r="34" spans="1:57" s="2" customFormat="1" ht="6.9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5" customHeight="1">
      <c r="A35" s="28"/>
      <c r="B35" s="29"/>
      <c r="C35" s="34"/>
      <c r="D35" s="35" t="s">
        <v>40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41</v>
      </c>
      <c r="U35" s="36"/>
      <c r="V35" s="36"/>
      <c r="W35" s="36"/>
      <c r="X35" s="196" t="s">
        <v>42</v>
      </c>
      <c r="Y35" s="197"/>
      <c r="Z35" s="197"/>
      <c r="AA35" s="197"/>
      <c r="AB35" s="197"/>
      <c r="AC35" s="36"/>
      <c r="AD35" s="36"/>
      <c r="AE35" s="36"/>
      <c r="AF35" s="36"/>
      <c r="AG35" s="36"/>
      <c r="AH35" s="36"/>
      <c r="AI35" s="36"/>
      <c r="AJ35" s="36"/>
      <c r="AK35" s="198">
        <f>SUM(AK26:AK33)</f>
        <v>0</v>
      </c>
      <c r="AL35" s="197"/>
      <c r="AM35" s="197"/>
      <c r="AN35" s="197"/>
      <c r="AO35" s="199"/>
      <c r="AP35" s="34"/>
      <c r="AQ35" s="34"/>
      <c r="AR35" s="29"/>
      <c r="BE35" s="28"/>
    </row>
    <row r="36" spans="1:57" s="2" customFormat="1" ht="6.9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" customHeight="1">
      <c r="B38" s="19"/>
      <c r="AR38" s="19"/>
    </row>
    <row r="39" spans="1:57" s="1" customFormat="1" ht="14.4" customHeight="1">
      <c r="B39" s="19"/>
      <c r="AR39" s="19"/>
    </row>
    <row r="40" spans="1:57" s="1" customFormat="1" ht="14.4" customHeight="1">
      <c r="B40" s="19"/>
      <c r="AR40" s="19"/>
    </row>
    <row r="41" spans="1:57" s="1" customFormat="1" ht="14.4" customHeight="1">
      <c r="B41" s="19"/>
      <c r="AR41" s="19"/>
    </row>
    <row r="42" spans="1:57" s="1" customFormat="1" ht="14.4" customHeight="1">
      <c r="B42" s="19"/>
      <c r="AR42" s="19"/>
    </row>
    <row r="43" spans="1:57" s="1" customFormat="1" ht="14.4" customHeight="1">
      <c r="B43" s="19"/>
      <c r="AR43" s="19"/>
    </row>
    <row r="44" spans="1:57" s="1" customFormat="1" ht="14.4" customHeight="1">
      <c r="B44" s="19"/>
      <c r="AR44" s="19"/>
    </row>
    <row r="45" spans="1:57" s="1" customFormat="1" ht="14.4" customHeight="1">
      <c r="B45" s="19"/>
      <c r="AR45" s="19"/>
    </row>
    <row r="46" spans="1:57" s="1" customFormat="1" ht="14.4" customHeight="1">
      <c r="B46" s="19"/>
      <c r="AR46" s="19"/>
    </row>
    <row r="47" spans="1:57" s="1" customFormat="1" ht="14.4" customHeight="1">
      <c r="B47" s="19"/>
      <c r="AR47" s="19"/>
    </row>
    <row r="48" spans="1:57" s="1" customFormat="1" ht="14.4" customHeight="1">
      <c r="B48" s="19"/>
      <c r="AR48" s="19"/>
    </row>
    <row r="49" spans="1:57" s="2" customFormat="1" ht="14.4" customHeight="1">
      <c r="B49" s="38"/>
      <c r="D49" s="39" t="s">
        <v>43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44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3.2">
      <c r="A60" s="28"/>
      <c r="B60" s="29"/>
      <c r="C60" s="28"/>
      <c r="D60" s="41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45</v>
      </c>
      <c r="AI60" s="31"/>
      <c r="AJ60" s="31"/>
      <c r="AK60" s="31"/>
      <c r="AL60" s="31"/>
      <c r="AM60" s="41" t="s">
        <v>46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3.2">
      <c r="A64" s="28"/>
      <c r="B64" s="29"/>
      <c r="C64" s="28"/>
      <c r="D64" s="39" t="s">
        <v>47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48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3.2">
      <c r="A75" s="28"/>
      <c r="B75" s="29"/>
      <c r="C75" s="28"/>
      <c r="D75" s="41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45</v>
      </c>
      <c r="AI75" s="31"/>
      <c r="AJ75" s="31"/>
      <c r="AK75" s="31"/>
      <c r="AL75" s="31"/>
      <c r="AM75" s="41" t="s">
        <v>46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" customHeight="1">
      <c r="A82" s="28"/>
      <c r="B82" s="29"/>
      <c r="C82" s="20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11</v>
      </c>
      <c r="L84" s="4" t="str">
        <f>K5</f>
        <v>D2021005</v>
      </c>
      <c r="AR84" s="47"/>
    </row>
    <row r="85" spans="1:91" s="5" customFormat="1" ht="36.9" customHeight="1">
      <c r="B85" s="48"/>
      <c r="C85" s="49" t="s">
        <v>13</v>
      </c>
      <c r="L85" s="219" t="str">
        <f>K6</f>
        <v>Rekonštrukcia miestnej komunikácie a chodníkov školskej ulice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48"/>
    </row>
    <row r="86" spans="1:91" s="2" customFormat="1" ht="6.9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17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Nová Ľubovňa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19</v>
      </c>
      <c r="AJ87" s="28"/>
      <c r="AK87" s="28"/>
      <c r="AL87" s="28"/>
      <c r="AM87" s="200" t="str">
        <f>IF(AN8= "","",AN8)</f>
        <v>vyplní uchádzač</v>
      </c>
      <c r="AN87" s="200"/>
      <c r="AO87" s="28"/>
      <c r="AP87" s="28"/>
      <c r="AQ87" s="28"/>
      <c r="AR87" s="29"/>
      <c r="BE87" s="28"/>
    </row>
    <row r="88" spans="1:91" s="2" customFormat="1" ht="6.9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25.65" customHeight="1">
      <c r="A89" s="28"/>
      <c r="B89" s="29"/>
      <c r="C89" s="25" t="s">
        <v>20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Obec Nová Ľubovňa, Nová ľubovňa č.102, 065 11 Nová Ľubovňa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25</v>
      </c>
      <c r="AJ89" s="28"/>
      <c r="AK89" s="28"/>
      <c r="AL89" s="28"/>
      <c r="AM89" s="201" t="str">
        <f>IF(E17="","",E17)</f>
        <v>PRODOSING, s.r.o., Bardejovská 13, Ľubotice</v>
      </c>
      <c r="AN89" s="202"/>
      <c r="AO89" s="202"/>
      <c r="AP89" s="202"/>
      <c r="AQ89" s="28"/>
      <c r="AR89" s="29"/>
      <c r="AS89" s="203" t="s">
        <v>50</v>
      </c>
      <c r="AT89" s="204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15" customHeight="1">
      <c r="A90" s="28"/>
      <c r="B90" s="29"/>
      <c r="C90" s="25" t="s">
        <v>23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>vyplní uchádzač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201" t="str">
        <f>IF(E20="","",E20)</f>
        <v xml:space="preserve"> </v>
      </c>
      <c r="AN90" s="202"/>
      <c r="AO90" s="202"/>
      <c r="AP90" s="202"/>
      <c r="AQ90" s="28"/>
      <c r="AR90" s="29"/>
      <c r="AS90" s="205"/>
      <c r="AT90" s="206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5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05"/>
      <c r="AT91" s="206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214" t="s">
        <v>51</v>
      </c>
      <c r="D92" s="215"/>
      <c r="E92" s="215"/>
      <c r="F92" s="215"/>
      <c r="G92" s="215"/>
      <c r="H92" s="56"/>
      <c r="I92" s="216" t="s">
        <v>52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53</v>
      </c>
      <c r="AH92" s="215"/>
      <c r="AI92" s="215"/>
      <c r="AJ92" s="215"/>
      <c r="AK92" s="215"/>
      <c r="AL92" s="215"/>
      <c r="AM92" s="215"/>
      <c r="AN92" s="216" t="s">
        <v>54</v>
      </c>
      <c r="AO92" s="215"/>
      <c r="AP92" s="218"/>
      <c r="AQ92" s="57" t="s">
        <v>55</v>
      </c>
      <c r="AR92" s="29"/>
      <c r="AS92" s="58" t="s">
        <v>56</v>
      </c>
      <c r="AT92" s="59" t="s">
        <v>57</v>
      </c>
      <c r="AU92" s="59" t="s">
        <v>58</v>
      </c>
      <c r="AV92" s="59" t="s">
        <v>59</v>
      </c>
      <c r="AW92" s="59" t="s">
        <v>60</v>
      </c>
      <c r="AX92" s="59" t="s">
        <v>61</v>
      </c>
      <c r="AY92" s="59" t="s">
        <v>62</v>
      </c>
      <c r="AZ92" s="59" t="s">
        <v>63</v>
      </c>
      <c r="BA92" s="59" t="s">
        <v>64</v>
      </c>
      <c r="BB92" s="59" t="s">
        <v>65</v>
      </c>
      <c r="BC92" s="59" t="s">
        <v>66</v>
      </c>
      <c r="BD92" s="60" t="s">
        <v>67</v>
      </c>
      <c r="BE92" s="28"/>
    </row>
    <row r="93" spans="1:91" s="2" customFormat="1" ht="10.9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" customHeight="1">
      <c r="B94" s="64"/>
      <c r="C94" s="65" t="s">
        <v>68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12">
        <f>ROUND(SUM(AG95:AG96),2)</f>
        <v>0</v>
      </c>
      <c r="AH94" s="212"/>
      <c r="AI94" s="212"/>
      <c r="AJ94" s="212"/>
      <c r="AK94" s="212"/>
      <c r="AL94" s="212"/>
      <c r="AM94" s="212"/>
      <c r="AN94" s="213">
        <f>SUM(AG94,AT94)</f>
        <v>0</v>
      </c>
      <c r="AO94" s="213"/>
      <c r="AP94" s="213"/>
      <c r="AQ94" s="68" t="s">
        <v>1</v>
      </c>
      <c r="AR94" s="64"/>
      <c r="AS94" s="69">
        <f>ROUND(SUM(AS95:AS96),2)</f>
        <v>0</v>
      </c>
      <c r="AT94" s="70">
        <f>ROUND(SUM(AV94:AW94),2)</f>
        <v>0</v>
      </c>
      <c r="AU94" s="71">
        <f>ROUND(SUM(AU95:AU96),5)</f>
        <v>5998.2654400000001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ROUND(SUM(AZ95:AZ96),2)</f>
        <v>0</v>
      </c>
      <c r="BA94" s="70">
        <f>ROUND(SUM(BA95:BA96),2)</f>
        <v>0</v>
      </c>
      <c r="BB94" s="70">
        <f>ROUND(SUM(BB95:BB96),2)</f>
        <v>0</v>
      </c>
      <c r="BC94" s="70">
        <f>ROUND(SUM(BC95:BC96),2)</f>
        <v>0</v>
      </c>
      <c r="BD94" s="72">
        <f>ROUND(SUM(BD95:BD96),2)</f>
        <v>0</v>
      </c>
      <c r="BS94" s="73" t="s">
        <v>69</v>
      </c>
      <c r="BT94" s="73" t="s">
        <v>70</v>
      </c>
      <c r="BU94" s="74" t="s">
        <v>71</v>
      </c>
      <c r="BV94" s="73" t="s">
        <v>72</v>
      </c>
      <c r="BW94" s="73" t="s">
        <v>4</v>
      </c>
      <c r="BX94" s="73" t="s">
        <v>73</v>
      </c>
      <c r="CL94" s="73" t="s">
        <v>1</v>
      </c>
    </row>
    <row r="95" spans="1:91" s="7" customFormat="1" ht="31.5" customHeight="1">
      <c r="A95" s="75" t="s">
        <v>74</v>
      </c>
      <c r="B95" s="76"/>
      <c r="C95" s="77"/>
      <c r="D95" s="211" t="s">
        <v>432</v>
      </c>
      <c r="E95" s="211"/>
      <c r="F95" s="211"/>
      <c r="G95" s="211"/>
      <c r="H95" s="211"/>
      <c r="I95" s="78"/>
      <c r="J95" s="211" t="s">
        <v>434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8">
        <f>'SO 01-01 a SO 01-02'!J30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79" t="s">
        <v>75</v>
      </c>
      <c r="AR95" s="76"/>
      <c r="AS95" s="80">
        <v>0</v>
      </c>
      <c r="AT95" s="81">
        <f>ROUND(SUM(AV95:AW95),2)</f>
        <v>0</v>
      </c>
      <c r="AU95" s="82">
        <f>'SO 01-01 a SO 01-02'!P124</f>
        <v>5875.8979399999998</v>
      </c>
      <c r="AV95" s="81">
        <f>'SO 01-01 a SO 01-02'!J33</f>
        <v>0</v>
      </c>
      <c r="AW95" s="81">
        <f>'SO 01-01 a SO 01-02'!J34</f>
        <v>0</v>
      </c>
      <c r="AX95" s="81">
        <f>'SO 01-01 a SO 01-02'!J35</f>
        <v>0</v>
      </c>
      <c r="AY95" s="81">
        <f>'SO 01-01 a SO 01-02'!J36</f>
        <v>0</v>
      </c>
      <c r="AZ95" s="81">
        <f>'SO 01-01 a SO 01-02'!F33</f>
        <v>0</v>
      </c>
      <c r="BA95" s="81">
        <f>'SO 01-01 a SO 01-02'!F34</f>
        <v>0</v>
      </c>
      <c r="BB95" s="81">
        <f>'SO 01-01 a SO 01-02'!F35</f>
        <v>0</v>
      </c>
      <c r="BC95" s="81">
        <f>'SO 01-01 a SO 01-02'!F36</f>
        <v>0</v>
      </c>
      <c r="BD95" s="83">
        <f>'SO 01-01 a SO 01-02'!F37</f>
        <v>0</v>
      </c>
      <c r="BT95" s="84" t="s">
        <v>76</v>
      </c>
      <c r="BV95" s="84" t="s">
        <v>72</v>
      </c>
      <c r="BW95" s="84" t="s">
        <v>77</v>
      </c>
      <c r="BX95" s="84" t="s">
        <v>4</v>
      </c>
      <c r="CL95" s="84" t="s">
        <v>1</v>
      </c>
      <c r="CM95" s="84" t="s">
        <v>70</v>
      </c>
    </row>
    <row r="96" spans="1:91" s="7" customFormat="1" ht="16.5" customHeight="1">
      <c r="A96" s="75" t="s">
        <v>74</v>
      </c>
      <c r="B96" s="76"/>
      <c r="C96" s="77"/>
      <c r="D96" s="210" t="s">
        <v>433</v>
      </c>
      <c r="E96" s="210"/>
      <c r="F96" s="210"/>
      <c r="G96" s="210"/>
      <c r="H96" s="210"/>
      <c r="I96" s="78"/>
      <c r="J96" s="211" t="s">
        <v>435</v>
      </c>
      <c r="K96" s="211"/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08">
        <f>'SO 01-03'!J30</f>
        <v>0</v>
      </c>
      <c r="AH96" s="209"/>
      <c r="AI96" s="209"/>
      <c r="AJ96" s="209"/>
      <c r="AK96" s="209"/>
      <c r="AL96" s="209"/>
      <c r="AM96" s="209"/>
      <c r="AN96" s="208">
        <f>SUM(AG96,AT96)</f>
        <v>0</v>
      </c>
      <c r="AO96" s="209"/>
      <c r="AP96" s="209"/>
      <c r="AQ96" s="79" t="s">
        <v>75</v>
      </c>
      <c r="AR96" s="76"/>
      <c r="AS96" s="85">
        <v>0</v>
      </c>
      <c r="AT96" s="86">
        <f>ROUND(SUM(AV96:AW96),2)</f>
        <v>0</v>
      </c>
      <c r="AU96" s="87">
        <f>'SO 01-03'!P122</f>
        <v>122.36750000000001</v>
      </c>
      <c r="AV96" s="86">
        <f>'SO 01-03'!J33</f>
        <v>0</v>
      </c>
      <c r="AW96" s="86">
        <f>'SO 01-03'!J34</f>
        <v>0</v>
      </c>
      <c r="AX96" s="86">
        <f>'SO 01-03'!J35</f>
        <v>0</v>
      </c>
      <c r="AY96" s="86">
        <f>'SO 01-03'!J36</f>
        <v>0</v>
      </c>
      <c r="AZ96" s="86">
        <f>'SO 01-03'!F33</f>
        <v>0</v>
      </c>
      <c r="BA96" s="86">
        <f>'SO 01-03'!F34</f>
        <v>0</v>
      </c>
      <c r="BB96" s="86">
        <f>'SO 01-03'!F35</f>
        <v>0</v>
      </c>
      <c r="BC96" s="86">
        <f>'SO 01-03'!F36</f>
        <v>0</v>
      </c>
      <c r="BD96" s="88">
        <f>'SO 01-03'!F37</f>
        <v>0</v>
      </c>
      <c r="BT96" s="84" t="s">
        <v>76</v>
      </c>
      <c r="BV96" s="84" t="s">
        <v>72</v>
      </c>
      <c r="BW96" s="84" t="s">
        <v>78</v>
      </c>
      <c r="BX96" s="84" t="s">
        <v>4</v>
      </c>
      <c r="CL96" s="84" t="s">
        <v>1</v>
      </c>
      <c r="CM96" s="84" t="s">
        <v>70</v>
      </c>
    </row>
    <row r="97" spans="1:57" s="2" customFormat="1" ht="30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2" customFormat="1" ht="6.9" customHeight="1">
      <c r="A98" s="28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mergeCells count="45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  <mergeCell ref="E14:AI14"/>
  </mergeCells>
  <hyperlinks>
    <hyperlink ref="A95" location="'01 - Úprava MK vetva A'!C2" display="/" xr:uid="{00000000-0004-0000-0000-000000000000}"/>
    <hyperlink ref="A96" location="'02 - Úprava MK vetva B'!C2" display="/" xr:uid="{00000000-0004-0000-0000-000001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277"/>
  <sheetViews>
    <sheetView showGridLines="0" view="pageBreakPreview" zoomScale="92" zoomScaleNormal="100" zoomScaleSheetLayoutView="92" workbookViewId="0">
      <selection activeCell="J120" sqref="J120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9"/>
    </row>
    <row r="2" spans="1:46" s="1" customFormat="1" ht="36.9" customHeight="1">
      <c r="L2" s="207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77</v>
      </c>
    </row>
    <row r="3" spans="1:46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70</v>
      </c>
    </row>
    <row r="4" spans="1:46" s="1" customFormat="1" ht="24.9" customHeight="1">
      <c r="B4" s="19"/>
      <c r="D4" s="20" t="s">
        <v>79</v>
      </c>
      <c r="L4" s="19"/>
      <c r="M4" s="90" t="s">
        <v>9</v>
      </c>
      <c r="AT4" s="16" t="s">
        <v>3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22" t="str">
        <f>'Rekapitulácia stavby'!K6</f>
        <v>Rekonštrukcia miestnej komunikácie a chodníkov školskej ulice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80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33" customHeight="1">
      <c r="A9" s="28"/>
      <c r="B9" s="29"/>
      <c r="C9" s="28"/>
      <c r="D9" s="28"/>
      <c r="E9" s="219" t="s">
        <v>437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15</v>
      </c>
      <c r="E11" s="28"/>
      <c r="F11" s="23" t="s">
        <v>1</v>
      </c>
      <c r="G11" s="28"/>
      <c r="H11" s="28"/>
      <c r="I11" s="25" t="s">
        <v>16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17</v>
      </c>
      <c r="E12" s="28"/>
      <c r="F12" s="23" t="s">
        <v>18</v>
      </c>
      <c r="G12" s="28"/>
      <c r="H12" s="28"/>
      <c r="I12" s="25" t="s">
        <v>19</v>
      </c>
      <c r="J12" s="51" t="str">
        <f>'Rekapitulácia stavby'!AN8</f>
        <v>vyplní uchádzač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5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20</v>
      </c>
      <c r="E14" s="28"/>
      <c r="F14" s="28"/>
      <c r="G14" s="28"/>
      <c r="H14" s="28"/>
      <c r="I14" s="25" t="s">
        <v>21</v>
      </c>
      <c r="J14" s="23" t="str">
        <f>'Rekapitulácia stavby'!AN10</f>
        <v>00 330 086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tr">
        <f>'Rekapitulácia stavby'!E11</f>
        <v>Obec Nová Ľubovňa, Nová ľubovňa č.102, 065 11 Nová Ľubovňa</v>
      </c>
      <c r="F15" s="28"/>
      <c r="G15" s="28"/>
      <c r="H15" s="28"/>
      <c r="I15" s="25" t="s">
        <v>22</v>
      </c>
      <c r="J15" s="23" t="str">
        <f>'Rekapitulácia stavby'!AN11</f>
        <v>neplatca DPH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21</v>
      </c>
      <c r="J17" s="23" t="str">
        <f>'Rekapitulácia stavby'!AN13</f>
        <v>vyplní uchádzač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85" t="str">
        <f>'Rekapitulácia stavby'!E14</f>
        <v>vyplní uchádzač</v>
      </c>
      <c r="F18" s="185"/>
      <c r="G18" s="185"/>
      <c r="H18" s="185"/>
      <c r="I18" s="25" t="s">
        <v>22</v>
      </c>
      <c r="J18" s="23" t="str">
        <f>'Rekapitulácia stavby'!AN14</f>
        <v>vyplní uchádzač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21</v>
      </c>
      <c r="J20" s="23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">
        <v>26</v>
      </c>
      <c r="F21" s="28"/>
      <c r="G21" s="28"/>
      <c r="H21" s="28"/>
      <c r="I21" s="25" t="s">
        <v>22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21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 xml:space="preserve"> 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188" t="s">
        <v>1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30</v>
      </c>
      <c r="E30" s="28"/>
      <c r="F30" s="28"/>
      <c r="G30" s="28"/>
      <c r="H30" s="28"/>
      <c r="I30" s="28"/>
      <c r="J30" s="67">
        <f>ROUND(J124,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29"/>
      <c r="C32" s="28"/>
      <c r="D32" s="28"/>
      <c r="E32" s="28"/>
      <c r="F32" s="32" t="s">
        <v>32</v>
      </c>
      <c r="G32" s="28"/>
      <c r="H32" s="28"/>
      <c r="I32" s="32" t="s">
        <v>31</v>
      </c>
      <c r="J32" s="32" t="s">
        <v>33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29"/>
      <c r="C33" s="28"/>
      <c r="D33" s="95" t="s">
        <v>34</v>
      </c>
      <c r="E33" s="25" t="s">
        <v>35</v>
      </c>
      <c r="F33" s="96">
        <f>ROUND((SUM(BE124:BE276)),  2)</f>
        <v>0</v>
      </c>
      <c r="G33" s="28"/>
      <c r="H33" s="28"/>
      <c r="I33" s="97">
        <v>0.2</v>
      </c>
      <c r="J33" s="96">
        <f>ROUND(((SUM(BE124:BE276))*I33),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29"/>
      <c r="C34" s="28"/>
      <c r="D34" s="28"/>
      <c r="E34" s="25" t="s">
        <v>36</v>
      </c>
      <c r="F34" s="96">
        <f>ROUND((SUM(BF124:BF276)),  2)</f>
        <v>0</v>
      </c>
      <c r="G34" s="28"/>
      <c r="H34" s="28"/>
      <c r="I34" s="97">
        <v>0.2</v>
      </c>
      <c r="J34" s="96">
        <f>ROUND(((SUM(BF124:BF276))*I34),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29"/>
      <c r="C35" s="28"/>
      <c r="D35" s="28"/>
      <c r="E35" s="25" t="s">
        <v>37</v>
      </c>
      <c r="F35" s="96">
        <f>ROUND((SUM(BG124:BG276)),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29"/>
      <c r="C36" s="28"/>
      <c r="D36" s="28"/>
      <c r="E36" s="25" t="s">
        <v>38</v>
      </c>
      <c r="F36" s="96">
        <f>ROUND((SUM(BH124:BH276)),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29"/>
      <c r="C37" s="28"/>
      <c r="D37" s="28"/>
      <c r="E37" s="25" t="s">
        <v>39</v>
      </c>
      <c r="F37" s="96">
        <f>ROUND((SUM(BI124:BI276)),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40</v>
      </c>
      <c r="E39" s="56"/>
      <c r="F39" s="56"/>
      <c r="G39" s="100" t="s">
        <v>41</v>
      </c>
      <c r="H39" s="101" t="s">
        <v>42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28"/>
      <c r="B61" s="29"/>
      <c r="C61" s="28"/>
      <c r="D61" s="41" t="s">
        <v>45</v>
      </c>
      <c r="E61" s="31"/>
      <c r="F61" s="104" t="s">
        <v>46</v>
      </c>
      <c r="G61" s="41" t="s">
        <v>45</v>
      </c>
      <c r="H61" s="31"/>
      <c r="I61" s="31"/>
      <c r="J61" s="105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28"/>
      <c r="B76" s="29"/>
      <c r="C76" s="28"/>
      <c r="D76" s="41" t="s">
        <v>45</v>
      </c>
      <c r="E76" s="31"/>
      <c r="F76" s="104" t="s">
        <v>46</v>
      </c>
      <c r="G76" s="41" t="s">
        <v>45</v>
      </c>
      <c r="H76" s="31"/>
      <c r="I76" s="31"/>
      <c r="J76" s="105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81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2" t="str">
        <f>E7</f>
        <v>Rekonštrukcia miestnej komunikácie a chodníkov školskej ulice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80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32.25" customHeight="1">
      <c r="A87" s="28"/>
      <c r="B87" s="29"/>
      <c r="C87" s="28"/>
      <c r="D87" s="28"/>
      <c r="E87" s="219" t="str">
        <f>E9</f>
        <v>SO 01- 01 REKONŠTRUKCIA MK - VETVA „A“, SO 01- 02 REKONŠTRUKCIA MK - CHODNÍK UL.ŠKOLSKÁ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17</v>
      </c>
      <c r="D89" s="28"/>
      <c r="E89" s="28"/>
      <c r="F89" s="23" t="str">
        <f>F12</f>
        <v>Nová Ľubovňa</v>
      </c>
      <c r="G89" s="28"/>
      <c r="H89" s="28"/>
      <c r="I89" s="25" t="s">
        <v>19</v>
      </c>
      <c r="J89" s="51" t="str">
        <f>IF(J12="","",J12)</f>
        <v>vyplní uchádzač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200000000000003" customHeight="1">
      <c r="A91" s="28"/>
      <c r="B91" s="29"/>
      <c r="C91" s="25" t="s">
        <v>20</v>
      </c>
      <c r="D91" s="28"/>
      <c r="E91" s="28"/>
      <c r="F91" s="23" t="str">
        <f>E15</f>
        <v>Obec Nová Ľubovňa, Nová ľubovňa č.102, 065 11 Nová Ľubovňa</v>
      </c>
      <c r="G91" s="28"/>
      <c r="H91" s="28"/>
      <c r="I91" s="25" t="s">
        <v>25</v>
      </c>
      <c r="J91" s="224" t="str">
        <f>E21</f>
        <v>PRODOSING, s.r.o., Bardejovská 13, Ľubotice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customHeight="1">
      <c r="A92" s="28"/>
      <c r="B92" s="29"/>
      <c r="C92" s="25" t="s">
        <v>23</v>
      </c>
      <c r="D92" s="28"/>
      <c r="E92" s="28"/>
      <c r="F92" s="23" t="str">
        <f>IF(E18="","",E18)</f>
        <v>vyplní uchádzač</v>
      </c>
      <c r="G92" s="28"/>
      <c r="H92" s="28"/>
      <c r="I92" s="25" t="s">
        <v>28</v>
      </c>
      <c r="J92" s="26" t="str">
        <f>E24</f>
        <v xml:space="preserve">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82</v>
      </c>
      <c r="D94" s="98"/>
      <c r="E94" s="98"/>
      <c r="F94" s="98"/>
      <c r="G94" s="98"/>
      <c r="H94" s="98"/>
      <c r="I94" s="98"/>
      <c r="J94" s="107" t="s">
        <v>83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5" customHeight="1">
      <c r="A96" s="28"/>
      <c r="B96" s="29"/>
      <c r="C96" s="108" t="s">
        <v>84</v>
      </c>
      <c r="D96" s="28"/>
      <c r="E96" s="28"/>
      <c r="F96" s="28"/>
      <c r="G96" s="28"/>
      <c r="H96" s="28"/>
      <c r="I96" s="28"/>
      <c r="J96" s="67">
        <f>J124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85</v>
      </c>
    </row>
    <row r="97" spans="1:31" s="9" customFormat="1" ht="24.9" customHeight="1">
      <c r="B97" s="109"/>
      <c r="D97" s="110" t="s">
        <v>86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95" customHeight="1">
      <c r="B98" s="113"/>
      <c r="D98" s="114" t="s">
        <v>87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4.85" customHeight="1">
      <c r="B99" s="113"/>
      <c r="D99" s="114" t="s">
        <v>88</v>
      </c>
      <c r="E99" s="115"/>
      <c r="F99" s="115"/>
      <c r="G99" s="115"/>
      <c r="H99" s="115"/>
      <c r="I99" s="115"/>
      <c r="J99" s="116">
        <f>J186</f>
        <v>0</v>
      </c>
      <c r="L99" s="113"/>
    </row>
    <row r="100" spans="1:31" s="10" customFormat="1" ht="19.95" customHeight="1">
      <c r="B100" s="113"/>
      <c r="D100" s="114" t="s">
        <v>89</v>
      </c>
      <c r="E100" s="115"/>
      <c r="F100" s="115"/>
      <c r="G100" s="115"/>
      <c r="H100" s="115"/>
      <c r="I100" s="115"/>
      <c r="J100" s="116">
        <f>J200</f>
        <v>0</v>
      </c>
      <c r="L100" s="113"/>
    </row>
    <row r="101" spans="1:31" s="10" customFormat="1" ht="19.95" customHeight="1">
      <c r="B101" s="113"/>
      <c r="D101" s="114" t="s">
        <v>90</v>
      </c>
      <c r="E101" s="115"/>
      <c r="F101" s="115"/>
      <c r="G101" s="115"/>
      <c r="H101" s="115"/>
      <c r="I101" s="115"/>
      <c r="J101" s="116">
        <f>J232</f>
        <v>0</v>
      </c>
      <c r="L101" s="113"/>
    </row>
    <row r="102" spans="1:31" s="10" customFormat="1" ht="19.95" customHeight="1">
      <c r="B102" s="113"/>
      <c r="D102" s="114" t="s">
        <v>91</v>
      </c>
      <c r="E102" s="115"/>
      <c r="F102" s="115"/>
      <c r="G102" s="115"/>
      <c r="H102" s="115"/>
      <c r="I102" s="115"/>
      <c r="J102" s="116">
        <f>J253</f>
        <v>0</v>
      </c>
      <c r="L102" s="113"/>
    </row>
    <row r="103" spans="1:31" s="10" customFormat="1" ht="19.95" customHeight="1">
      <c r="B103" s="113"/>
      <c r="D103" s="114" t="s">
        <v>92</v>
      </c>
      <c r="E103" s="115"/>
      <c r="F103" s="115"/>
      <c r="G103" s="115"/>
      <c r="H103" s="115"/>
      <c r="I103" s="115"/>
      <c r="J103" s="116">
        <f>J273</f>
        <v>0</v>
      </c>
      <c r="L103" s="113"/>
    </row>
    <row r="104" spans="1:31" s="9" customFormat="1" ht="24.9" customHeight="1">
      <c r="B104" s="109"/>
      <c r="D104" s="110" t="s">
        <v>93</v>
      </c>
      <c r="E104" s="111"/>
      <c r="F104" s="111"/>
      <c r="G104" s="111"/>
      <c r="H104" s="111"/>
      <c r="I104" s="111"/>
      <c r="J104" s="112">
        <f>J275</f>
        <v>0</v>
      </c>
      <c r="L104" s="109"/>
    </row>
    <row r="105" spans="1:31" s="2" customFormat="1" ht="21.7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" customHeight="1">
      <c r="A106" s="28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10" spans="1:31" s="2" customFormat="1" ht="6.9" customHeight="1">
      <c r="A110" s="28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" customHeight="1">
      <c r="A111" s="28"/>
      <c r="B111" s="29"/>
      <c r="C111" s="20" t="s">
        <v>94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13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22" t="str">
        <f>E7</f>
        <v>Rekonštrukcia miestnej komunikácie a chodníkov školskej ulice</v>
      </c>
      <c r="F114" s="223"/>
      <c r="G114" s="223"/>
      <c r="H114" s="223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5" t="s">
        <v>80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31.5" customHeight="1">
      <c r="A116" s="28"/>
      <c r="B116" s="29"/>
      <c r="C116" s="28"/>
      <c r="D116" s="28"/>
      <c r="E116" s="219" t="str">
        <f>E9</f>
        <v>SO 01- 01 REKONŠTRUKCIA MK - VETVA „A“, SO 01- 02 REKONŠTRUKCIA MK - CHODNÍK UL.ŠKOLSKÁ</v>
      </c>
      <c r="F116" s="221"/>
      <c r="G116" s="221"/>
      <c r="H116" s="221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5" t="s">
        <v>17</v>
      </c>
      <c r="D118" s="28"/>
      <c r="E118" s="28"/>
      <c r="F118" s="23" t="str">
        <f>F12</f>
        <v>Nová Ľubovňa</v>
      </c>
      <c r="G118" s="28"/>
      <c r="H118" s="28"/>
      <c r="I118" s="25" t="s">
        <v>19</v>
      </c>
      <c r="J118" s="51" t="str">
        <f>IF(J12="","",J12)</f>
        <v>vyplní uchádzač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40.200000000000003" customHeight="1">
      <c r="A120" s="28"/>
      <c r="B120" s="29"/>
      <c r="C120" s="25" t="s">
        <v>20</v>
      </c>
      <c r="D120" s="28"/>
      <c r="E120" s="28"/>
      <c r="F120" s="23" t="str">
        <f>E15</f>
        <v>Obec Nová Ľubovňa, Nová ľubovňa č.102, 065 11 Nová Ľubovňa</v>
      </c>
      <c r="G120" s="28"/>
      <c r="H120" s="28"/>
      <c r="I120" s="25" t="s">
        <v>25</v>
      </c>
      <c r="J120" s="224" t="str">
        <f>E21</f>
        <v>PRODOSING, s.r.o., Bardejovská 13, Ľubotice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15" customHeight="1">
      <c r="A121" s="28"/>
      <c r="B121" s="29"/>
      <c r="C121" s="25" t="s">
        <v>23</v>
      </c>
      <c r="D121" s="28"/>
      <c r="E121" s="28"/>
      <c r="F121" s="23" t="str">
        <f>IF(E18="","",E18)</f>
        <v>vyplní uchádzač</v>
      </c>
      <c r="G121" s="28"/>
      <c r="H121" s="28"/>
      <c r="I121" s="25" t="s">
        <v>28</v>
      </c>
      <c r="J121" s="26" t="str">
        <f>E24</f>
        <v xml:space="preserve"> 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117"/>
      <c r="B123" s="118"/>
      <c r="C123" s="119" t="s">
        <v>95</v>
      </c>
      <c r="D123" s="120" t="s">
        <v>55</v>
      </c>
      <c r="E123" s="120" t="s">
        <v>51</v>
      </c>
      <c r="F123" s="120" t="s">
        <v>52</v>
      </c>
      <c r="G123" s="120" t="s">
        <v>96</v>
      </c>
      <c r="H123" s="120" t="s">
        <v>97</v>
      </c>
      <c r="I123" s="120" t="s">
        <v>98</v>
      </c>
      <c r="J123" s="121" t="s">
        <v>83</v>
      </c>
      <c r="K123" s="122" t="s">
        <v>99</v>
      </c>
      <c r="L123" s="123"/>
      <c r="M123" s="58" t="s">
        <v>1</v>
      </c>
      <c r="N123" s="59" t="s">
        <v>34</v>
      </c>
      <c r="O123" s="59" t="s">
        <v>100</v>
      </c>
      <c r="P123" s="59" t="s">
        <v>101</v>
      </c>
      <c r="Q123" s="59" t="s">
        <v>102</v>
      </c>
      <c r="R123" s="59" t="s">
        <v>103</v>
      </c>
      <c r="S123" s="59" t="s">
        <v>104</v>
      </c>
      <c r="T123" s="60" t="s">
        <v>105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5" customHeight="1">
      <c r="A124" s="28"/>
      <c r="B124" s="29"/>
      <c r="C124" s="65" t="s">
        <v>84</v>
      </c>
      <c r="D124" s="28"/>
      <c r="E124" s="28"/>
      <c r="F124" s="28"/>
      <c r="G124" s="28"/>
      <c r="H124" s="28"/>
      <c r="I124" s="28"/>
      <c r="J124" s="124">
        <f>BK124</f>
        <v>0</v>
      </c>
      <c r="K124" s="28"/>
      <c r="L124" s="29"/>
      <c r="M124" s="61"/>
      <c r="N124" s="52"/>
      <c r="O124" s="62"/>
      <c r="P124" s="125">
        <f>P125+P275</f>
        <v>5875.8979399999998</v>
      </c>
      <c r="Q124" s="62"/>
      <c r="R124" s="125">
        <f>R125+R275</f>
        <v>4165.2527300000002</v>
      </c>
      <c r="S124" s="62"/>
      <c r="T124" s="126">
        <f>T125+T275</f>
        <v>1939.2819999999999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6" t="s">
        <v>69</v>
      </c>
      <c r="AU124" s="16" t="s">
        <v>85</v>
      </c>
      <c r="BK124" s="127">
        <f>BK125+BK275</f>
        <v>0</v>
      </c>
    </row>
    <row r="125" spans="1:65" s="12" customFormat="1" ht="25.95" customHeight="1">
      <c r="B125" s="128"/>
      <c r="D125" s="129" t="s">
        <v>69</v>
      </c>
      <c r="E125" s="130" t="s">
        <v>106</v>
      </c>
      <c r="F125" s="130" t="s">
        <v>107</v>
      </c>
      <c r="J125" s="131">
        <f>BK125</f>
        <v>0</v>
      </c>
      <c r="L125" s="128"/>
      <c r="M125" s="132"/>
      <c r="N125" s="133"/>
      <c r="O125" s="133"/>
      <c r="P125" s="134">
        <f>P126+P200+P232+P253+P273</f>
        <v>5875.8979399999998</v>
      </c>
      <c r="Q125" s="133"/>
      <c r="R125" s="134">
        <f>R126+R200+R232+R253+R273</f>
        <v>4165.2527300000002</v>
      </c>
      <c r="S125" s="133"/>
      <c r="T125" s="135">
        <f>T126+T200+T232+T253+T273</f>
        <v>1939.2819999999999</v>
      </c>
      <c r="AR125" s="129" t="s">
        <v>76</v>
      </c>
      <c r="AT125" s="136" t="s">
        <v>69</v>
      </c>
      <c r="AU125" s="136" t="s">
        <v>70</v>
      </c>
      <c r="AY125" s="129" t="s">
        <v>108</v>
      </c>
      <c r="BK125" s="137">
        <f>BK126+BK200+BK232+BK253+BK273</f>
        <v>0</v>
      </c>
    </row>
    <row r="126" spans="1:65" s="12" customFormat="1" ht="22.95" customHeight="1">
      <c r="B126" s="128"/>
      <c r="D126" s="129" t="s">
        <v>69</v>
      </c>
      <c r="E126" s="138" t="s">
        <v>76</v>
      </c>
      <c r="F126" s="138" t="s">
        <v>109</v>
      </c>
      <c r="J126" s="139">
        <f>BK126</f>
        <v>0</v>
      </c>
      <c r="L126" s="128"/>
      <c r="M126" s="132"/>
      <c r="N126" s="133"/>
      <c r="O126" s="133"/>
      <c r="P126" s="134">
        <f>P127+SUM(P128:P186)</f>
        <v>2270.7511599999998</v>
      </c>
      <c r="Q126" s="133"/>
      <c r="R126" s="134">
        <f>R127+SUM(R128:R186)</f>
        <v>386.69598000000002</v>
      </c>
      <c r="S126" s="133"/>
      <c r="T126" s="135">
        <f>T127+SUM(T128:T186)</f>
        <v>1939.2819999999999</v>
      </c>
      <c r="AR126" s="129" t="s">
        <v>76</v>
      </c>
      <c r="AT126" s="136" t="s">
        <v>69</v>
      </c>
      <c r="AU126" s="136" t="s">
        <v>76</v>
      </c>
      <c r="AY126" s="129" t="s">
        <v>108</v>
      </c>
      <c r="BK126" s="137">
        <f>BK127+SUM(BK128:BK186)</f>
        <v>0</v>
      </c>
    </row>
    <row r="127" spans="1:65" s="2" customFormat="1" ht="34.200000000000003">
      <c r="A127" s="28"/>
      <c r="B127" s="140"/>
      <c r="C127" s="141" t="s">
        <v>76</v>
      </c>
      <c r="D127" s="141" t="s">
        <v>110</v>
      </c>
      <c r="E127" s="142" t="s">
        <v>111</v>
      </c>
      <c r="F127" s="143" t="s">
        <v>112</v>
      </c>
      <c r="G127" s="144" t="s">
        <v>113</v>
      </c>
      <c r="H127" s="145">
        <v>793</v>
      </c>
      <c r="I127" s="146">
        <v>0</v>
      </c>
      <c r="J127" s="146">
        <f>ROUND(I127*H127,2)</f>
        <v>0</v>
      </c>
      <c r="K127" s="147"/>
      <c r="L127" s="29"/>
      <c r="M127" s="148" t="s">
        <v>1</v>
      </c>
      <c r="N127" s="149" t="s">
        <v>36</v>
      </c>
      <c r="O127" s="150">
        <v>6.0999999999999999E-2</v>
      </c>
      <c r="P127" s="150">
        <f>O127*H127</f>
        <v>48.372999999999998</v>
      </c>
      <c r="Q127" s="150">
        <v>0</v>
      </c>
      <c r="R127" s="150">
        <f>Q127*H127</f>
        <v>0</v>
      </c>
      <c r="S127" s="150">
        <v>0.40799999999999997</v>
      </c>
      <c r="T127" s="151">
        <f>S127*H127</f>
        <v>323.54399999999998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2" t="s">
        <v>114</v>
      </c>
      <c r="AT127" s="152" t="s">
        <v>110</v>
      </c>
      <c r="AU127" s="152" t="s">
        <v>115</v>
      </c>
      <c r="AY127" s="16" t="s">
        <v>108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6" t="s">
        <v>115</v>
      </c>
      <c r="BK127" s="153">
        <f>ROUND(I127*H127,2)</f>
        <v>0</v>
      </c>
      <c r="BL127" s="16" t="s">
        <v>114</v>
      </c>
      <c r="BM127" s="152" t="s">
        <v>116</v>
      </c>
    </row>
    <row r="128" spans="1:65" s="13" customFormat="1">
      <c r="B128" s="154"/>
      <c r="D128" s="155" t="s">
        <v>117</v>
      </c>
      <c r="E128" s="156" t="s">
        <v>1</v>
      </c>
      <c r="F128" s="157" t="s">
        <v>118</v>
      </c>
      <c r="H128" s="158">
        <v>793</v>
      </c>
      <c r="L128" s="154"/>
      <c r="M128" s="159"/>
      <c r="N128" s="160"/>
      <c r="O128" s="160"/>
      <c r="P128" s="160"/>
      <c r="Q128" s="160"/>
      <c r="R128" s="160"/>
      <c r="S128" s="160"/>
      <c r="T128" s="161"/>
      <c r="AT128" s="156" t="s">
        <v>117</v>
      </c>
      <c r="AU128" s="156" t="s">
        <v>115</v>
      </c>
      <c r="AV128" s="13" t="s">
        <v>115</v>
      </c>
      <c r="AW128" s="13" t="s">
        <v>27</v>
      </c>
      <c r="AX128" s="13" t="s">
        <v>76</v>
      </c>
      <c r="AY128" s="156" t="s">
        <v>108</v>
      </c>
    </row>
    <row r="129" spans="1:65" s="2" customFormat="1" ht="22.8">
      <c r="A129" s="28"/>
      <c r="B129" s="140"/>
      <c r="C129" s="141" t="s">
        <v>115</v>
      </c>
      <c r="D129" s="141" t="s">
        <v>110</v>
      </c>
      <c r="E129" s="142" t="s">
        <v>119</v>
      </c>
      <c r="F129" s="143" t="s">
        <v>120</v>
      </c>
      <c r="G129" s="144" t="s">
        <v>113</v>
      </c>
      <c r="H129" s="145">
        <v>880</v>
      </c>
      <c r="I129" s="146">
        <v>0</v>
      </c>
      <c r="J129" s="146">
        <f>ROUND(I129*H129,2)</f>
        <v>0</v>
      </c>
      <c r="K129" s="147"/>
      <c r="L129" s="29"/>
      <c r="M129" s="148" t="s">
        <v>1</v>
      </c>
      <c r="N129" s="149" t="s">
        <v>36</v>
      </c>
      <c r="O129" s="150">
        <v>0.60299999999999998</v>
      </c>
      <c r="P129" s="150">
        <f>O129*H129</f>
        <v>530.64</v>
      </c>
      <c r="Q129" s="150">
        <v>0</v>
      </c>
      <c r="R129" s="150">
        <f>Q129*H129</f>
        <v>0</v>
      </c>
      <c r="S129" s="150">
        <v>0.23499999999999999</v>
      </c>
      <c r="T129" s="151">
        <f>S129*H129</f>
        <v>206.8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2" t="s">
        <v>114</v>
      </c>
      <c r="AT129" s="152" t="s">
        <v>110</v>
      </c>
      <c r="AU129" s="152" t="s">
        <v>115</v>
      </c>
      <c r="AY129" s="16" t="s">
        <v>108</v>
      </c>
      <c r="BE129" s="153">
        <f>IF(N129="základná",J129,0)</f>
        <v>0</v>
      </c>
      <c r="BF129" s="153">
        <f>IF(N129="znížená",J129,0)</f>
        <v>0</v>
      </c>
      <c r="BG129" s="153">
        <f>IF(N129="zákl. prenesená",J129,0)</f>
        <v>0</v>
      </c>
      <c r="BH129" s="153">
        <f>IF(N129="zníž. prenesená",J129,0)</f>
        <v>0</v>
      </c>
      <c r="BI129" s="153">
        <f>IF(N129="nulová",J129,0)</f>
        <v>0</v>
      </c>
      <c r="BJ129" s="16" t="s">
        <v>115</v>
      </c>
      <c r="BK129" s="153">
        <f>ROUND(I129*H129,2)</f>
        <v>0</v>
      </c>
      <c r="BL129" s="16" t="s">
        <v>114</v>
      </c>
      <c r="BM129" s="152" t="s">
        <v>121</v>
      </c>
    </row>
    <row r="130" spans="1:65" s="13" customFormat="1">
      <c r="B130" s="154"/>
      <c r="D130" s="155" t="s">
        <v>117</v>
      </c>
      <c r="E130" s="156" t="s">
        <v>1</v>
      </c>
      <c r="F130" s="157" t="s">
        <v>122</v>
      </c>
      <c r="H130" s="158">
        <v>880</v>
      </c>
      <c r="L130" s="154"/>
      <c r="M130" s="159"/>
      <c r="N130" s="160"/>
      <c r="O130" s="160"/>
      <c r="P130" s="160"/>
      <c r="Q130" s="160"/>
      <c r="R130" s="160"/>
      <c r="S130" s="160"/>
      <c r="T130" s="161"/>
      <c r="AT130" s="156" t="s">
        <v>117</v>
      </c>
      <c r="AU130" s="156" t="s">
        <v>115</v>
      </c>
      <c r="AV130" s="13" t="s">
        <v>115</v>
      </c>
      <c r="AW130" s="13" t="s">
        <v>27</v>
      </c>
      <c r="AX130" s="13" t="s">
        <v>76</v>
      </c>
      <c r="AY130" s="156" t="s">
        <v>108</v>
      </c>
    </row>
    <row r="131" spans="1:65" s="2" customFormat="1" ht="34.200000000000003">
      <c r="A131" s="28"/>
      <c r="B131" s="140"/>
      <c r="C131" s="141" t="s">
        <v>123</v>
      </c>
      <c r="D131" s="141" t="s">
        <v>110</v>
      </c>
      <c r="E131" s="142" t="s">
        <v>124</v>
      </c>
      <c r="F131" s="143" t="s">
        <v>125</v>
      </c>
      <c r="G131" s="144" t="s">
        <v>113</v>
      </c>
      <c r="H131" s="145">
        <v>5547</v>
      </c>
      <c r="I131" s="146">
        <v>0</v>
      </c>
      <c r="J131" s="146">
        <f>ROUND(I131*H131,2)</f>
        <v>0</v>
      </c>
      <c r="K131" s="147"/>
      <c r="L131" s="29"/>
      <c r="M131" s="148" t="s">
        <v>1</v>
      </c>
      <c r="N131" s="149" t="s">
        <v>36</v>
      </c>
      <c r="O131" s="150">
        <v>3.5999999999999997E-2</v>
      </c>
      <c r="P131" s="150">
        <f>O131*H131</f>
        <v>199.69200000000001</v>
      </c>
      <c r="Q131" s="150">
        <v>1.9000000000000001E-4</v>
      </c>
      <c r="R131" s="150">
        <f>Q131*H131</f>
        <v>1.05393</v>
      </c>
      <c r="S131" s="150">
        <v>0.254</v>
      </c>
      <c r="T131" s="151">
        <f>S131*H131</f>
        <v>1408.9380000000001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2" t="s">
        <v>114</v>
      </c>
      <c r="AT131" s="152" t="s">
        <v>110</v>
      </c>
      <c r="AU131" s="152" t="s">
        <v>115</v>
      </c>
      <c r="AY131" s="16" t="s">
        <v>108</v>
      </c>
      <c r="BE131" s="153">
        <f>IF(N131="základná",J131,0)</f>
        <v>0</v>
      </c>
      <c r="BF131" s="153">
        <f>IF(N131="znížená",J131,0)</f>
        <v>0</v>
      </c>
      <c r="BG131" s="153">
        <f>IF(N131="zákl. prenesená",J131,0)</f>
        <v>0</v>
      </c>
      <c r="BH131" s="153">
        <f>IF(N131="zníž. prenesená",J131,0)</f>
        <v>0</v>
      </c>
      <c r="BI131" s="153">
        <f>IF(N131="nulová",J131,0)</f>
        <v>0</v>
      </c>
      <c r="BJ131" s="16" t="s">
        <v>115</v>
      </c>
      <c r="BK131" s="153">
        <f>ROUND(I131*H131,2)</f>
        <v>0</v>
      </c>
      <c r="BL131" s="16" t="s">
        <v>114</v>
      </c>
      <c r="BM131" s="152" t="s">
        <v>126</v>
      </c>
    </row>
    <row r="132" spans="1:65" s="13" customFormat="1">
      <c r="B132" s="154"/>
      <c r="D132" s="155" t="s">
        <v>117</v>
      </c>
      <c r="E132" s="156" t="s">
        <v>1</v>
      </c>
      <c r="F132" s="157" t="s">
        <v>127</v>
      </c>
      <c r="H132" s="158">
        <v>5547</v>
      </c>
      <c r="L132" s="154"/>
      <c r="M132" s="159"/>
      <c r="N132" s="160"/>
      <c r="O132" s="160"/>
      <c r="P132" s="160"/>
      <c r="Q132" s="160"/>
      <c r="R132" s="160"/>
      <c r="S132" s="160"/>
      <c r="T132" s="161"/>
      <c r="AT132" s="156" t="s">
        <v>117</v>
      </c>
      <c r="AU132" s="156" t="s">
        <v>115</v>
      </c>
      <c r="AV132" s="13" t="s">
        <v>115</v>
      </c>
      <c r="AW132" s="13" t="s">
        <v>27</v>
      </c>
      <c r="AX132" s="13" t="s">
        <v>76</v>
      </c>
      <c r="AY132" s="156" t="s">
        <v>108</v>
      </c>
    </row>
    <row r="133" spans="1:65" s="2" customFormat="1" ht="22.8">
      <c r="A133" s="28"/>
      <c r="B133" s="140"/>
      <c r="C133" s="141" t="s">
        <v>114</v>
      </c>
      <c r="D133" s="141" t="s">
        <v>110</v>
      </c>
      <c r="E133" s="142" t="s">
        <v>128</v>
      </c>
      <c r="F133" s="143" t="s">
        <v>129</v>
      </c>
      <c r="G133" s="144" t="s">
        <v>130</v>
      </c>
      <c r="H133" s="145">
        <v>1055.375</v>
      </c>
      <c r="I133" s="146">
        <v>0</v>
      </c>
      <c r="J133" s="146">
        <f>ROUND(I133*H133,2)</f>
        <v>0</v>
      </c>
      <c r="K133" s="147"/>
      <c r="L133" s="29"/>
      <c r="M133" s="148" t="s">
        <v>1</v>
      </c>
      <c r="N133" s="149" t="s">
        <v>36</v>
      </c>
      <c r="O133" s="150">
        <v>0.40833999999999998</v>
      </c>
      <c r="P133" s="150">
        <f>O133*H133</f>
        <v>430.95182999999997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2" t="s">
        <v>114</v>
      </c>
      <c r="AT133" s="152" t="s">
        <v>110</v>
      </c>
      <c r="AU133" s="152" t="s">
        <v>115</v>
      </c>
      <c r="AY133" s="16" t="s">
        <v>108</v>
      </c>
      <c r="BE133" s="153">
        <f>IF(N133="základná",J133,0)</f>
        <v>0</v>
      </c>
      <c r="BF133" s="153">
        <f>IF(N133="znížená",J133,0)</f>
        <v>0</v>
      </c>
      <c r="BG133" s="153">
        <f>IF(N133="zákl. prenesená",J133,0)</f>
        <v>0</v>
      </c>
      <c r="BH133" s="153">
        <f>IF(N133="zníž. prenesená",J133,0)</f>
        <v>0</v>
      </c>
      <c r="BI133" s="153">
        <f>IF(N133="nulová",J133,0)</f>
        <v>0</v>
      </c>
      <c r="BJ133" s="16" t="s">
        <v>115</v>
      </c>
      <c r="BK133" s="153">
        <f>ROUND(I133*H133,2)</f>
        <v>0</v>
      </c>
      <c r="BL133" s="16" t="s">
        <v>114</v>
      </c>
      <c r="BM133" s="152" t="s">
        <v>131</v>
      </c>
    </row>
    <row r="134" spans="1:65" s="13" customFormat="1">
      <c r="B134" s="154"/>
      <c r="D134" s="155" t="s">
        <v>117</v>
      </c>
      <c r="E134" s="156" t="s">
        <v>1</v>
      </c>
      <c r="F134" s="157" t="s">
        <v>132</v>
      </c>
      <c r="H134" s="158">
        <v>10.375</v>
      </c>
      <c r="L134" s="154"/>
      <c r="M134" s="159"/>
      <c r="N134" s="160"/>
      <c r="O134" s="160"/>
      <c r="P134" s="160"/>
      <c r="Q134" s="160"/>
      <c r="R134" s="160"/>
      <c r="S134" s="160"/>
      <c r="T134" s="161"/>
      <c r="AT134" s="156" t="s">
        <v>117</v>
      </c>
      <c r="AU134" s="156" t="s">
        <v>115</v>
      </c>
      <c r="AV134" s="13" t="s">
        <v>115</v>
      </c>
      <c r="AW134" s="13" t="s">
        <v>27</v>
      </c>
      <c r="AX134" s="13" t="s">
        <v>70</v>
      </c>
      <c r="AY134" s="156" t="s">
        <v>108</v>
      </c>
    </row>
    <row r="135" spans="1:65" s="13" customFormat="1">
      <c r="B135" s="154"/>
      <c r="D135" s="155" t="s">
        <v>117</v>
      </c>
      <c r="E135" s="156" t="s">
        <v>1</v>
      </c>
      <c r="F135" s="157" t="s">
        <v>133</v>
      </c>
      <c r="H135" s="158">
        <v>145.25</v>
      </c>
      <c r="L135" s="154"/>
      <c r="M135" s="159"/>
      <c r="N135" s="160"/>
      <c r="O135" s="160"/>
      <c r="P135" s="160"/>
      <c r="Q135" s="160"/>
      <c r="R135" s="160"/>
      <c r="S135" s="160"/>
      <c r="T135" s="161"/>
      <c r="AT135" s="156" t="s">
        <v>117</v>
      </c>
      <c r="AU135" s="156" t="s">
        <v>115</v>
      </c>
      <c r="AV135" s="13" t="s">
        <v>115</v>
      </c>
      <c r="AW135" s="13" t="s">
        <v>27</v>
      </c>
      <c r="AX135" s="13" t="s">
        <v>70</v>
      </c>
      <c r="AY135" s="156" t="s">
        <v>108</v>
      </c>
    </row>
    <row r="136" spans="1:65" s="13" customFormat="1">
      <c r="B136" s="154"/>
      <c r="D136" s="155" t="s">
        <v>117</v>
      </c>
      <c r="E136" s="156" t="s">
        <v>1</v>
      </c>
      <c r="F136" s="157" t="s">
        <v>134</v>
      </c>
      <c r="H136" s="158">
        <v>130.375</v>
      </c>
      <c r="L136" s="154"/>
      <c r="M136" s="159"/>
      <c r="N136" s="160"/>
      <c r="O136" s="160"/>
      <c r="P136" s="160"/>
      <c r="Q136" s="160"/>
      <c r="R136" s="160"/>
      <c r="S136" s="160"/>
      <c r="T136" s="161"/>
      <c r="AT136" s="156" t="s">
        <v>117</v>
      </c>
      <c r="AU136" s="156" t="s">
        <v>115</v>
      </c>
      <c r="AV136" s="13" t="s">
        <v>115</v>
      </c>
      <c r="AW136" s="13" t="s">
        <v>27</v>
      </c>
      <c r="AX136" s="13" t="s">
        <v>70</v>
      </c>
      <c r="AY136" s="156" t="s">
        <v>108</v>
      </c>
    </row>
    <row r="137" spans="1:65" s="13" customFormat="1">
      <c r="B137" s="154"/>
      <c r="D137" s="155" t="s">
        <v>117</v>
      </c>
      <c r="E137" s="156" t="s">
        <v>1</v>
      </c>
      <c r="F137" s="157" t="s">
        <v>135</v>
      </c>
      <c r="H137" s="158">
        <v>49.5</v>
      </c>
      <c r="L137" s="154"/>
      <c r="M137" s="159"/>
      <c r="N137" s="160"/>
      <c r="O137" s="160"/>
      <c r="P137" s="160"/>
      <c r="Q137" s="160"/>
      <c r="R137" s="160"/>
      <c r="S137" s="160"/>
      <c r="T137" s="161"/>
      <c r="AT137" s="156" t="s">
        <v>117</v>
      </c>
      <c r="AU137" s="156" t="s">
        <v>115</v>
      </c>
      <c r="AV137" s="13" t="s">
        <v>115</v>
      </c>
      <c r="AW137" s="13" t="s">
        <v>27</v>
      </c>
      <c r="AX137" s="13" t="s">
        <v>70</v>
      </c>
      <c r="AY137" s="156" t="s">
        <v>108</v>
      </c>
    </row>
    <row r="138" spans="1:65" s="13" customFormat="1">
      <c r="B138" s="154"/>
      <c r="D138" s="155" t="s">
        <v>117</v>
      </c>
      <c r="E138" s="156" t="s">
        <v>1</v>
      </c>
      <c r="F138" s="157" t="s">
        <v>136</v>
      </c>
      <c r="H138" s="158">
        <v>20.75</v>
      </c>
      <c r="L138" s="154"/>
      <c r="M138" s="159"/>
      <c r="N138" s="160"/>
      <c r="O138" s="160"/>
      <c r="P138" s="160"/>
      <c r="Q138" s="160"/>
      <c r="R138" s="160"/>
      <c r="S138" s="160"/>
      <c r="T138" s="161"/>
      <c r="AT138" s="156" t="s">
        <v>117</v>
      </c>
      <c r="AU138" s="156" t="s">
        <v>115</v>
      </c>
      <c r="AV138" s="13" t="s">
        <v>115</v>
      </c>
      <c r="AW138" s="13" t="s">
        <v>27</v>
      </c>
      <c r="AX138" s="13" t="s">
        <v>70</v>
      </c>
      <c r="AY138" s="156" t="s">
        <v>108</v>
      </c>
    </row>
    <row r="139" spans="1:65" s="13" customFormat="1">
      <c r="B139" s="154"/>
      <c r="D139" s="155" t="s">
        <v>117</v>
      </c>
      <c r="E139" s="156" t="s">
        <v>1</v>
      </c>
      <c r="F139" s="157" t="s">
        <v>137</v>
      </c>
      <c r="H139" s="158">
        <v>200</v>
      </c>
      <c r="L139" s="154"/>
      <c r="M139" s="159"/>
      <c r="N139" s="160"/>
      <c r="O139" s="160"/>
      <c r="P139" s="160"/>
      <c r="Q139" s="160"/>
      <c r="R139" s="160"/>
      <c r="S139" s="160"/>
      <c r="T139" s="161"/>
      <c r="AT139" s="156" t="s">
        <v>117</v>
      </c>
      <c r="AU139" s="156" t="s">
        <v>115</v>
      </c>
      <c r="AV139" s="13" t="s">
        <v>115</v>
      </c>
      <c r="AW139" s="13" t="s">
        <v>27</v>
      </c>
      <c r="AX139" s="13" t="s">
        <v>70</v>
      </c>
      <c r="AY139" s="156" t="s">
        <v>108</v>
      </c>
    </row>
    <row r="140" spans="1:65" s="13" customFormat="1">
      <c r="B140" s="154"/>
      <c r="D140" s="155" t="s">
        <v>117</v>
      </c>
      <c r="E140" s="156" t="s">
        <v>1</v>
      </c>
      <c r="F140" s="157" t="s">
        <v>138</v>
      </c>
      <c r="H140" s="158">
        <v>16.75</v>
      </c>
      <c r="L140" s="154"/>
      <c r="M140" s="159"/>
      <c r="N140" s="160"/>
      <c r="O140" s="160"/>
      <c r="P140" s="160"/>
      <c r="Q140" s="160"/>
      <c r="R140" s="160"/>
      <c r="S140" s="160"/>
      <c r="T140" s="161"/>
      <c r="AT140" s="156" t="s">
        <v>117</v>
      </c>
      <c r="AU140" s="156" t="s">
        <v>115</v>
      </c>
      <c r="AV140" s="13" t="s">
        <v>115</v>
      </c>
      <c r="AW140" s="13" t="s">
        <v>27</v>
      </c>
      <c r="AX140" s="13" t="s">
        <v>70</v>
      </c>
      <c r="AY140" s="156" t="s">
        <v>108</v>
      </c>
    </row>
    <row r="141" spans="1:65" s="13" customFormat="1">
      <c r="B141" s="154"/>
      <c r="D141" s="155" t="s">
        <v>117</v>
      </c>
      <c r="E141" s="156" t="s">
        <v>1</v>
      </c>
      <c r="F141" s="157" t="s">
        <v>139</v>
      </c>
      <c r="H141" s="158">
        <v>16.75</v>
      </c>
      <c r="L141" s="154"/>
      <c r="M141" s="159"/>
      <c r="N141" s="160"/>
      <c r="O141" s="160"/>
      <c r="P141" s="160"/>
      <c r="Q141" s="160"/>
      <c r="R141" s="160"/>
      <c r="S141" s="160"/>
      <c r="T141" s="161"/>
      <c r="AT141" s="156" t="s">
        <v>117</v>
      </c>
      <c r="AU141" s="156" t="s">
        <v>115</v>
      </c>
      <c r="AV141" s="13" t="s">
        <v>115</v>
      </c>
      <c r="AW141" s="13" t="s">
        <v>27</v>
      </c>
      <c r="AX141" s="13" t="s">
        <v>70</v>
      </c>
      <c r="AY141" s="156" t="s">
        <v>108</v>
      </c>
    </row>
    <row r="142" spans="1:65" s="13" customFormat="1">
      <c r="B142" s="154"/>
      <c r="D142" s="155" t="s">
        <v>117</v>
      </c>
      <c r="E142" s="156" t="s">
        <v>1</v>
      </c>
      <c r="F142" s="157" t="s">
        <v>140</v>
      </c>
      <c r="H142" s="158">
        <v>175</v>
      </c>
      <c r="L142" s="154"/>
      <c r="M142" s="159"/>
      <c r="N142" s="160"/>
      <c r="O142" s="160"/>
      <c r="P142" s="160"/>
      <c r="Q142" s="160"/>
      <c r="R142" s="160"/>
      <c r="S142" s="160"/>
      <c r="T142" s="161"/>
      <c r="AT142" s="156" t="s">
        <v>117</v>
      </c>
      <c r="AU142" s="156" t="s">
        <v>115</v>
      </c>
      <c r="AV142" s="13" t="s">
        <v>115</v>
      </c>
      <c r="AW142" s="13" t="s">
        <v>27</v>
      </c>
      <c r="AX142" s="13" t="s">
        <v>70</v>
      </c>
      <c r="AY142" s="156" t="s">
        <v>108</v>
      </c>
    </row>
    <row r="143" spans="1:65" s="13" customFormat="1">
      <c r="B143" s="154"/>
      <c r="D143" s="155" t="s">
        <v>117</v>
      </c>
      <c r="E143" s="156" t="s">
        <v>1</v>
      </c>
      <c r="F143" s="157" t="s">
        <v>141</v>
      </c>
      <c r="H143" s="158">
        <v>26.25</v>
      </c>
      <c r="L143" s="154"/>
      <c r="M143" s="159"/>
      <c r="N143" s="160"/>
      <c r="O143" s="160"/>
      <c r="P143" s="160"/>
      <c r="Q143" s="160"/>
      <c r="R143" s="160"/>
      <c r="S143" s="160"/>
      <c r="T143" s="161"/>
      <c r="AT143" s="156" t="s">
        <v>117</v>
      </c>
      <c r="AU143" s="156" t="s">
        <v>115</v>
      </c>
      <c r="AV143" s="13" t="s">
        <v>115</v>
      </c>
      <c r="AW143" s="13" t="s">
        <v>27</v>
      </c>
      <c r="AX143" s="13" t="s">
        <v>70</v>
      </c>
      <c r="AY143" s="156" t="s">
        <v>108</v>
      </c>
    </row>
    <row r="144" spans="1:65" s="13" customFormat="1">
      <c r="B144" s="154"/>
      <c r="D144" s="155" t="s">
        <v>117</v>
      </c>
      <c r="E144" s="156" t="s">
        <v>1</v>
      </c>
      <c r="F144" s="157" t="s">
        <v>142</v>
      </c>
      <c r="H144" s="158">
        <v>27.5</v>
      </c>
      <c r="L144" s="154"/>
      <c r="M144" s="159"/>
      <c r="N144" s="160"/>
      <c r="O144" s="160"/>
      <c r="P144" s="160"/>
      <c r="Q144" s="160"/>
      <c r="R144" s="160"/>
      <c r="S144" s="160"/>
      <c r="T144" s="161"/>
      <c r="AT144" s="156" t="s">
        <v>117</v>
      </c>
      <c r="AU144" s="156" t="s">
        <v>115</v>
      </c>
      <c r="AV144" s="13" t="s">
        <v>115</v>
      </c>
      <c r="AW144" s="13" t="s">
        <v>27</v>
      </c>
      <c r="AX144" s="13" t="s">
        <v>70</v>
      </c>
      <c r="AY144" s="156" t="s">
        <v>108</v>
      </c>
    </row>
    <row r="145" spans="1:65" s="13" customFormat="1">
      <c r="B145" s="154"/>
      <c r="D145" s="155" t="s">
        <v>117</v>
      </c>
      <c r="E145" s="156" t="s">
        <v>1</v>
      </c>
      <c r="F145" s="157" t="s">
        <v>143</v>
      </c>
      <c r="H145" s="158">
        <v>13.75</v>
      </c>
      <c r="L145" s="154"/>
      <c r="M145" s="159"/>
      <c r="N145" s="160"/>
      <c r="O145" s="160"/>
      <c r="P145" s="160"/>
      <c r="Q145" s="160"/>
      <c r="R145" s="160"/>
      <c r="S145" s="160"/>
      <c r="T145" s="161"/>
      <c r="AT145" s="156" t="s">
        <v>117</v>
      </c>
      <c r="AU145" s="156" t="s">
        <v>115</v>
      </c>
      <c r="AV145" s="13" t="s">
        <v>115</v>
      </c>
      <c r="AW145" s="13" t="s">
        <v>27</v>
      </c>
      <c r="AX145" s="13" t="s">
        <v>70</v>
      </c>
      <c r="AY145" s="156" t="s">
        <v>108</v>
      </c>
    </row>
    <row r="146" spans="1:65" s="13" customFormat="1" ht="20.399999999999999">
      <c r="B146" s="154"/>
      <c r="D146" s="155" t="s">
        <v>117</v>
      </c>
      <c r="E146" s="156" t="s">
        <v>1</v>
      </c>
      <c r="F146" s="157" t="s">
        <v>144</v>
      </c>
      <c r="H146" s="158">
        <v>184.875</v>
      </c>
      <c r="L146" s="154"/>
      <c r="M146" s="159"/>
      <c r="N146" s="160"/>
      <c r="O146" s="160"/>
      <c r="P146" s="160"/>
      <c r="Q146" s="160"/>
      <c r="R146" s="160"/>
      <c r="S146" s="160"/>
      <c r="T146" s="161"/>
      <c r="AT146" s="156" t="s">
        <v>117</v>
      </c>
      <c r="AU146" s="156" t="s">
        <v>115</v>
      </c>
      <c r="AV146" s="13" t="s">
        <v>115</v>
      </c>
      <c r="AW146" s="13" t="s">
        <v>27</v>
      </c>
      <c r="AX146" s="13" t="s">
        <v>70</v>
      </c>
      <c r="AY146" s="156" t="s">
        <v>108</v>
      </c>
    </row>
    <row r="147" spans="1:65" s="13" customFormat="1">
      <c r="B147" s="154"/>
      <c r="D147" s="155" t="s">
        <v>117</v>
      </c>
      <c r="E147" s="156" t="s">
        <v>1</v>
      </c>
      <c r="F147" s="157" t="s">
        <v>145</v>
      </c>
      <c r="H147" s="158">
        <v>38.25</v>
      </c>
      <c r="L147" s="154"/>
      <c r="M147" s="159"/>
      <c r="N147" s="160"/>
      <c r="O147" s="160"/>
      <c r="P147" s="160"/>
      <c r="Q147" s="160"/>
      <c r="R147" s="160"/>
      <c r="S147" s="160"/>
      <c r="T147" s="161"/>
      <c r="AT147" s="156" t="s">
        <v>117</v>
      </c>
      <c r="AU147" s="156" t="s">
        <v>115</v>
      </c>
      <c r="AV147" s="13" t="s">
        <v>115</v>
      </c>
      <c r="AW147" s="13" t="s">
        <v>27</v>
      </c>
      <c r="AX147" s="13" t="s">
        <v>70</v>
      </c>
      <c r="AY147" s="156" t="s">
        <v>108</v>
      </c>
    </row>
    <row r="148" spans="1:65" s="14" customFormat="1">
      <c r="B148" s="162"/>
      <c r="D148" s="155" t="s">
        <v>117</v>
      </c>
      <c r="E148" s="163" t="s">
        <v>1</v>
      </c>
      <c r="F148" s="164" t="s">
        <v>146</v>
      </c>
      <c r="H148" s="165">
        <v>1055.375</v>
      </c>
      <c r="L148" s="162"/>
      <c r="M148" s="166"/>
      <c r="N148" s="167"/>
      <c r="O148" s="167"/>
      <c r="P148" s="167"/>
      <c r="Q148" s="167"/>
      <c r="R148" s="167"/>
      <c r="S148" s="167"/>
      <c r="T148" s="168"/>
      <c r="AT148" s="163" t="s">
        <v>117</v>
      </c>
      <c r="AU148" s="163" t="s">
        <v>115</v>
      </c>
      <c r="AV148" s="14" t="s">
        <v>114</v>
      </c>
      <c r="AW148" s="14" t="s">
        <v>27</v>
      </c>
      <c r="AX148" s="14" t="s">
        <v>76</v>
      </c>
      <c r="AY148" s="163" t="s">
        <v>108</v>
      </c>
    </row>
    <row r="149" spans="1:65" s="2" customFormat="1" ht="22.8">
      <c r="A149" s="28"/>
      <c r="B149" s="140"/>
      <c r="C149" s="141" t="s">
        <v>147</v>
      </c>
      <c r="D149" s="141" t="s">
        <v>110</v>
      </c>
      <c r="E149" s="142" t="s">
        <v>148</v>
      </c>
      <c r="F149" s="143" t="s">
        <v>149</v>
      </c>
      <c r="G149" s="144" t="s">
        <v>130</v>
      </c>
      <c r="H149" s="145">
        <v>316.613</v>
      </c>
      <c r="I149" s="146">
        <v>0</v>
      </c>
      <c r="J149" s="146">
        <f>ROUND(I149*H149,2)</f>
        <v>0</v>
      </c>
      <c r="K149" s="147"/>
      <c r="L149" s="29"/>
      <c r="M149" s="148" t="s">
        <v>1</v>
      </c>
      <c r="N149" s="149" t="s">
        <v>36</v>
      </c>
      <c r="O149" s="150">
        <v>7.6999999999999999E-2</v>
      </c>
      <c r="P149" s="150">
        <f>O149*H149</f>
        <v>24.379200000000001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2" t="s">
        <v>114</v>
      </c>
      <c r="AT149" s="152" t="s">
        <v>110</v>
      </c>
      <c r="AU149" s="152" t="s">
        <v>115</v>
      </c>
      <c r="AY149" s="16" t="s">
        <v>108</v>
      </c>
      <c r="BE149" s="153">
        <f>IF(N149="základná",J149,0)</f>
        <v>0</v>
      </c>
      <c r="BF149" s="153">
        <f>IF(N149="znížená",J149,0)</f>
        <v>0</v>
      </c>
      <c r="BG149" s="153">
        <f>IF(N149="zákl. prenesená",J149,0)</f>
        <v>0</v>
      </c>
      <c r="BH149" s="153">
        <f>IF(N149="zníž. prenesená",J149,0)</f>
        <v>0</v>
      </c>
      <c r="BI149" s="153">
        <f>IF(N149="nulová",J149,0)</f>
        <v>0</v>
      </c>
      <c r="BJ149" s="16" t="s">
        <v>115</v>
      </c>
      <c r="BK149" s="153">
        <f>ROUND(I149*H149,2)</f>
        <v>0</v>
      </c>
      <c r="BL149" s="16" t="s">
        <v>114</v>
      </c>
      <c r="BM149" s="152" t="s">
        <v>150</v>
      </c>
    </row>
    <row r="150" spans="1:65" s="13" customFormat="1">
      <c r="B150" s="154"/>
      <c r="D150" s="155" t="s">
        <v>117</v>
      </c>
      <c r="E150" s="156" t="s">
        <v>1</v>
      </c>
      <c r="F150" s="157" t="s">
        <v>151</v>
      </c>
      <c r="H150" s="158">
        <v>316.613</v>
      </c>
      <c r="L150" s="154"/>
      <c r="M150" s="159"/>
      <c r="N150" s="160"/>
      <c r="O150" s="160"/>
      <c r="P150" s="160"/>
      <c r="Q150" s="160"/>
      <c r="R150" s="160"/>
      <c r="S150" s="160"/>
      <c r="T150" s="161"/>
      <c r="AT150" s="156" t="s">
        <v>117</v>
      </c>
      <c r="AU150" s="156" t="s">
        <v>115</v>
      </c>
      <c r="AV150" s="13" t="s">
        <v>115</v>
      </c>
      <c r="AW150" s="13" t="s">
        <v>27</v>
      </c>
      <c r="AX150" s="13" t="s">
        <v>76</v>
      </c>
      <c r="AY150" s="156" t="s">
        <v>108</v>
      </c>
    </row>
    <row r="151" spans="1:65" s="2" customFormat="1" ht="22.8" customHeight="1">
      <c r="A151" s="28"/>
      <c r="B151" s="140"/>
      <c r="C151" s="141" t="s">
        <v>152</v>
      </c>
      <c r="D151" s="141" t="s">
        <v>110</v>
      </c>
      <c r="E151" s="142" t="s">
        <v>153</v>
      </c>
      <c r="F151" s="143" t="s">
        <v>154</v>
      </c>
      <c r="G151" s="144" t="s">
        <v>130</v>
      </c>
      <c r="H151" s="145">
        <v>12.6</v>
      </c>
      <c r="I151" s="146">
        <v>0</v>
      </c>
      <c r="J151" s="146">
        <f>ROUND(I151*H151,2)</f>
        <v>0</v>
      </c>
      <c r="K151" s="147"/>
      <c r="L151" s="29"/>
      <c r="M151" s="148" t="s">
        <v>1</v>
      </c>
      <c r="N151" s="149" t="s">
        <v>36</v>
      </c>
      <c r="O151" s="150">
        <v>3.85</v>
      </c>
      <c r="P151" s="150">
        <f>O151*H151</f>
        <v>48.51</v>
      </c>
      <c r="Q151" s="150">
        <v>0</v>
      </c>
      <c r="R151" s="150">
        <f>Q151*H151</f>
        <v>0</v>
      </c>
      <c r="S151" s="150">
        <v>0</v>
      </c>
      <c r="T151" s="151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2" t="s">
        <v>114</v>
      </c>
      <c r="AT151" s="152" t="s">
        <v>110</v>
      </c>
      <c r="AU151" s="152" t="s">
        <v>115</v>
      </c>
      <c r="AY151" s="16" t="s">
        <v>108</v>
      </c>
      <c r="BE151" s="153">
        <f>IF(N151="základná",J151,0)</f>
        <v>0</v>
      </c>
      <c r="BF151" s="153">
        <f>IF(N151="znížená",J151,0)</f>
        <v>0</v>
      </c>
      <c r="BG151" s="153">
        <f>IF(N151="zákl. prenesená",J151,0)</f>
        <v>0</v>
      </c>
      <c r="BH151" s="153">
        <f>IF(N151="zníž. prenesená",J151,0)</f>
        <v>0</v>
      </c>
      <c r="BI151" s="153">
        <f>IF(N151="nulová",J151,0)</f>
        <v>0</v>
      </c>
      <c r="BJ151" s="16" t="s">
        <v>115</v>
      </c>
      <c r="BK151" s="153">
        <f>ROUND(I151*H151,2)</f>
        <v>0</v>
      </c>
      <c r="BL151" s="16" t="s">
        <v>114</v>
      </c>
      <c r="BM151" s="152" t="s">
        <v>155</v>
      </c>
    </row>
    <row r="152" spans="1:65" s="13" customFormat="1">
      <c r="B152" s="154"/>
      <c r="D152" s="155" t="s">
        <v>117</v>
      </c>
      <c r="E152" s="156" t="s">
        <v>1</v>
      </c>
      <c r="F152" s="157" t="s">
        <v>156</v>
      </c>
      <c r="H152" s="158">
        <v>12.6</v>
      </c>
      <c r="L152" s="154"/>
      <c r="M152" s="159"/>
      <c r="N152" s="160"/>
      <c r="O152" s="160"/>
      <c r="P152" s="160"/>
      <c r="Q152" s="160"/>
      <c r="R152" s="160"/>
      <c r="S152" s="160"/>
      <c r="T152" s="161"/>
      <c r="AT152" s="156" t="s">
        <v>117</v>
      </c>
      <c r="AU152" s="156" t="s">
        <v>115</v>
      </c>
      <c r="AV152" s="13" t="s">
        <v>115</v>
      </c>
      <c r="AW152" s="13" t="s">
        <v>27</v>
      </c>
      <c r="AX152" s="13" t="s">
        <v>76</v>
      </c>
      <c r="AY152" s="156" t="s">
        <v>108</v>
      </c>
    </row>
    <row r="153" spans="1:65" s="2" customFormat="1" ht="22.8">
      <c r="A153" s="28"/>
      <c r="B153" s="140"/>
      <c r="C153" s="141" t="s">
        <v>157</v>
      </c>
      <c r="D153" s="141" t="s">
        <v>110</v>
      </c>
      <c r="E153" s="142" t="s">
        <v>158</v>
      </c>
      <c r="F153" s="143" t="s">
        <v>159</v>
      </c>
      <c r="G153" s="144" t="s">
        <v>130</v>
      </c>
      <c r="H153" s="145">
        <v>12.6</v>
      </c>
      <c r="I153" s="146">
        <v>0</v>
      </c>
      <c r="J153" s="146">
        <f>ROUND(I153*H153,2)</f>
        <v>0</v>
      </c>
      <c r="K153" s="147"/>
      <c r="L153" s="29"/>
      <c r="M153" s="148" t="s">
        <v>1</v>
      </c>
      <c r="N153" s="149" t="s">
        <v>36</v>
      </c>
      <c r="O153" s="150">
        <v>0.77059</v>
      </c>
      <c r="P153" s="150">
        <f>O153*H153</f>
        <v>9.7094299999999993</v>
      </c>
      <c r="Q153" s="150">
        <v>0</v>
      </c>
      <c r="R153" s="150">
        <f>Q153*H153</f>
        <v>0</v>
      </c>
      <c r="S153" s="150">
        <v>0</v>
      </c>
      <c r="T153" s="151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2" t="s">
        <v>114</v>
      </c>
      <c r="AT153" s="152" t="s">
        <v>110</v>
      </c>
      <c r="AU153" s="152" t="s">
        <v>115</v>
      </c>
      <c r="AY153" s="16" t="s">
        <v>108</v>
      </c>
      <c r="BE153" s="153">
        <f>IF(N153="základná",J153,0)</f>
        <v>0</v>
      </c>
      <c r="BF153" s="153">
        <f>IF(N153="znížená",J153,0)</f>
        <v>0</v>
      </c>
      <c r="BG153" s="153">
        <f>IF(N153="zákl. prenesená",J153,0)</f>
        <v>0</v>
      </c>
      <c r="BH153" s="153">
        <f>IF(N153="zníž. prenesená",J153,0)</f>
        <v>0</v>
      </c>
      <c r="BI153" s="153">
        <f>IF(N153="nulová",J153,0)</f>
        <v>0</v>
      </c>
      <c r="BJ153" s="16" t="s">
        <v>115</v>
      </c>
      <c r="BK153" s="153">
        <f>ROUND(I153*H153,2)</f>
        <v>0</v>
      </c>
      <c r="BL153" s="16" t="s">
        <v>114</v>
      </c>
      <c r="BM153" s="152" t="s">
        <v>160</v>
      </c>
    </row>
    <row r="154" spans="1:65" s="2" customFormat="1" ht="16.5" customHeight="1">
      <c r="A154" s="28"/>
      <c r="B154" s="140"/>
      <c r="C154" s="141" t="s">
        <v>161</v>
      </c>
      <c r="D154" s="141" t="s">
        <v>110</v>
      </c>
      <c r="E154" s="142" t="s">
        <v>162</v>
      </c>
      <c r="F154" s="143" t="s">
        <v>163</v>
      </c>
      <c r="G154" s="144" t="s">
        <v>130</v>
      </c>
      <c r="H154" s="145">
        <v>78.599999999999994</v>
      </c>
      <c r="I154" s="146">
        <v>0</v>
      </c>
      <c r="J154" s="146">
        <f>ROUND(I154*H154,2)</f>
        <v>0</v>
      </c>
      <c r="K154" s="147"/>
      <c r="L154" s="29"/>
      <c r="M154" s="148" t="s">
        <v>1</v>
      </c>
      <c r="N154" s="149" t="s">
        <v>36</v>
      </c>
      <c r="O154" s="150">
        <v>2.5139999999999998</v>
      </c>
      <c r="P154" s="150">
        <f>O154*H154</f>
        <v>197.60040000000001</v>
      </c>
      <c r="Q154" s="150">
        <v>0</v>
      </c>
      <c r="R154" s="150">
        <f>Q154*H154</f>
        <v>0</v>
      </c>
      <c r="S154" s="150">
        <v>0</v>
      </c>
      <c r="T154" s="151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2" t="s">
        <v>114</v>
      </c>
      <c r="AT154" s="152" t="s">
        <v>110</v>
      </c>
      <c r="AU154" s="152" t="s">
        <v>115</v>
      </c>
      <c r="AY154" s="16" t="s">
        <v>108</v>
      </c>
      <c r="BE154" s="153">
        <f>IF(N154="základná",J154,0)</f>
        <v>0</v>
      </c>
      <c r="BF154" s="153">
        <f>IF(N154="znížená",J154,0)</f>
        <v>0</v>
      </c>
      <c r="BG154" s="153">
        <f>IF(N154="zákl. prenesená",J154,0)</f>
        <v>0</v>
      </c>
      <c r="BH154" s="153">
        <f>IF(N154="zníž. prenesená",J154,0)</f>
        <v>0</v>
      </c>
      <c r="BI154" s="153">
        <f>IF(N154="nulová",J154,0)</f>
        <v>0</v>
      </c>
      <c r="BJ154" s="16" t="s">
        <v>115</v>
      </c>
      <c r="BK154" s="153">
        <f>ROUND(I154*H154,2)</f>
        <v>0</v>
      </c>
      <c r="BL154" s="16" t="s">
        <v>114</v>
      </c>
      <c r="BM154" s="152" t="s">
        <v>164</v>
      </c>
    </row>
    <row r="155" spans="1:65" s="13" customFormat="1">
      <c r="B155" s="154"/>
      <c r="D155" s="155" t="s">
        <v>117</v>
      </c>
      <c r="E155" s="156" t="s">
        <v>1</v>
      </c>
      <c r="F155" s="157" t="s">
        <v>165</v>
      </c>
      <c r="H155" s="158">
        <v>35.4</v>
      </c>
      <c r="L155" s="154"/>
      <c r="M155" s="159"/>
      <c r="N155" s="160"/>
      <c r="O155" s="160"/>
      <c r="P155" s="160"/>
      <c r="Q155" s="160"/>
      <c r="R155" s="160"/>
      <c r="S155" s="160"/>
      <c r="T155" s="161"/>
      <c r="AT155" s="156" t="s">
        <v>117</v>
      </c>
      <c r="AU155" s="156" t="s">
        <v>115</v>
      </c>
      <c r="AV155" s="13" t="s">
        <v>115</v>
      </c>
      <c r="AW155" s="13" t="s">
        <v>27</v>
      </c>
      <c r="AX155" s="13" t="s">
        <v>70</v>
      </c>
      <c r="AY155" s="156" t="s">
        <v>108</v>
      </c>
    </row>
    <row r="156" spans="1:65" s="13" customFormat="1">
      <c r="B156" s="154"/>
      <c r="D156" s="155" t="s">
        <v>117</v>
      </c>
      <c r="E156" s="156" t="s">
        <v>1</v>
      </c>
      <c r="F156" s="157" t="s">
        <v>166</v>
      </c>
      <c r="H156" s="158">
        <v>43.2</v>
      </c>
      <c r="L156" s="154"/>
      <c r="M156" s="159"/>
      <c r="N156" s="160"/>
      <c r="O156" s="160"/>
      <c r="P156" s="160"/>
      <c r="Q156" s="160"/>
      <c r="R156" s="160"/>
      <c r="S156" s="160"/>
      <c r="T156" s="161"/>
      <c r="AT156" s="156" t="s">
        <v>117</v>
      </c>
      <c r="AU156" s="156" t="s">
        <v>115</v>
      </c>
      <c r="AV156" s="13" t="s">
        <v>115</v>
      </c>
      <c r="AW156" s="13" t="s">
        <v>27</v>
      </c>
      <c r="AX156" s="13" t="s">
        <v>70</v>
      </c>
      <c r="AY156" s="156" t="s">
        <v>108</v>
      </c>
    </row>
    <row r="157" spans="1:65" s="14" customFormat="1">
      <c r="B157" s="162"/>
      <c r="D157" s="155" t="s">
        <v>117</v>
      </c>
      <c r="E157" s="163" t="s">
        <v>1</v>
      </c>
      <c r="F157" s="164" t="s">
        <v>146</v>
      </c>
      <c r="H157" s="165">
        <v>78.599999999999994</v>
      </c>
      <c r="L157" s="162"/>
      <c r="M157" s="166"/>
      <c r="N157" s="167"/>
      <c r="O157" s="167"/>
      <c r="P157" s="167"/>
      <c r="Q157" s="167"/>
      <c r="R157" s="167"/>
      <c r="S157" s="167"/>
      <c r="T157" s="168"/>
      <c r="AT157" s="163" t="s">
        <v>117</v>
      </c>
      <c r="AU157" s="163" t="s">
        <v>115</v>
      </c>
      <c r="AV157" s="14" t="s">
        <v>114</v>
      </c>
      <c r="AW157" s="14" t="s">
        <v>27</v>
      </c>
      <c r="AX157" s="14" t="s">
        <v>76</v>
      </c>
      <c r="AY157" s="163" t="s">
        <v>108</v>
      </c>
    </row>
    <row r="158" spans="1:65" s="2" customFormat="1" ht="34.200000000000003">
      <c r="A158" s="28"/>
      <c r="B158" s="140"/>
      <c r="C158" s="141" t="s">
        <v>167</v>
      </c>
      <c r="D158" s="141" t="s">
        <v>110</v>
      </c>
      <c r="E158" s="142" t="s">
        <v>168</v>
      </c>
      <c r="F158" s="143" t="s">
        <v>169</v>
      </c>
      <c r="G158" s="144" t="s">
        <v>130</v>
      </c>
      <c r="H158" s="145">
        <v>78.599999999999994</v>
      </c>
      <c r="I158" s="146">
        <v>0</v>
      </c>
      <c r="J158" s="146">
        <f>ROUND(I158*H158,2)</f>
        <v>0</v>
      </c>
      <c r="K158" s="147"/>
      <c r="L158" s="29"/>
      <c r="M158" s="148" t="s">
        <v>1</v>
      </c>
      <c r="N158" s="149" t="s">
        <v>36</v>
      </c>
      <c r="O158" s="150">
        <v>0.61299999999999999</v>
      </c>
      <c r="P158" s="150">
        <f>O158*H158</f>
        <v>48.181800000000003</v>
      </c>
      <c r="Q158" s="150">
        <v>0</v>
      </c>
      <c r="R158" s="150">
        <f>Q158*H158</f>
        <v>0</v>
      </c>
      <c r="S158" s="150">
        <v>0</v>
      </c>
      <c r="T158" s="151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2" t="s">
        <v>114</v>
      </c>
      <c r="AT158" s="152" t="s">
        <v>110</v>
      </c>
      <c r="AU158" s="152" t="s">
        <v>115</v>
      </c>
      <c r="AY158" s="16" t="s">
        <v>108</v>
      </c>
      <c r="BE158" s="153">
        <f>IF(N158="základná",J158,0)</f>
        <v>0</v>
      </c>
      <c r="BF158" s="153">
        <f>IF(N158="znížená",J158,0)</f>
        <v>0</v>
      </c>
      <c r="BG158" s="153">
        <f>IF(N158="zákl. prenesená",J158,0)</f>
        <v>0</v>
      </c>
      <c r="BH158" s="153">
        <f>IF(N158="zníž. prenesená",J158,0)</f>
        <v>0</v>
      </c>
      <c r="BI158" s="153">
        <f>IF(N158="nulová",J158,0)</f>
        <v>0</v>
      </c>
      <c r="BJ158" s="16" t="s">
        <v>115</v>
      </c>
      <c r="BK158" s="153">
        <f>ROUND(I158*H158,2)</f>
        <v>0</v>
      </c>
      <c r="BL158" s="16" t="s">
        <v>114</v>
      </c>
      <c r="BM158" s="152" t="s">
        <v>170</v>
      </c>
    </row>
    <row r="159" spans="1:65" s="2" customFormat="1" ht="34.200000000000003">
      <c r="A159" s="28"/>
      <c r="B159" s="140"/>
      <c r="C159" s="141" t="s">
        <v>171</v>
      </c>
      <c r="D159" s="141" t="s">
        <v>110</v>
      </c>
      <c r="E159" s="142" t="s">
        <v>172</v>
      </c>
      <c r="F159" s="143" t="s">
        <v>173</v>
      </c>
      <c r="G159" s="144" t="s">
        <v>130</v>
      </c>
      <c r="H159" s="145">
        <v>110</v>
      </c>
      <c r="I159" s="146">
        <v>0</v>
      </c>
      <c r="J159" s="146">
        <f>ROUND(I159*H159,2)</f>
        <v>0</v>
      </c>
      <c r="K159" s="147"/>
      <c r="L159" s="29"/>
      <c r="M159" s="148" t="s">
        <v>1</v>
      </c>
      <c r="N159" s="149" t="s">
        <v>36</v>
      </c>
      <c r="O159" s="150">
        <v>5.6000000000000001E-2</v>
      </c>
      <c r="P159" s="150">
        <f>O159*H159</f>
        <v>6.16</v>
      </c>
      <c r="Q159" s="150">
        <v>0</v>
      </c>
      <c r="R159" s="150">
        <f>Q159*H159</f>
        <v>0</v>
      </c>
      <c r="S159" s="150">
        <v>0</v>
      </c>
      <c r="T159" s="151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2" t="s">
        <v>114</v>
      </c>
      <c r="AT159" s="152" t="s">
        <v>110</v>
      </c>
      <c r="AU159" s="152" t="s">
        <v>115</v>
      </c>
      <c r="AY159" s="16" t="s">
        <v>108</v>
      </c>
      <c r="BE159" s="153">
        <f>IF(N159="základná",J159,0)</f>
        <v>0</v>
      </c>
      <c r="BF159" s="153">
        <f>IF(N159="znížená",J159,0)</f>
        <v>0</v>
      </c>
      <c r="BG159" s="153">
        <f>IF(N159="zákl. prenesená",J159,0)</f>
        <v>0</v>
      </c>
      <c r="BH159" s="153">
        <f>IF(N159="zníž. prenesená",J159,0)</f>
        <v>0</v>
      </c>
      <c r="BI159" s="153">
        <f>IF(N159="nulová",J159,0)</f>
        <v>0</v>
      </c>
      <c r="BJ159" s="16" t="s">
        <v>115</v>
      </c>
      <c r="BK159" s="153">
        <f>ROUND(I159*H159,2)</f>
        <v>0</v>
      </c>
      <c r="BL159" s="16" t="s">
        <v>114</v>
      </c>
      <c r="BM159" s="152" t="s">
        <v>174</v>
      </c>
    </row>
    <row r="160" spans="1:65" s="13" customFormat="1">
      <c r="B160" s="154"/>
      <c r="D160" s="155" t="s">
        <v>117</v>
      </c>
      <c r="E160" s="156" t="s">
        <v>1</v>
      </c>
      <c r="F160" s="157" t="s">
        <v>175</v>
      </c>
      <c r="H160" s="158">
        <v>110</v>
      </c>
      <c r="L160" s="154"/>
      <c r="M160" s="159"/>
      <c r="N160" s="160"/>
      <c r="O160" s="160"/>
      <c r="P160" s="160"/>
      <c r="Q160" s="160"/>
      <c r="R160" s="160"/>
      <c r="S160" s="160"/>
      <c r="T160" s="161"/>
      <c r="AT160" s="156" t="s">
        <v>117</v>
      </c>
      <c r="AU160" s="156" t="s">
        <v>115</v>
      </c>
      <c r="AV160" s="13" t="s">
        <v>115</v>
      </c>
      <c r="AW160" s="13" t="s">
        <v>27</v>
      </c>
      <c r="AX160" s="13" t="s">
        <v>76</v>
      </c>
      <c r="AY160" s="156" t="s">
        <v>108</v>
      </c>
    </row>
    <row r="161" spans="1:65" s="2" customFormat="1" ht="34.200000000000003">
      <c r="A161" s="28"/>
      <c r="B161" s="140"/>
      <c r="C161" s="141" t="s">
        <v>176</v>
      </c>
      <c r="D161" s="141" t="s">
        <v>110</v>
      </c>
      <c r="E161" s="142" t="s">
        <v>177</v>
      </c>
      <c r="F161" s="143" t="s">
        <v>178</v>
      </c>
      <c r="G161" s="144" t="s">
        <v>130</v>
      </c>
      <c r="H161" s="145">
        <v>1036.575</v>
      </c>
      <c r="I161" s="146">
        <v>0</v>
      </c>
      <c r="J161" s="146">
        <f>ROUND(I161*H161,2)</f>
        <v>0</v>
      </c>
      <c r="K161" s="147"/>
      <c r="L161" s="29"/>
      <c r="M161" s="148" t="s">
        <v>1</v>
      </c>
      <c r="N161" s="149" t="s">
        <v>36</v>
      </c>
      <c r="O161" s="150">
        <v>7.0999999999999994E-2</v>
      </c>
      <c r="P161" s="150">
        <f>O161*H161</f>
        <v>73.596829999999997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2" t="s">
        <v>114</v>
      </c>
      <c r="AT161" s="152" t="s">
        <v>110</v>
      </c>
      <c r="AU161" s="152" t="s">
        <v>115</v>
      </c>
      <c r="AY161" s="16" t="s">
        <v>108</v>
      </c>
      <c r="BE161" s="153">
        <f>IF(N161="základná",J161,0)</f>
        <v>0</v>
      </c>
      <c r="BF161" s="153">
        <f>IF(N161="znížená",J161,0)</f>
        <v>0</v>
      </c>
      <c r="BG161" s="153">
        <f>IF(N161="zákl. prenesená",J161,0)</f>
        <v>0</v>
      </c>
      <c r="BH161" s="153">
        <f>IF(N161="zníž. prenesená",J161,0)</f>
        <v>0</v>
      </c>
      <c r="BI161" s="153">
        <f>IF(N161="nulová",J161,0)</f>
        <v>0</v>
      </c>
      <c r="BJ161" s="16" t="s">
        <v>115</v>
      </c>
      <c r="BK161" s="153">
        <f>ROUND(I161*H161,2)</f>
        <v>0</v>
      </c>
      <c r="BL161" s="16" t="s">
        <v>114</v>
      </c>
      <c r="BM161" s="152" t="s">
        <v>179</v>
      </c>
    </row>
    <row r="162" spans="1:65" s="13" customFormat="1">
      <c r="B162" s="154"/>
      <c r="D162" s="155" t="s">
        <v>117</v>
      </c>
      <c r="E162" s="156" t="s">
        <v>1</v>
      </c>
      <c r="F162" s="157" t="s">
        <v>180</v>
      </c>
      <c r="H162" s="158">
        <v>1036.575</v>
      </c>
      <c r="L162" s="154"/>
      <c r="M162" s="159"/>
      <c r="N162" s="160"/>
      <c r="O162" s="160"/>
      <c r="P162" s="160"/>
      <c r="Q162" s="160"/>
      <c r="R162" s="160"/>
      <c r="S162" s="160"/>
      <c r="T162" s="161"/>
      <c r="AT162" s="156" t="s">
        <v>117</v>
      </c>
      <c r="AU162" s="156" t="s">
        <v>115</v>
      </c>
      <c r="AV162" s="13" t="s">
        <v>115</v>
      </c>
      <c r="AW162" s="13" t="s">
        <v>27</v>
      </c>
      <c r="AX162" s="13" t="s">
        <v>76</v>
      </c>
      <c r="AY162" s="156" t="s">
        <v>108</v>
      </c>
    </row>
    <row r="163" spans="1:65" s="2" customFormat="1" ht="22.8">
      <c r="A163" s="28"/>
      <c r="B163" s="140"/>
      <c r="C163" s="141" t="s">
        <v>181</v>
      </c>
      <c r="D163" s="141" t="s">
        <v>110</v>
      </c>
      <c r="E163" s="142" t="s">
        <v>182</v>
      </c>
      <c r="F163" s="143" t="s">
        <v>183</v>
      </c>
      <c r="G163" s="144" t="s">
        <v>130</v>
      </c>
      <c r="H163" s="145">
        <v>110</v>
      </c>
      <c r="I163" s="146">
        <v>0</v>
      </c>
      <c r="J163" s="146">
        <f>ROUND(I163*H163,2)</f>
        <v>0</v>
      </c>
      <c r="K163" s="147"/>
      <c r="L163" s="29"/>
      <c r="M163" s="148" t="s">
        <v>1</v>
      </c>
      <c r="N163" s="149" t="s">
        <v>36</v>
      </c>
      <c r="O163" s="150">
        <v>0.61699999999999999</v>
      </c>
      <c r="P163" s="150">
        <f>O163*H163</f>
        <v>67.87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2" t="s">
        <v>114</v>
      </c>
      <c r="AT163" s="152" t="s">
        <v>110</v>
      </c>
      <c r="AU163" s="152" t="s">
        <v>115</v>
      </c>
      <c r="AY163" s="16" t="s">
        <v>108</v>
      </c>
      <c r="BE163" s="153">
        <f>IF(N163="základná",J163,0)</f>
        <v>0</v>
      </c>
      <c r="BF163" s="153">
        <f>IF(N163="znížená",J163,0)</f>
        <v>0</v>
      </c>
      <c r="BG163" s="153">
        <f>IF(N163="zákl. prenesená",J163,0)</f>
        <v>0</v>
      </c>
      <c r="BH163" s="153">
        <f>IF(N163="zníž. prenesená",J163,0)</f>
        <v>0</v>
      </c>
      <c r="BI163" s="153">
        <f>IF(N163="nulová",J163,0)</f>
        <v>0</v>
      </c>
      <c r="BJ163" s="16" t="s">
        <v>115</v>
      </c>
      <c r="BK163" s="153">
        <f>ROUND(I163*H163,2)</f>
        <v>0</v>
      </c>
      <c r="BL163" s="16" t="s">
        <v>114</v>
      </c>
      <c r="BM163" s="152" t="s">
        <v>184</v>
      </c>
    </row>
    <row r="164" spans="1:65" s="2" customFormat="1" ht="16.5" customHeight="1">
      <c r="A164" s="28"/>
      <c r="B164" s="140"/>
      <c r="C164" s="141" t="s">
        <v>185</v>
      </c>
      <c r="D164" s="141" t="s">
        <v>110</v>
      </c>
      <c r="E164" s="142" t="s">
        <v>186</v>
      </c>
      <c r="F164" s="143" t="s">
        <v>187</v>
      </c>
      <c r="G164" s="144" t="s">
        <v>130</v>
      </c>
      <c r="H164" s="145">
        <v>1036.575</v>
      </c>
      <c r="I164" s="146">
        <v>0</v>
      </c>
      <c r="J164" s="146">
        <f>ROUND(I164*H164,2)</f>
        <v>0</v>
      </c>
      <c r="K164" s="147"/>
      <c r="L164" s="29"/>
      <c r="M164" s="148" t="s">
        <v>1</v>
      </c>
      <c r="N164" s="149" t="s">
        <v>36</v>
      </c>
      <c r="O164" s="150">
        <v>8.0000000000000002E-3</v>
      </c>
      <c r="P164" s="150">
        <f>O164*H164</f>
        <v>8.2926000000000002</v>
      </c>
      <c r="Q164" s="150">
        <v>0</v>
      </c>
      <c r="R164" s="150">
        <f>Q164*H164</f>
        <v>0</v>
      </c>
      <c r="S164" s="150">
        <v>0</v>
      </c>
      <c r="T164" s="151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2" t="s">
        <v>114</v>
      </c>
      <c r="AT164" s="152" t="s">
        <v>110</v>
      </c>
      <c r="AU164" s="152" t="s">
        <v>115</v>
      </c>
      <c r="AY164" s="16" t="s">
        <v>108</v>
      </c>
      <c r="BE164" s="153">
        <f>IF(N164="základná",J164,0)</f>
        <v>0</v>
      </c>
      <c r="BF164" s="153">
        <f>IF(N164="znížená",J164,0)</f>
        <v>0</v>
      </c>
      <c r="BG164" s="153">
        <f>IF(N164="zákl. prenesená",J164,0)</f>
        <v>0</v>
      </c>
      <c r="BH164" s="153">
        <f>IF(N164="zníž. prenesená",J164,0)</f>
        <v>0</v>
      </c>
      <c r="BI164" s="153">
        <f>IF(N164="nulová",J164,0)</f>
        <v>0</v>
      </c>
      <c r="BJ164" s="16" t="s">
        <v>115</v>
      </c>
      <c r="BK164" s="153">
        <f>ROUND(I164*H164,2)</f>
        <v>0</v>
      </c>
      <c r="BL164" s="16" t="s">
        <v>114</v>
      </c>
      <c r="BM164" s="152" t="s">
        <v>188</v>
      </c>
    </row>
    <row r="165" spans="1:65" s="2" customFormat="1" ht="22.8">
      <c r="A165" s="28"/>
      <c r="B165" s="140"/>
      <c r="C165" s="141" t="s">
        <v>189</v>
      </c>
      <c r="D165" s="141" t="s">
        <v>110</v>
      </c>
      <c r="E165" s="142" t="s">
        <v>190</v>
      </c>
      <c r="F165" s="143" t="s">
        <v>191</v>
      </c>
      <c r="G165" s="144" t="s">
        <v>130</v>
      </c>
      <c r="H165" s="145">
        <v>110</v>
      </c>
      <c r="I165" s="146">
        <v>0</v>
      </c>
      <c r="J165" s="146">
        <f>ROUND(I165*H165,2)</f>
        <v>0</v>
      </c>
      <c r="K165" s="147"/>
      <c r="L165" s="29"/>
      <c r="M165" s="148" t="s">
        <v>1</v>
      </c>
      <c r="N165" s="149" t="s">
        <v>36</v>
      </c>
      <c r="O165" s="150">
        <v>2.0760000000000001</v>
      </c>
      <c r="P165" s="150">
        <f>O165*H165</f>
        <v>228.36</v>
      </c>
      <c r="Q165" s="150">
        <v>0</v>
      </c>
      <c r="R165" s="150">
        <f>Q165*H165</f>
        <v>0</v>
      </c>
      <c r="S165" s="150">
        <v>0</v>
      </c>
      <c r="T165" s="151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2" t="s">
        <v>114</v>
      </c>
      <c r="AT165" s="152" t="s">
        <v>110</v>
      </c>
      <c r="AU165" s="152" t="s">
        <v>115</v>
      </c>
      <c r="AY165" s="16" t="s">
        <v>108</v>
      </c>
      <c r="BE165" s="153">
        <f>IF(N165="základná",J165,0)</f>
        <v>0</v>
      </c>
      <c r="BF165" s="153">
        <f>IF(N165="znížená",J165,0)</f>
        <v>0</v>
      </c>
      <c r="BG165" s="153">
        <f>IF(N165="zákl. prenesená",J165,0)</f>
        <v>0</v>
      </c>
      <c r="BH165" s="153">
        <f>IF(N165="zníž. prenesená",J165,0)</f>
        <v>0</v>
      </c>
      <c r="BI165" s="153">
        <f>IF(N165="nulová",J165,0)</f>
        <v>0</v>
      </c>
      <c r="BJ165" s="16" t="s">
        <v>115</v>
      </c>
      <c r="BK165" s="153">
        <f>ROUND(I165*H165,2)</f>
        <v>0</v>
      </c>
      <c r="BL165" s="16" t="s">
        <v>114</v>
      </c>
      <c r="BM165" s="152" t="s">
        <v>192</v>
      </c>
    </row>
    <row r="166" spans="1:65" s="13" customFormat="1">
      <c r="B166" s="154"/>
      <c r="D166" s="155" t="s">
        <v>117</v>
      </c>
      <c r="E166" s="156" t="s">
        <v>1</v>
      </c>
      <c r="F166" s="157" t="s">
        <v>193</v>
      </c>
      <c r="H166" s="158">
        <v>110</v>
      </c>
      <c r="L166" s="154"/>
      <c r="M166" s="159"/>
      <c r="N166" s="160"/>
      <c r="O166" s="160"/>
      <c r="P166" s="160"/>
      <c r="Q166" s="160"/>
      <c r="R166" s="160"/>
      <c r="S166" s="160"/>
      <c r="T166" s="161"/>
      <c r="AT166" s="156" t="s">
        <v>117</v>
      </c>
      <c r="AU166" s="156" t="s">
        <v>115</v>
      </c>
      <c r="AV166" s="13" t="s">
        <v>115</v>
      </c>
      <c r="AW166" s="13" t="s">
        <v>27</v>
      </c>
      <c r="AX166" s="13" t="s">
        <v>76</v>
      </c>
      <c r="AY166" s="156" t="s">
        <v>108</v>
      </c>
    </row>
    <row r="167" spans="1:65" s="2" customFormat="1" ht="16.5" customHeight="1">
      <c r="A167" s="28"/>
      <c r="B167" s="140"/>
      <c r="C167" s="141" t="s">
        <v>194</v>
      </c>
      <c r="D167" s="141" t="s">
        <v>110</v>
      </c>
      <c r="E167" s="142" t="s">
        <v>195</v>
      </c>
      <c r="F167" s="143" t="s">
        <v>196</v>
      </c>
      <c r="G167" s="144" t="s">
        <v>113</v>
      </c>
      <c r="H167" s="145">
        <v>2147.9</v>
      </c>
      <c r="I167" s="146">
        <v>0</v>
      </c>
      <c r="J167" s="146">
        <f>ROUND(I167*H167,2)</f>
        <v>0</v>
      </c>
      <c r="K167" s="147"/>
      <c r="L167" s="29"/>
      <c r="M167" s="148" t="s">
        <v>1</v>
      </c>
      <c r="N167" s="149" t="s">
        <v>36</v>
      </c>
      <c r="O167" s="150">
        <v>1.7000000000000001E-2</v>
      </c>
      <c r="P167" s="150">
        <f>O167*H167</f>
        <v>36.514299999999999</v>
      </c>
      <c r="Q167" s="150">
        <v>0</v>
      </c>
      <c r="R167" s="150">
        <f>Q167*H167</f>
        <v>0</v>
      </c>
      <c r="S167" s="150">
        <v>0</v>
      </c>
      <c r="T167" s="151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2" t="s">
        <v>114</v>
      </c>
      <c r="AT167" s="152" t="s">
        <v>110</v>
      </c>
      <c r="AU167" s="152" t="s">
        <v>115</v>
      </c>
      <c r="AY167" s="16" t="s">
        <v>108</v>
      </c>
      <c r="BE167" s="153">
        <f>IF(N167="základná",J167,0)</f>
        <v>0</v>
      </c>
      <c r="BF167" s="153">
        <f>IF(N167="znížená",J167,0)</f>
        <v>0</v>
      </c>
      <c r="BG167" s="153">
        <f>IF(N167="zákl. prenesená",J167,0)</f>
        <v>0</v>
      </c>
      <c r="BH167" s="153">
        <f>IF(N167="zníž. prenesená",J167,0)</f>
        <v>0</v>
      </c>
      <c r="BI167" s="153">
        <f>IF(N167="nulová",J167,0)</f>
        <v>0</v>
      </c>
      <c r="BJ167" s="16" t="s">
        <v>115</v>
      </c>
      <c r="BK167" s="153">
        <f>ROUND(I167*H167,2)</f>
        <v>0</v>
      </c>
      <c r="BL167" s="16" t="s">
        <v>114</v>
      </c>
      <c r="BM167" s="152" t="s">
        <v>197</v>
      </c>
    </row>
    <row r="168" spans="1:65" s="13" customFormat="1">
      <c r="B168" s="154"/>
      <c r="D168" s="155" t="s">
        <v>117</v>
      </c>
      <c r="E168" s="156" t="s">
        <v>1</v>
      </c>
      <c r="F168" s="157" t="s">
        <v>198</v>
      </c>
      <c r="H168" s="158">
        <v>35</v>
      </c>
      <c r="L168" s="154"/>
      <c r="M168" s="159"/>
      <c r="N168" s="160"/>
      <c r="O168" s="160"/>
      <c r="P168" s="160"/>
      <c r="Q168" s="160"/>
      <c r="R168" s="160"/>
      <c r="S168" s="160"/>
      <c r="T168" s="161"/>
      <c r="AT168" s="156" t="s">
        <v>117</v>
      </c>
      <c r="AU168" s="156" t="s">
        <v>115</v>
      </c>
      <c r="AV168" s="13" t="s">
        <v>115</v>
      </c>
      <c r="AW168" s="13" t="s">
        <v>27</v>
      </c>
      <c r="AX168" s="13" t="s">
        <v>70</v>
      </c>
      <c r="AY168" s="156" t="s">
        <v>108</v>
      </c>
    </row>
    <row r="169" spans="1:65" s="13" customFormat="1">
      <c r="B169" s="154"/>
      <c r="D169" s="155" t="s">
        <v>117</v>
      </c>
      <c r="E169" s="156" t="s">
        <v>1</v>
      </c>
      <c r="F169" s="157" t="s">
        <v>199</v>
      </c>
      <c r="H169" s="158">
        <v>490</v>
      </c>
      <c r="L169" s="154"/>
      <c r="M169" s="159"/>
      <c r="N169" s="160"/>
      <c r="O169" s="160"/>
      <c r="P169" s="160"/>
      <c r="Q169" s="160"/>
      <c r="R169" s="160"/>
      <c r="S169" s="160"/>
      <c r="T169" s="161"/>
      <c r="AT169" s="156" t="s">
        <v>117</v>
      </c>
      <c r="AU169" s="156" t="s">
        <v>115</v>
      </c>
      <c r="AV169" s="13" t="s">
        <v>115</v>
      </c>
      <c r="AW169" s="13" t="s">
        <v>27</v>
      </c>
      <c r="AX169" s="13" t="s">
        <v>70</v>
      </c>
      <c r="AY169" s="156" t="s">
        <v>108</v>
      </c>
    </row>
    <row r="170" spans="1:65" s="13" customFormat="1">
      <c r="B170" s="154"/>
      <c r="D170" s="155" t="s">
        <v>117</v>
      </c>
      <c r="E170" s="156" t="s">
        <v>1</v>
      </c>
      <c r="F170" s="157" t="s">
        <v>200</v>
      </c>
      <c r="H170" s="158">
        <v>48.75</v>
      </c>
      <c r="L170" s="154"/>
      <c r="M170" s="159"/>
      <c r="N170" s="160"/>
      <c r="O170" s="160"/>
      <c r="P170" s="160"/>
      <c r="Q170" s="160"/>
      <c r="R170" s="160"/>
      <c r="S170" s="160"/>
      <c r="T170" s="161"/>
      <c r="AT170" s="156" t="s">
        <v>117</v>
      </c>
      <c r="AU170" s="156" t="s">
        <v>115</v>
      </c>
      <c r="AV170" s="13" t="s">
        <v>115</v>
      </c>
      <c r="AW170" s="13" t="s">
        <v>27</v>
      </c>
      <c r="AX170" s="13" t="s">
        <v>70</v>
      </c>
      <c r="AY170" s="156" t="s">
        <v>108</v>
      </c>
    </row>
    <row r="171" spans="1:65" s="13" customFormat="1">
      <c r="B171" s="154"/>
      <c r="D171" s="155" t="s">
        <v>117</v>
      </c>
      <c r="E171" s="156" t="s">
        <v>1</v>
      </c>
      <c r="F171" s="157" t="s">
        <v>201</v>
      </c>
      <c r="H171" s="158">
        <v>82.5</v>
      </c>
      <c r="L171" s="154"/>
      <c r="M171" s="159"/>
      <c r="N171" s="160"/>
      <c r="O171" s="160"/>
      <c r="P171" s="160"/>
      <c r="Q171" s="160"/>
      <c r="R171" s="160"/>
      <c r="S171" s="160"/>
      <c r="T171" s="161"/>
      <c r="AT171" s="156" t="s">
        <v>117</v>
      </c>
      <c r="AU171" s="156" t="s">
        <v>115</v>
      </c>
      <c r="AV171" s="13" t="s">
        <v>115</v>
      </c>
      <c r="AW171" s="13" t="s">
        <v>27</v>
      </c>
      <c r="AX171" s="13" t="s">
        <v>70</v>
      </c>
      <c r="AY171" s="156" t="s">
        <v>108</v>
      </c>
    </row>
    <row r="172" spans="1:65" s="13" customFormat="1">
      <c r="B172" s="154"/>
      <c r="D172" s="155" t="s">
        <v>117</v>
      </c>
      <c r="E172" s="156" t="s">
        <v>1</v>
      </c>
      <c r="F172" s="157" t="s">
        <v>202</v>
      </c>
      <c r="H172" s="158">
        <v>48.75</v>
      </c>
      <c r="L172" s="154"/>
      <c r="M172" s="159"/>
      <c r="N172" s="160"/>
      <c r="O172" s="160"/>
      <c r="P172" s="160"/>
      <c r="Q172" s="160"/>
      <c r="R172" s="160"/>
      <c r="S172" s="160"/>
      <c r="T172" s="161"/>
      <c r="AT172" s="156" t="s">
        <v>117</v>
      </c>
      <c r="AU172" s="156" t="s">
        <v>115</v>
      </c>
      <c r="AV172" s="13" t="s">
        <v>115</v>
      </c>
      <c r="AW172" s="13" t="s">
        <v>27</v>
      </c>
      <c r="AX172" s="13" t="s">
        <v>70</v>
      </c>
      <c r="AY172" s="156" t="s">
        <v>108</v>
      </c>
    </row>
    <row r="173" spans="1:65" s="13" customFormat="1">
      <c r="B173" s="154"/>
      <c r="D173" s="155" t="s">
        <v>117</v>
      </c>
      <c r="E173" s="156" t="s">
        <v>1</v>
      </c>
      <c r="F173" s="157" t="s">
        <v>203</v>
      </c>
      <c r="H173" s="158">
        <v>560</v>
      </c>
      <c r="L173" s="154"/>
      <c r="M173" s="159"/>
      <c r="N173" s="160"/>
      <c r="O173" s="160"/>
      <c r="P173" s="160"/>
      <c r="Q173" s="160"/>
      <c r="R173" s="160"/>
      <c r="S173" s="160"/>
      <c r="T173" s="161"/>
      <c r="AT173" s="156" t="s">
        <v>117</v>
      </c>
      <c r="AU173" s="156" t="s">
        <v>115</v>
      </c>
      <c r="AV173" s="13" t="s">
        <v>115</v>
      </c>
      <c r="AW173" s="13" t="s">
        <v>27</v>
      </c>
      <c r="AX173" s="13" t="s">
        <v>70</v>
      </c>
      <c r="AY173" s="156" t="s">
        <v>108</v>
      </c>
    </row>
    <row r="174" spans="1:65" s="13" customFormat="1">
      <c r="B174" s="154"/>
      <c r="D174" s="155" t="s">
        <v>117</v>
      </c>
      <c r="E174" s="156" t="s">
        <v>1</v>
      </c>
      <c r="F174" s="157" t="s">
        <v>204</v>
      </c>
      <c r="H174" s="158">
        <v>56.25</v>
      </c>
      <c r="L174" s="154"/>
      <c r="M174" s="159"/>
      <c r="N174" s="160"/>
      <c r="O174" s="160"/>
      <c r="P174" s="160"/>
      <c r="Q174" s="160"/>
      <c r="R174" s="160"/>
      <c r="S174" s="160"/>
      <c r="T174" s="161"/>
      <c r="AT174" s="156" t="s">
        <v>117</v>
      </c>
      <c r="AU174" s="156" t="s">
        <v>115</v>
      </c>
      <c r="AV174" s="13" t="s">
        <v>115</v>
      </c>
      <c r="AW174" s="13" t="s">
        <v>27</v>
      </c>
      <c r="AX174" s="13" t="s">
        <v>70</v>
      </c>
      <c r="AY174" s="156" t="s">
        <v>108</v>
      </c>
    </row>
    <row r="175" spans="1:65" s="13" customFormat="1">
      <c r="B175" s="154"/>
      <c r="D175" s="155" t="s">
        <v>117</v>
      </c>
      <c r="E175" s="156" t="s">
        <v>1</v>
      </c>
      <c r="F175" s="157" t="s">
        <v>205</v>
      </c>
      <c r="H175" s="158">
        <v>56.25</v>
      </c>
      <c r="L175" s="154"/>
      <c r="M175" s="159"/>
      <c r="N175" s="160"/>
      <c r="O175" s="160"/>
      <c r="P175" s="160"/>
      <c r="Q175" s="160"/>
      <c r="R175" s="160"/>
      <c r="S175" s="160"/>
      <c r="T175" s="161"/>
      <c r="AT175" s="156" t="s">
        <v>117</v>
      </c>
      <c r="AU175" s="156" t="s">
        <v>115</v>
      </c>
      <c r="AV175" s="13" t="s">
        <v>115</v>
      </c>
      <c r="AW175" s="13" t="s">
        <v>27</v>
      </c>
      <c r="AX175" s="13" t="s">
        <v>70</v>
      </c>
      <c r="AY175" s="156" t="s">
        <v>108</v>
      </c>
    </row>
    <row r="176" spans="1:65" s="13" customFormat="1">
      <c r="B176" s="154"/>
      <c r="D176" s="155" t="s">
        <v>117</v>
      </c>
      <c r="E176" s="156" t="s">
        <v>1</v>
      </c>
      <c r="F176" s="157" t="s">
        <v>206</v>
      </c>
      <c r="H176" s="158">
        <v>490</v>
      </c>
      <c r="L176" s="154"/>
      <c r="M176" s="159"/>
      <c r="N176" s="160"/>
      <c r="O176" s="160"/>
      <c r="P176" s="160"/>
      <c r="Q176" s="160"/>
      <c r="R176" s="160"/>
      <c r="S176" s="160"/>
      <c r="T176" s="161"/>
      <c r="AT176" s="156" t="s">
        <v>117</v>
      </c>
      <c r="AU176" s="156" t="s">
        <v>115</v>
      </c>
      <c r="AV176" s="13" t="s">
        <v>115</v>
      </c>
      <c r="AW176" s="13" t="s">
        <v>27</v>
      </c>
      <c r="AX176" s="13" t="s">
        <v>70</v>
      </c>
      <c r="AY176" s="156" t="s">
        <v>108</v>
      </c>
    </row>
    <row r="177" spans="1:65" s="13" customFormat="1">
      <c r="B177" s="154"/>
      <c r="D177" s="155" t="s">
        <v>117</v>
      </c>
      <c r="E177" s="156" t="s">
        <v>1</v>
      </c>
      <c r="F177" s="157" t="s">
        <v>207</v>
      </c>
      <c r="H177" s="158">
        <v>76.25</v>
      </c>
      <c r="L177" s="154"/>
      <c r="M177" s="159"/>
      <c r="N177" s="160"/>
      <c r="O177" s="160"/>
      <c r="P177" s="160"/>
      <c r="Q177" s="160"/>
      <c r="R177" s="160"/>
      <c r="S177" s="160"/>
      <c r="T177" s="161"/>
      <c r="AT177" s="156" t="s">
        <v>117</v>
      </c>
      <c r="AU177" s="156" t="s">
        <v>115</v>
      </c>
      <c r="AV177" s="13" t="s">
        <v>115</v>
      </c>
      <c r="AW177" s="13" t="s">
        <v>27</v>
      </c>
      <c r="AX177" s="13" t="s">
        <v>70</v>
      </c>
      <c r="AY177" s="156" t="s">
        <v>108</v>
      </c>
    </row>
    <row r="178" spans="1:65" s="13" customFormat="1">
      <c r="B178" s="154"/>
      <c r="D178" s="155" t="s">
        <v>117</v>
      </c>
      <c r="E178" s="156" t="s">
        <v>1</v>
      </c>
      <c r="F178" s="157" t="s">
        <v>208</v>
      </c>
      <c r="H178" s="158">
        <v>82.5</v>
      </c>
      <c r="L178" s="154"/>
      <c r="M178" s="159"/>
      <c r="N178" s="160"/>
      <c r="O178" s="160"/>
      <c r="P178" s="160"/>
      <c r="Q178" s="160"/>
      <c r="R178" s="160"/>
      <c r="S178" s="160"/>
      <c r="T178" s="161"/>
      <c r="AT178" s="156" t="s">
        <v>117</v>
      </c>
      <c r="AU178" s="156" t="s">
        <v>115</v>
      </c>
      <c r="AV178" s="13" t="s">
        <v>115</v>
      </c>
      <c r="AW178" s="13" t="s">
        <v>27</v>
      </c>
      <c r="AX178" s="13" t="s">
        <v>70</v>
      </c>
      <c r="AY178" s="156" t="s">
        <v>108</v>
      </c>
    </row>
    <row r="179" spans="1:65" s="13" customFormat="1">
      <c r="B179" s="154"/>
      <c r="D179" s="155" t="s">
        <v>117</v>
      </c>
      <c r="E179" s="156" t="s">
        <v>1</v>
      </c>
      <c r="F179" s="157" t="s">
        <v>209</v>
      </c>
      <c r="H179" s="158">
        <v>41.25</v>
      </c>
      <c r="L179" s="154"/>
      <c r="M179" s="159"/>
      <c r="N179" s="160"/>
      <c r="O179" s="160"/>
      <c r="P179" s="160"/>
      <c r="Q179" s="160"/>
      <c r="R179" s="160"/>
      <c r="S179" s="160"/>
      <c r="T179" s="161"/>
      <c r="AT179" s="156" t="s">
        <v>117</v>
      </c>
      <c r="AU179" s="156" t="s">
        <v>115</v>
      </c>
      <c r="AV179" s="13" t="s">
        <v>115</v>
      </c>
      <c r="AW179" s="13" t="s">
        <v>27</v>
      </c>
      <c r="AX179" s="13" t="s">
        <v>70</v>
      </c>
      <c r="AY179" s="156" t="s">
        <v>108</v>
      </c>
    </row>
    <row r="180" spans="1:65" s="13" customFormat="1">
      <c r="B180" s="154"/>
      <c r="D180" s="155" t="s">
        <v>117</v>
      </c>
      <c r="E180" s="156" t="s">
        <v>1</v>
      </c>
      <c r="F180" s="157" t="s">
        <v>210</v>
      </c>
      <c r="H180" s="158">
        <v>18</v>
      </c>
      <c r="L180" s="154"/>
      <c r="M180" s="159"/>
      <c r="N180" s="160"/>
      <c r="O180" s="160"/>
      <c r="P180" s="160"/>
      <c r="Q180" s="160"/>
      <c r="R180" s="160"/>
      <c r="S180" s="160"/>
      <c r="T180" s="161"/>
      <c r="AT180" s="156" t="s">
        <v>117</v>
      </c>
      <c r="AU180" s="156" t="s">
        <v>115</v>
      </c>
      <c r="AV180" s="13" t="s">
        <v>115</v>
      </c>
      <c r="AW180" s="13" t="s">
        <v>27</v>
      </c>
      <c r="AX180" s="13" t="s">
        <v>70</v>
      </c>
      <c r="AY180" s="156" t="s">
        <v>108</v>
      </c>
    </row>
    <row r="181" spans="1:65" s="13" customFormat="1">
      <c r="B181" s="154"/>
      <c r="D181" s="155" t="s">
        <v>117</v>
      </c>
      <c r="E181" s="156" t="s">
        <v>1</v>
      </c>
      <c r="F181" s="157" t="s">
        <v>211</v>
      </c>
      <c r="H181" s="158">
        <v>35.4</v>
      </c>
      <c r="L181" s="154"/>
      <c r="M181" s="159"/>
      <c r="N181" s="160"/>
      <c r="O181" s="160"/>
      <c r="P181" s="160"/>
      <c r="Q181" s="160"/>
      <c r="R181" s="160"/>
      <c r="S181" s="160"/>
      <c r="T181" s="161"/>
      <c r="AT181" s="156" t="s">
        <v>117</v>
      </c>
      <c r="AU181" s="156" t="s">
        <v>115</v>
      </c>
      <c r="AV181" s="13" t="s">
        <v>115</v>
      </c>
      <c r="AW181" s="13" t="s">
        <v>27</v>
      </c>
      <c r="AX181" s="13" t="s">
        <v>70</v>
      </c>
      <c r="AY181" s="156" t="s">
        <v>108</v>
      </c>
    </row>
    <row r="182" spans="1:65" s="13" customFormat="1">
      <c r="B182" s="154"/>
      <c r="D182" s="155" t="s">
        <v>117</v>
      </c>
      <c r="E182" s="156" t="s">
        <v>1</v>
      </c>
      <c r="F182" s="157" t="s">
        <v>212</v>
      </c>
      <c r="H182" s="158">
        <v>27</v>
      </c>
      <c r="L182" s="154"/>
      <c r="M182" s="159"/>
      <c r="N182" s="160"/>
      <c r="O182" s="160"/>
      <c r="P182" s="160"/>
      <c r="Q182" s="160"/>
      <c r="R182" s="160"/>
      <c r="S182" s="160"/>
      <c r="T182" s="161"/>
      <c r="AT182" s="156" t="s">
        <v>117</v>
      </c>
      <c r="AU182" s="156" t="s">
        <v>115</v>
      </c>
      <c r="AV182" s="13" t="s">
        <v>115</v>
      </c>
      <c r="AW182" s="13" t="s">
        <v>27</v>
      </c>
      <c r="AX182" s="13" t="s">
        <v>70</v>
      </c>
      <c r="AY182" s="156" t="s">
        <v>108</v>
      </c>
    </row>
    <row r="183" spans="1:65" s="14" customFormat="1">
      <c r="B183" s="162"/>
      <c r="D183" s="155" t="s">
        <v>117</v>
      </c>
      <c r="E183" s="163" t="s">
        <v>1</v>
      </c>
      <c r="F183" s="164" t="s">
        <v>146</v>
      </c>
      <c r="H183" s="165">
        <v>2147.9</v>
      </c>
      <c r="L183" s="162"/>
      <c r="M183" s="166"/>
      <c r="N183" s="167"/>
      <c r="O183" s="167"/>
      <c r="P183" s="167"/>
      <c r="Q183" s="167"/>
      <c r="R183" s="167"/>
      <c r="S183" s="167"/>
      <c r="T183" s="168"/>
      <c r="AT183" s="163" t="s">
        <v>117</v>
      </c>
      <c r="AU183" s="163" t="s">
        <v>115</v>
      </c>
      <c r="AV183" s="14" t="s">
        <v>114</v>
      </c>
      <c r="AW183" s="14" t="s">
        <v>27</v>
      </c>
      <c r="AX183" s="14" t="s">
        <v>76</v>
      </c>
      <c r="AY183" s="163" t="s">
        <v>108</v>
      </c>
    </row>
    <row r="184" spans="1:65" s="2" customFormat="1" ht="22.8">
      <c r="A184" s="28"/>
      <c r="B184" s="140"/>
      <c r="C184" s="141" t="s">
        <v>213</v>
      </c>
      <c r="D184" s="141" t="s">
        <v>110</v>
      </c>
      <c r="E184" s="142" t="s">
        <v>214</v>
      </c>
      <c r="F184" s="143" t="s">
        <v>215</v>
      </c>
      <c r="G184" s="144" t="s">
        <v>113</v>
      </c>
      <c r="H184" s="145">
        <v>180</v>
      </c>
      <c r="I184" s="146">
        <v>0</v>
      </c>
      <c r="J184" s="146">
        <f>ROUND(I184*H184,2)</f>
        <v>0</v>
      </c>
      <c r="K184" s="147"/>
      <c r="L184" s="29"/>
      <c r="M184" s="148" t="s">
        <v>1</v>
      </c>
      <c r="N184" s="149" t="s">
        <v>36</v>
      </c>
      <c r="O184" s="150">
        <v>0.11700000000000001</v>
      </c>
      <c r="P184" s="150">
        <f>O184*H184</f>
        <v>21.06</v>
      </c>
      <c r="Q184" s="150">
        <v>0</v>
      </c>
      <c r="R184" s="150">
        <f>Q184*H184</f>
        <v>0</v>
      </c>
      <c r="S184" s="150">
        <v>0</v>
      </c>
      <c r="T184" s="151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2" t="s">
        <v>114</v>
      </c>
      <c r="AT184" s="152" t="s">
        <v>110</v>
      </c>
      <c r="AU184" s="152" t="s">
        <v>115</v>
      </c>
      <c r="AY184" s="16" t="s">
        <v>108</v>
      </c>
      <c r="BE184" s="153">
        <f>IF(N184="základná",J184,0)</f>
        <v>0</v>
      </c>
      <c r="BF184" s="153">
        <f>IF(N184="znížená",J184,0)</f>
        <v>0</v>
      </c>
      <c r="BG184" s="153">
        <f>IF(N184="zákl. prenesená",J184,0)</f>
        <v>0</v>
      </c>
      <c r="BH184" s="153">
        <f>IF(N184="zníž. prenesená",J184,0)</f>
        <v>0</v>
      </c>
      <c r="BI184" s="153">
        <f>IF(N184="nulová",J184,0)</f>
        <v>0</v>
      </c>
      <c r="BJ184" s="16" t="s">
        <v>115</v>
      </c>
      <c r="BK184" s="153">
        <f>ROUND(I184*H184,2)</f>
        <v>0</v>
      </c>
      <c r="BL184" s="16" t="s">
        <v>114</v>
      </c>
      <c r="BM184" s="152" t="s">
        <v>216</v>
      </c>
    </row>
    <row r="185" spans="1:65" s="13" customFormat="1">
      <c r="B185" s="154"/>
      <c r="D185" s="155" t="s">
        <v>117</v>
      </c>
      <c r="E185" s="156" t="s">
        <v>1</v>
      </c>
      <c r="F185" s="157" t="s">
        <v>217</v>
      </c>
      <c r="H185" s="158">
        <v>180</v>
      </c>
      <c r="L185" s="154"/>
      <c r="M185" s="159"/>
      <c r="N185" s="160"/>
      <c r="O185" s="160"/>
      <c r="P185" s="160"/>
      <c r="Q185" s="160"/>
      <c r="R185" s="160"/>
      <c r="S185" s="160"/>
      <c r="T185" s="161"/>
      <c r="AT185" s="156" t="s">
        <v>117</v>
      </c>
      <c r="AU185" s="156" t="s">
        <v>115</v>
      </c>
      <c r="AV185" s="13" t="s">
        <v>115</v>
      </c>
      <c r="AW185" s="13" t="s">
        <v>27</v>
      </c>
      <c r="AX185" s="13" t="s">
        <v>76</v>
      </c>
      <c r="AY185" s="156" t="s">
        <v>108</v>
      </c>
    </row>
    <row r="186" spans="1:65" s="12" customFormat="1" ht="20.85" customHeight="1">
      <c r="B186" s="128"/>
      <c r="D186" s="129" t="s">
        <v>69</v>
      </c>
      <c r="E186" s="138" t="s">
        <v>115</v>
      </c>
      <c r="F186" s="138" t="s">
        <v>218</v>
      </c>
      <c r="J186" s="139">
        <f>BK186</f>
        <v>0</v>
      </c>
      <c r="L186" s="128"/>
      <c r="M186" s="132"/>
      <c r="N186" s="133"/>
      <c r="O186" s="133"/>
      <c r="P186" s="134">
        <f>SUM(P187:P199)</f>
        <v>290.85977000000003</v>
      </c>
      <c r="Q186" s="133"/>
      <c r="R186" s="134">
        <f>SUM(R187:R199)</f>
        <v>385.64204999999998</v>
      </c>
      <c r="S186" s="133"/>
      <c r="T186" s="135">
        <f>SUM(T187:T199)</f>
        <v>0</v>
      </c>
      <c r="AR186" s="129" t="s">
        <v>76</v>
      </c>
      <c r="AT186" s="136" t="s">
        <v>69</v>
      </c>
      <c r="AU186" s="136" t="s">
        <v>115</v>
      </c>
      <c r="AY186" s="129" t="s">
        <v>108</v>
      </c>
      <c r="BK186" s="137">
        <f>SUM(BK187:BK199)</f>
        <v>0</v>
      </c>
    </row>
    <row r="187" spans="1:65" s="2" customFormat="1" ht="22.8">
      <c r="A187" s="28"/>
      <c r="B187" s="140"/>
      <c r="C187" s="141" t="s">
        <v>219</v>
      </c>
      <c r="D187" s="141" t="s">
        <v>110</v>
      </c>
      <c r="E187" s="142" t="s">
        <v>220</v>
      </c>
      <c r="F187" s="143" t="s">
        <v>221</v>
      </c>
      <c r="G187" s="144" t="s">
        <v>130</v>
      </c>
      <c r="H187" s="145">
        <v>65.861000000000004</v>
      </c>
      <c r="I187" s="146">
        <v>0</v>
      </c>
      <c r="J187" s="146">
        <f>ROUND(I187*H187,2)</f>
        <v>0</v>
      </c>
      <c r="K187" s="147"/>
      <c r="L187" s="29"/>
      <c r="M187" s="148" t="s">
        <v>1</v>
      </c>
      <c r="N187" s="149" t="s">
        <v>36</v>
      </c>
      <c r="O187" s="150">
        <v>0.71799999999999997</v>
      </c>
      <c r="P187" s="150">
        <f>O187*H187</f>
        <v>47.288200000000003</v>
      </c>
      <c r="Q187" s="150">
        <v>1.9205000000000001</v>
      </c>
      <c r="R187" s="150">
        <f>Q187*H187</f>
        <v>126.48605000000001</v>
      </c>
      <c r="S187" s="150">
        <v>0</v>
      </c>
      <c r="T187" s="151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2" t="s">
        <v>114</v>
      </c>
      <c r="AT187" s="152" t="s">
        <v>110</v>
      </c>
      <c r="AU187" s="152" t="s">
        <v>123</v>
      </c>
      <c r="AY187" s="16" t="s">
        <v>108</v>
      </c>
      <c r="BE187" s="153">
        <f>IF(N187="základná",J187,0)</f>
        <v>0</v>
      </c>
      <c r="BF187" s="153">
        <f>IF(N187="znížená",J187,0)</f>
        <v>0</v>
      </c>
      <c r="BG187" s="153">
        <f>IF(N187="zákl. prenesená",J187,0)</f>
        <v>0</v>
      </c>
      <c r="BH187" s="153">
        <f>IF(N187="zníž. prenesená",J187,0)</f>
        <v>0</v>
      </c>
      <c r="BI187" s="153">
        <f>IF(N187="nulová",J187,0)</f>
        <v>0</v>
      </c>
      <c r="BJ187" s="16" t="s">
        <v>115</v>
      </c>
      <c r="BK187" s="153">
        <f>ROUND(I187*H187,2)</f>
        <v>0</v>
      </c>
      <c r="BL187" s="16" t="s">
        <v>114</v>
      </c>
      <c r="BM187" s="152" t="s">
        <v>222</v>
      </c>
    </row>
    <row r="188" spans="1:65" s="13" customFormat="1">
      <c r="B188" s="154"/>
      <c r="D188" s="155" t="s">
        <v>117</v>
      </c>
      <c r="E188" s="156" t="s">
        <v>1</v>
      </c>
      <c r="F188" s="157" t="s">
        <v>223</v>
      </c>
      <c r="H188" s="158">
        <v>63.78</v>
      </c>
      <c r="L188" s="154"/>
      <c r="M188" s="159"/>
      <c r="N188" s="160"/>
      <c r="O188" s="160"/>
      <c r="P188" s="160"/>
      <c r="Q188" s="160"/>
      <c r="R188" s="160"/>
      <c r="S188" s="160"/>
      <c r="T188" s="161"/>
      <c r="AT188" s="156" t="s">
        <v>117</v>
      </c>
      <c r="AU188" s="156" t="s">
        <v>123</v>
      </c>
      <c r="AV188" s="13" t="s">
        <v>115</v>
      </c>
      <c r="AW188" s="13" t="s">
        <v>27</v>
      </c>
      <c r="AX188" s="13" t="s">
        <v>70</v>
      </c>
      <c r="AY188" s="156" t="s">
        <v>108</v>
      </c>
    </row>
    <row r="189" spans="1:65" s="13" customFormat="1">
      <c r="B189" s="154"/>
      <c r="D189" s="155" t="s">
        <v>117</v>
      </c>
      <c r="E189" s="156" t="s">
        <v>1</v>
      </c>
      <c r="F189" s="157" t="s">
        <v>224</v>
      </c>
      <c r="H189" s="158">
        <v>-21.26</v>
      </c>
      <c r="L189" s="154"/>
      <c r="M189" s="159"/>
      <c r="N189" s="160"/>
      <c r="O189" s="160"/>
      <c r="P189" s="160"/>
      <c r="Q189" s="160"/>
      <c r="R189" s="160"/>
      <c r="S189" s="160"/>
      <c r="T189" s="161"/>
      <c r="AT189" s="156" t="s">
        <v>117</v>
      </c>
      <c r="AU189" s="156" t="s">
        <v>123</v>
      </c>
      <c r="AV189" s="13" t="s">
        <v>115</v>
      </c>
      <c r="AW189" s="13" t="s">
        <v>27</v>
      </c>
      <c r="AX189" s="13" t="s">
        <v>70</v>
      </c>
      <c r="AY189" s="156" t="s">
        <v>108</v>
      </c>
    </row>
    <row r="190" spans="1:65" s="13" customFormat="1">
      <c r="B190" s="154"/>
      <c r="D190" s="155" t="s">
        <v>117</v>
      </c>
      <c r="E190" s="156" t="s">
        <v>1</v>
      </c>
      <c r="F190" s="157" t="s">
        <v>225</v>
      </c>
      <c r="H190" s="158">
        <v>-17.09</v>
      </c>
      <c r="L190" s="154"/>
      <c r="M190" s="159"/>
      <c r="N190" s="160"/>
      <c r="O190" s="160"/>
      <c r="P190" s="160"/>
      <c r="Q190" s="160"/>
      <c r="R190" s="160"/>
      <c r="S190" s="160"/>
      <c r="T190" s="161"/>
      <c r="AT190" s="156" t="s">
        <v>117</v>
      </c>
      <c r="AU190" s="156" t="s">
        <v>123</v>
      </c>
      <c r="AV190" s="13" t="s">
        <v>115</v>
      </c>
      <c r="AW190" s="13" t="s">
        <v>27</v>
      </c>
      <c r="AX190" s="13" t="s">
        <v>70</v>
      </c>
      <c r="AY190" s="156" t="s">
        <v>108</v>
      </c>
    </row>
    <row r="191" spans="1:65" s="13" customFormat="1">
      <c r="B191" s="154"/>
      <c r="D191" s="155" t="s">
        <v>117</v>
      </c>
      <c r="E191" s="156" t="s">
        <v>1</v>
      </c>
      <c r="F191" s="157" t="s">
        <v>226</v>
      </c>
      <c r="H191" s="158">
        <v>35.4</v>
      </c>
      <c r="L191" s="154"/>
      <c r="M191" s="159"/>
      <c r="N191" s="160"/>
      <c r="O191" s="160"/>
      <c r="P191" s="160"/>
      <c r="Q191" s="160"/>
      <c r="R191" s="160"/>
      <c r="S191" s="160"/>
      <c r="T191" s="161"/>
      <c r="AT191" s="156" t="s">
        <v>117</v>
      </c>
      <c r="AU191" s="156" t="s">
        <v>123</v>
      </c>
      <c r="AV191" s="13" t="s">
        <v>115</v>
      </c>
      <c r="AW191" s="13" t="s">
        <v>27</v>
      </c>
      <c r="AX191" s="13" t="s">
        <v>70</v>
      </c>
      <c r="AY191" s="156" t="s">
        <v>108</v>
      </c>
    </row>
    <row r="192" spans="1:65" s="13" customFormat="1" ht="20.399999999999999">
      <c r="B192" s="154"/>
      <c r="D192" s="155" t="s">
        <v>117</v>
      </c>
      <c r="E192" s="156" t="s">
        <v>1</v>
      </c>
      <c r="F192" s="157" t="s">
        <v>227</v>
      </c>
      <c r="H192" s="158">
        <v>-15.847</v>
      </c>
      <c r="L192" s="154"/>
      <c r="M192" s="159"/>
      <c r="N192" s="160"/>
      <c r="O192" s="160"/>
      <c r="P192" s="160"/>
      <c r="Q192" s="160"/>
      <c r="R192" s="160"/>
      <c r="S192" s="160"/>
      <c r="T192" s="161"/>
      <c r="AT192" s="156" t="s">
        <v>117</v>
      </c>
      <c r="AU192" s="156" t="s">
        <v>123</v>
      </c>
      <c r="AV192" s="13" t="s">
        <v>115</v>
      </c>
      <c r="AW192" s="13" t="s">
        <v>27</v>
      </c>
      <c r="AX192" s="13" t="s">
        <v>70</v>
      </c>
      <c r="AY192" s="156" t="s">
        <v>108</v>
      </c>
    </row>
    <row r="193" spans="1:65" s="13" customFormat="1">
      <c r="B193" s="154"/>
      <c r="D193" s="155" t="s">
        <v>117</v>
      </c>
      <c r="E193" s="156" t="s">
        <v>1</v>
      </c>
      <c r="F193" s="157" t="s">
        <v>228</v>
      </c>
      <c r="H193" s="158">
        <v>43.2</v>
      </c>
      <c r="L193" s="154"/>
      <c r="M193" s="159"/>
      <c r="N193" s="160"/>
      <c r="O193" s="160"/>
      <c r="P193" s="160"/>
      <c r="Q193" s="160"/>
      <c r="R193" s="160"/>
      <c r="S193" s="160"/>
      <c r="T193" s="161"/>
      <c r="AT193" s="156" t="s">
        <v>117</v>
      </c>
      <c r="AU193" s="156" t="s">
        <v>123</v>
      </c>
      <c r="AV193" s="13" t="s">
        <v>115</v>
      </c>
      <c r="AW193" s="13" t="s">
        <v>27</v>
      </c>
      <c r="AX193" s="13" t="s">
        <v>70</v>
      </c>
      <c r="AY193" s="156" t="s">
        <v>108</v>
      </c>
    </row>
    <row r="194" spans="1:65" s="13" customFormat="1" ht="20.399999999999999">
      <c r="B194" s="154"/>
      <c r="D194" s="155" t="s">
        <v>117</v>
      </c>
      <c r="E194" s="156" t="s">
        <v>1</v>
      </c>
      <c r="F194" s="157" t="s">
        <v>229</v>
      </c>
      <c r="H194" s="158">
        <v>-22.321999999999999</v>
      </c>
      <c r="L194" s="154"/>
      <c r="M194" s="159"/>
      <c r="N194" s="160"/>
      <c r="O194" s="160"/>
      <c r="P194" s="160"/>
      <c r="Q194" s="160"/>
      <c r="R194" s="160"/>
      <c r="S194" s="160"/>
      <c r="T194" s="161"/>
      <c r="AT194" s="156" t="s">
        <v>117</v>
      </c>
      <c r="AU194" s="156" t="s">
        <v>123</v>
      </c>
      <c r="AV194" s="13" t="s">
        <v>115</v>
      </c>
      <c r="AW194" s="13" t="s">
        <v>27</v>
      </c>
      <c r="AX194" s="13" t="s">
        <v>70</v>
      </c>
      <c r="AY194" s="156" t="s">
        <v>108</v>
      </c>
    </row>
    <row r="195" spans="1:65" s="14" customFormat="1">
      <c r="B195" s="162"/>
      <c r="D195" s="155" t="s">
        <v>117</v>
      </c>
      <c r="E195" s="163" t="s">
        <v>1</v>
      </c>
      <c r="F195" s="164" t="s">
        <v>146</v>
      </c>
      <c r="H195" s="165">
        <v>65.861000000000004</v>
      </c>
      <c r="L195" s="162"/>
      <c r="M195" s="166"/>
      <c r="N195" s="167"/>
      <c r="O195" s="167"/>
      <c r="P195" s="167"/>
      <c r="Q195" s="167"/>
      <c r="R195" s="167"/>
      <c r="S195" s="167"/>
      <c r="T195" s="168"/>
      <c r="AT195" s="163" t="s">
        <v>117</v>
      </c>
      <c r="AU195" s="163" t="s">
        <v>123</v>
      </c>
      <c r="AV195" s="14" t="s">
        <v>114</v>
      </c>
      <c r="AW195" s="14" t="s">
        <v>27</v>
      </c>
      <c r="AX195" s="14" t="s">
        <v>76</v>
      </c>
      <c r="AY195" s="163" t="s">
        <v>108</v>
      </c>
    </row>
    <row r="196" spans="1:65" s="2" customFormat="1" ht="16.5" customHeight="1">
      <c r="A196" s="28"/>
      <c r="B196" s="140"/>
      <c r="C196" s="141" t="s">
        <v>230</v>
      </c>
      <c r="D196" s="141" t="s">
        <v>110</v>
      </c>
      <c r="E196" s="142" t="s">
        <v>231</v>
      </c>
      <c r="F196" s="143" t="s">
        <v>232</v>
      </c>
      <c r="G196" s="144" t="s">
        <v>130</v>
      </c>
      <c r="H196" s="145">
        <v>21.26</v>
      </c>
      <c r="I196" s="146">
        <v>0</v>
      </c>
      <c r="J196" s="146">
        <f>ROUND(I196*H196,2)</f>
        <v>0</v>
      </c>
      <c r="K196" s="147"/>
      <c r="L196" s="29"/>
      <c r="M196" s="148" t="s">
        <v>1</v>
      </c>
      <c r="N196" s="149" t="s">
        <v>36</v>
      </c>
      <c r="O196" s="150">
        <v>1.788</v>
      </c>
      <c r="P196" s="150">
        <f>O196*H196</f>
        <v>38.012880000000003</v>
      </c>
      <c r="Q196" s="150">
        <v>2.1050399999999998</v>
      </c>
      <c r="R196" s="150">
        <f>Q196*H196</f>
        <v>44.753149999999998</v>
      </c>
      <c r="S196" s="150">
        <v>0</v>
      </c>
      <c r="T196" s="151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52" t="s">
        <v>114</v>
      </c>
      <c r="AT196" s="152" t="s">
        <v>110</v>
      </c>
      <c r="AU196" s="152" t="s">
        <v>123</v>
      </c>
      <c r="AY196" s="16" t="s">
        <v>108</v>
      </c>
      <c r="BE196" s="153">
        <f>IF(N196="základná",J196,0)</f>
        <v>0</v>
      </c>
      <c r="BF196" s="153">
        <f>IF(N196="znížená",J196,0)</f>
        <v>0</v>
      </c>
      <c r="BG196" s="153">
        <f>IF(N196="zákl. prenesená",J196,0)</f>
        <v>0</v>
      </c>
      <c r="BH196" s="153">
        <f>IF(N196="zníž. prenesená",J196,0)</f>
        <v>0</v>
      </c>
      <c r="BI196" s="153">
        <f>IF(N196="nulová",J196,0)</f>
        <v>0</v>
      </c>
      <c r="BJ196" s="16" t="s">
        <v>115</v>
      </c>
      <c r="BK196" s="153">
        <f>ROUND(I196*H196,2)</f>
        <v>0</v>
      </c>
      <c r="BL196" s="16" t="s">
        <v>114</v>
      </c>
      <c r="BM196" s="152" t="s">
        <v>233</v>
      </c>
    </row>
    <row r="197" spans="1:65" s="13" customFormat="1">
      <c r="B197" s="154"/>
      <c r="D197" s="155" t="s">
        <v>117</v>
      </c>
      <c r="E197" s="156" t="s">
        <v>1</v>
      </c>
      <c r="F197" s="157" t="s">
        <v>234</v>
      </c>
      <c r="H197" s="158">
        <v>21.26</v>
      </c>
      <c r="L197" s="154"/>
      <c r="M197" s="159"/>
      <c r="N197" s="160"/>
      <c r="O197" s="160"/>
      <c r="P197" s="160"/>
      <c r="Q197" s="160"/>
      <c r="R197" s="160"/>
      <c r="S197" s="160"/>
      <c r="T197" s="161"/>
      <c r="AT197" s="156" t="s">
        <v>117</v>
      </c>
      <c r="AU197" s="156" t="s">
        <v>123</v>
      </c>
      <c r="AV197" s="13" t="s">
        <v>115</v>
      </c>
      <c r="AW197" s="13" t="s">
        <v>27</v>
      </c>
      <c r="AX197" s="13" t="s">
        <v>76</v>
      </c>
      <c r="AY197" s="156" t="s">
        <v>108</v>
      </c>
    </row>
    <row r="198" spans="1:65" s="2" customFormat="1" ht="16.5" customHeight="1">
      <c r="A198" s="28"/>
      <c r="B198" s="140"/>
      <c r="C198" s="141" t="s">
        <v>235</v>
      </c>
      <c r="D198" s="141" t="s">
        <v>110</v>
      </c>
      <c r="E198" s="142" t="s">
        <v>236</v>
      </c>
      <c r="F198" s="143" t="s">
        <v>237</v>
      </c>
      <c r="G198" s="144" t="s">
        <v>238</v>
      </c>
      <c r="H198" s="145">
        <v>850.4</v>
      </c>
      <c r="I198" s="146">
        <v>0</v>
      </c>
      <c r="J198" s="146">
        <f>ROUND(I198*H198,2)</f>
        <v>0</v>
      </c>
      <c r="K198" s="147"/>
      <c r="L198" s="29"/>
      <c r="M198" s="148" t="s">
        <v>1</v>
      </c>
      <c r="N198" s="149" t="s">
        <v>36</v>
      </c>
      <c r="O198" s="150">
        <v>0.24171999999999999</v>
      </c>
      <c r="P198" s="150">
        <f>O198*H198</f>
        <v>205.55869000000001</v>
      </c>
      <c r="Q198" s="150">
        <v>0.25212000000000001</v>
      </c>
      <c r="R198" s="150">
        <f>Q198*H198</f>
        <v>214.40285</v>
      </c>
      <c r="S198" s="150">
        <v>0</v>
      </c>
      <c r="T198" s="151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2" t="s">
        <v>114</v>
      </c>
      <c r="AT198" s="152" t="s">
        <v>110</v>
      </c>
      <c r="AU198" s="152" t="s">
        <v>123</v>
      </c>
      <c r="AY198" s="16" t="s">
        <v>108</v>
      </c>
      <c r="BE198" s="153">
        <f>IF(N198="základná",J198,0)</f>
        <v>0</v>
      </c>
      <c r="BF198" s="153">
        <f>IF(N198="znížená",J198,0)</f>
        <v>0</v>
      </c>
      <c r="BG198" s="153">
        <f>IF(N198="zákl. prenesená",J198,0)</f>
        <v>0</v>
      </c>
      <c r="BH198" s="153">
        <f>IF(N198="zníž. prenesená",J198,0)</f>
        <v>0</v>
      </c>
      <c r="BI198" s="153">
        <f>IF(N198="nulová",J198,0)</f>
        <v>0</v>
      </c>
      <c r="BJ198" s="16" t="s">
        <v>115</v>
      </c>
      <c r="BK198" s="153">
        <f>ROUND(I198*H198,2)</f>
        <v>0</v>
      </c>
      <c r="BL198" s="16" t="s">
        <v>114</v>
      </c>
      <c r="BM198" s="152" t="s">
        <v>239</v>
      </c>
    </row>
    <row r="199" spans="1:65" s="13" customFormat="1">
      <c r="B199" s="154"/>
      <c r="D199" s="155" t="s">
        <v>117</v>
      </c>
      <c r="E199" s="156" t="s">
        <v>1</v>
      </c>
      <c r="F199" s="157" t="s">
        <v>240</v>
      </c>
      <c r="H199" s="158">
        <v>850.4</v>
      </c>
      <c r="L199" s="154"/>
      <c r="M199" s="159"/>
      <c r="N199" s="160"/>
      <c r="O199" s="160"/>
      <c r="P199" s="160"/>
      <c r="Q199" s="160"/>
      <c r="R199" s="160"/>
      <c r="S199" s="160"/>
      <c r="T199" s="161"/>
      <c r="AT199" s="156" t="s">
        <v>117</v>
      </c>
      <c r="AU199" s="156" t="s">
        <v>123</v>
      </c>
      <c r="AV199" s="13" t="s">
        <v>115</v>
      </c>
      <c r="AW199" s="13" t="s">
        <v>27</v>
      </c>
      <c r="AX199" s="13" t="s">
        <v>76</v>
      </c>
      <c r="AY199" s="156" t="s">
        <v>108</v>
      </c>
    </row>
    <row r="200" spans="1:65" s="12" customFormat="1" ht="22.95" customHeight="1">
      <c r="B200" s="128"/>
      <c r="D200" s="129" t="s">
        <v>69</v>
      </c>
      <c r="E200" s="138" t="s">
        <v>147</v>
      </c>
      <c r="F200" s="138" t="s">
        <v>241</v>
      </c>
      <c r="J200" s="139">
        <f>BK200</f>
        <v>0</v>
      </c>
      <c r="L200" s="128"/>
      <c r="M200" s="132"/>
      <c r="N200" s="133"/>
      <c r="O200" s="133"/>
      <c r="P200" s="134">
        <f>SUM(P201:P231)</f>
        <v>1173.5174400000001</v>
      </c>
      <c r="Q200" s="133"/>
      <c r="R200" s="134">
        <f>SUM(R201:R231)</f>
        <v>3238.8524900000002</v>
      </c>
      <c r="S200" s="133"/>
      <c r="T200" s="135">
        <f>SUM(T201:T231)</f>
        <v>0</v>
      </c>
      <c r="AR200" s="129" t="s">
        <v>76</v>
      </c>
      <c r="AT200" s="136" t="s">
        <v>69</v>
      </c>
      <c r="AU200" s="136" t="s">
        <v>76</v>
      </c>
      <c r="AY200" s="129" t="s">
        <v>108</v>
      </c>
      <c r="BK200" s="137">
        <f>SUM(BK201:BK231)</f>
        <v>0</v>
      </c>
    </row>
    <row r="201" spans="1:65" s="2" customFormat="1" ht="22.8">
      <c r="A201" s="28"/>
      <c r="B201" s="140"/>
      <c r="C201" s="141" t="s">
        <v>7</v>
      </c>
      <c r="D201" s="141" t="s">
        <v>110</v>
      </c>
      <c r="E201" s="142" t="s">
        <v>242</v>
      </c>
      <c r="F201" s="143" t="s">
        <v>243</v>
      </c>
      <c r="G201" s="144" t="s">
        <v>113</v>
      </c>
      <c r="H201" s="145">
        <v>1110</v>
      </c>
      <c r="I201" s="146">
        <v>0</v>
      </c>
      <c r="J201" s="146">
        <f>ROUND(I201*H201,2)</f>
        <v>0</v>
      </c>
      <c r="K201" s="147"/>
      <c r="L201" s="29"/>
      <c r="M201" s="148" t="s">
        <v>1</v>
      </c>
      <c r="N201" s="149" t="s">
        <v>36</v>
      </c>
      <c r="O201" s="150">
        <v>2.2120000000000001E-2</v>
      </c>
      <c r="P201" s="150">
        <f>O201*H201</f>
        <v>24.5532</v>
      </c>
      <c r="Q201" s="150">
        <v>0.18906999999999999</v>
      </c>
      <c r="R201" s="150">
        <f>Q201*H201</f>
        <v>209.86770000000001</v>
      </c>
      <c r="S201" s="150">
        <v>0</v>
      </c>
      <c r="T201" s="151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52" t="s">
        <v>114</v>
      </c>
      <c r="AT201" s="152" t="s">
        <v>110</v>
      </c>
      <c r="AU201" s="152" t="s">
        <v>115</v>
      </c>
      <c r="AY201" s="16" t="s">
        <v>108</v>
      </c>
      <c r="BE201" s="153">
        <f>IF(N201="základná",J201,0)</f>
        <v>0</v>
      </c>
      <c r="BF201" s="153">
        <f>IF(N201="znížená",J201,0)</f>
        <v>0</v>
      </c>
      <c r="BG201" s="153">
        <f>IF(N201="zákl. prenesená",J201,0)</f>
        <v>0</v>
      </c>
      <c r="BH201" s="153">
        <f>IF(N201="zníž. prenesená",J201,0)</f>
        <v>0</v>
      </c>
      <c r="BI201" s="153">
        <f>IF(N201="nulová",J201,0)</f>
        <v>0</v>
      </c>
      <c r="BJ201" s="16" t="s">
        <v>115</v>
      </c>
      <c r="BK201" s="153">
        <f>ROUND(I201*H201,2)</f>
        <v>0</v>
      </c>
      <c r="BL201" s="16" t="s">
        <v>114</v>
      </c>
      <c r="BM201" s="152" t="s">
        <v>244</v>
      </c>
    </row>
    <row r="202" spans="1:65" s="13" customFormat="1" ht="20.399999999999999">
      <c r="B202" s="154"/>
      <c r="D202" s="155" t="s">
        <v>117</v>
      </c>
      <c r="E202" s="156" t="s">
        <v>1</v>
      </c>
      <c r="F202" s="157" t="s">
        <v>245</v>
      </c>
      <c r="H202" s="158">
        <v>1110</v>
      </c>
      <c r="L202" s="154"/>
      <c r="M202" s="159"/>
      <c r="N202" s="160"/>
      <c r="O202" s="160"/>
      <c r="P202" s="160"/>
      <c r="Q202" s="160"/>
      <c r="R202" s="160"/>
      <c r="S202" s="160"/>
      <c r="T202" s="161"/>
      <c r="AT202" s="156" t="s">
        <v>117</v>
      </c>
      <c r="AU202" s="156" t="s">
        <v>115</v>
      </c>
      <c r="AV202" s="13" t="s">
        <v>115</v>
      </c>
      <c r="AW202" s="13" t="s">
        <v>27</v>
      </c>
      <c r="AX202" s="13" t="s">
        <v>76</v>
      </c>
      <c r="AY202" s="156" t="s">
        <v>108</v>
      </c>
    </row>
    <row r="203" spans="1:65" s="2" customFormat="1" ht="22.8">
      <c r="A203" s="28"/>
      <c r="B203" s="140"/>
      <c r="C203" s="141" t="s">
        <v>246</v>
      </c>
      <c r="D203" s="141" t="s">
        <v>110</v>
      </c>
      <c r="E203" s="142" t="s">
        <v>247</v>
      </c>
      <c r="F203" s="143" t="s">
        <v>248</v>
      </c>
      <c r="G203" s="144" t="s">
        <v>113</v>
      </c>
      <c r="H203" s="145">
        <v>1680</v>
      </c>
      <c r="I203" s="146">
        <v>0</v>
      </c>
      <c r="J203" s="146">
        <f>ROUND(I203*H203,2)</f>
        <v>0</v>
      </c>
      <c r="K203" s="147"/>
      <c r="L203" s="29"/>
      <c r="M203" s="148" t="s">
        <v>1</v>
      </c>
      <c r="N203" s="149" t="s">
        <v>36</v>
      </c>
      <c r="O203" s="150">
        <v>0.03</v>
      </c>
      <c r="P203" s="150">
        <f>O203*H203</f>
        <v>50.4</v>
      </c>
      <c r="Q203" s="150">
        <v>0.46166000000000001</v>
      </c>
      <c r="R203" s="150">
        <f>Q203*H203</f>
        <v>775.58879999999999</v>
      </c>
      <c r="S203" s="150">
        <v>0</v>
      </c>
      <c r="T203" s="151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52" t="s">
        <v>114</v>
      </c>
      <c r="AT203" s="152" t="s">
        <v>110</v>
      </c>
      <c r="AU203" s="152" t="s">
        <v>115</v>
      </c>
      <c r="AY203" s="16" t="s">
        <v>108</v>
      </c>
      <c r="BE203" s="153">
        <f>IF(N203="základná",J203,0)</f>
        <v>0</v>
      </c>
      <c r="BF203" s="153">
        <f>IF(N203="znížená",J203,0)</f>
        <v>0</v>
      </c>
      <c r="BG203" s="153">
        <f>IF(N203="zákl. prenesená",J203,0)</f>
        <v>0</v>
      </c>
      <c r="BH203" s="153">
        <f>IF(N203="zníž. prenesená",J203,0)</f>
        <v>0</v>
      </c>
      <c r="BI203" s="153">
        <f>IF(N203="nulová",J203,0)</f>
        <v>0</v>
      </c>
      <c r="BJ203" s="16" t="s">
        <v>115</v>
      </c>
      <c r="BK203" s="153">
        <f>ROUND(I203*H203,2)</f>
        <v>0</v>
      </c>
      <c r="BL203" s="16" t="s">
        <v>114</v>
      </c>
      <c r="BM203" s="152" t="s">
        <v>249</v>
      </c>
    </row>
    <row r="204" spans="1:65" s="13" customFormat="1">
      <c r="B204" s="154"/>
      <c r="D204" s="155" t="s">
        <v>117</v>
      </c>
      <c r="E204" s="156" t="s">
        <v>1</v>
      </c>
      <c r="F204" s="157" t="s">
        <v>250</v>
      </c>
      <c r="H204" s="158">
        <v>867</v>
      </c>
      <c r="L204" s="154"/>
      <c r="M204" s="159"/>
      <c r="N204" s="160"/>
      <c r="O204" s="160"/>
      <c r="P204" s="160"/>
      <c r="Q204" s="160"/>
      <c r="R204" s="160"/>
      <c r="S204" s="160"/>
      <c r="T204" s="161"/>
      <c r="AT204" s="156" t="s">
        <v>117</v>
      </c>
      <c r="AU204" s="156" t="s">
        <v>115</v>
      </c>
      <c r="AV204" s="13" t="s">
        <v>115</v>
      </c>
      <c r="AW204" s="13" t="s">
        <v>27</v>
      </c>
      <c r="AX204" s="13" t="s">
        <v>70</v>
      </c>
      <c r="AY204" s="156" t="s">
        <v>108</v>
      </c>
    </row>
    <row r="205" spans="1:65" s="13" customFormat="1">
      <c r="B205" s="154"/>
      <c r="D205" s="155" t="s">
        <v>117</v>
      </c>
      <c r="E205" s="156" t="s">
        <v>1</v>
      </c>
      <c r="F205" s="157" t="s">
        <v>251</v>
      </c>
      <c r="H205" s="158">
        <v>813</v>
      </c>
      <c r="L205" s="154"/>
      <c r="M205" s="159"/>
      <c r="N205" s="160"/>
      <c r="O205" s="160"/>
      <c r="P205" s="160"/>
      <c r="Q205" s="160"/>
      <c r="R205" s="160"/>
      <c r="S205" s="160"/>
      <c r="T205" s="161"/>
      <c r="AT205" s="156" t="s">
        <v>117</v>
      </c>
      <c r="AU205" s="156" t="s">
        <v>115</v>
      </c>
      <c r="AV205" s="13" t="s">
        <v>115</v>
      </c>
      <c r="AW205" s="13" t="s">
        <v>27</v>
      </c>
      <c r="AX205" s="13" t="s">
        <v>70</v>
      </c>
      <c r="AY205" s="156" t="s">
        <v>108</v>
      </c>
    </row>
    <row r="206" spans="1:65" s="14" customFormat="1">
      <c r="B206" s="162"/>
      <c r="D206" s="155" t="s">
        <v>117</v>
      </c>
      <c r="E206" s="163" t="s">
        <v>1</v>
      </c>
      <c r="F206" s="164" t="s">
        <v>146</v>
      </c>
      <c r="H206" s="165">
        <v>1680</v>
      </c>
      <c r="L206" s="162"/>
      <c r="M206" s="166"/>
      <c r="N206" s="167"/>
      <c r="O206" s="167"/>
      <c r="P206" s="167"/>
      <c r="Q206" s="167"/>
      <c r="R206" s="167"/>
      <c r="S206" s="167"/>
      <c r="T206" s="168"/>
      <c r="AT206" s="163" t="s">
        <v>117</v>
      </c>
      <c r="AU206" s="163" t="s">
        <v>115</v>
      </c>
      <c r="AV206" s="14" t="s">
        <v>114</v>
      </c>
      <c r="AW206" s="14" t="s">
        <v>27</v>
      </c>
      <c r="AX206" s="14" t="s">
        <v>76</v>
      </c>
      <c r="AY206" s="163" t="s">
        <v>108</v>
      </c>
    </row>
    <row r="207" spans="1:65" s="2" customFormat="1" ht="34.200000000000003">
      <c r="A207" s="28"/>
      <c r="B207" s="140"/>
      <c r="C207" s="141" t="s">
        <v>252</v>
      </c>
      <c r="D207" s="141" t="s">
        <v>110</v>
      </c>
      <c r="E207" s="142" t="s">
        <v>253</v>
      </c>
      <c r="F207" s="143" t="s">
        <v>254</v>
      </c>
      <c r="G207" s="144" t="s">
        <v>113</v>
      </c>
      <c r="H207" s="145">
        <v>1225.3499999999999</v>
      </c>
      <c r="I207" s="146">
        <v>0</v>
      </c>
      <c r="J207" s="146">
        <f>ROUND(I207*H207,2)</f>
        <v>0</v>
      </c>
      <c r="K207" s="147"/>
      <c r="L207" s="29"/>
      <c r="M207" s="148" t="s">
        <v>1</v>
      </c>
      <c r="N207" s="149" t="s">
        <v>36</v>
      </c>
      <c r="O207" s="150">
        <v>2.4119999999999999E-2</v>
      </c>
      <c r="P207" s="150">
        <f>O207*H207</f>
        <v>29.555440000000001</v>
      </c>
      <c r="Q207" s="150">
        <v>0.35914000000000001</v>
      </c>
      <c r="R207" s="150">
        <f>Q207*H207</f>
        <v>440.07220000000001</v>
      </c>
      <c r="S207" s="150">
        <v>0</v>
      </c>
      <c r="T207" s="151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52" t="s">
        <v>114</v>
      </c>
      <c r="AT207" s="152" t="s">
        <v>110</v>
      </c>
      <c r="AU207" s="152" t="s">
        <v>115</v>
      </c>
      <c r="AY207" s="16" t="s">
        <v>108</v>
      </c>
      <c r="BE207" s="153">
        <f>IF(N207="základná",J207,0)</f>
        <v>0</v>
      </c>
      <c r="BF207" s="153">
        <f>IF(N207="znížená",J207,0)</f>
        <v>0</v>
      </c>
      <c r="BG207" s="153">
        <f>IF(N207="zákl. prenesená",J207,0)</f>
        <v>0</v>
      </c>
      <c r="BH207" s="153">
        <f>IF(N207="zníž. prenesená",J207,0)</f>
        <v>0</v>
      </c>
      <c r="BI207" s="153">
        <f>IF(N207="nulová",J207,0)</f>
        <v>0</v>
      </c>
      <c r="BJ207" s="16" t="s">
        <v>115</v>
      </c>
      <c r="BK207" s="153">
        <f>ROUND(I207*H207,2)</f>
        <v>0</v>
      </c>
      <c r="BL207" s="16" t="s">
        <v>114</v>
      </c>
      <c r="BM207" s="152" t="s">
        <v>255</v>
      </c>
    </row>
    <row r="208" spans="1:65" s="13" customFormat="1">
      <c r="B208" s="154"/>
      <c r="D208" s="155" t="s">
        <v>117</v>
      </c>
      <c r="E208" s="156" t="s">
        <v>1</v>
      </c>
      <c r="F208" s="157" t="s">
        <v>250</v>
      </c>
      <c r="H208" s="158">
        <v>867</v>
      </c>
      <c r="L208" s="154"/>
      <c r="M208" s="159"/>
      <c r="N208" s="160"/>
      <c r="O208" s="160"/>
      <c r="P208" s="160"/>
      <c r="Q208" s="160"/>
      <c r="R208" s="160"/>
      <c r="S208" s="160"/>
      <c r="T208" s="161"/>
      <c r="AT208" s="156" t="s">
        <v>117</v>
      </c>
      <c r="AU208" s="156" t="s">
        <v>115</v>
      </c>
      <c r="AV208" s="13" t="s">
        <v>115</v>
      </c>
      <c r="AW208" s="13" t="s">
        <v>27</v>
      </c>
      <c r="AX208" s="13" t="s">
        <v>70</v>
      </c>
      <c r="AY208" s="156" t="s">
        <v>108</v>
      </c>
    </row>
    <row r="209" spans="1:65" s="13" customFormat="1">
      <c r="B209" s="154"/>
      <c r="D209" s="155" t="s">
        <v>117</v>
      </c>
      <c r="E209" s="156" t="s">
        <v>1</v>
      </c>
      <c r="F209" s="157" t="s">
        <v>256</v>
      </c>
      <c r="H209" s="158">
        <v>358.35</v>
      </c>
      <c r="L209" s="154"/>
      <c r="M209" s="159"/>
      <c r="N209" s="160"/>
      <c r="O209" s="160"/>
      <c r="P209" s="160"/>
      <c r="Q209" s="160"/>
      <c r="R209" s="160"/>
      <c r="S209" s="160"/>
      <c r="T209" s="161"/>
      <c r="AT209" s="156" t="s">
        <v>117</v>
      </c>
      <c r="AU209" s="156" t="s">
        <v>115</v>
      </c>
      <c r="AV209" s="13" t="s">
        <v>115</v>
      </c>
      <c r="AW209" s="13" t="s">
        <v>27</v>
      </c>
      <c r="AX209" s="13" t="s">
        <v>70</v>
      </c>
      <c r="AY209" s="156" t="s">
        <v>108</v>
      </c>
    </row>
    <row r="210" spans="1:65" s="14" customFormat="1">
      <c r="B210" s="162"/>
      <c r="D210" s="155" t="s">
        <v>117</v>
      </c>
      <c r="E210" s="163" t="s">
        <v>1</v>
      </c>
      <c r="F210" s="164" t="s">
        <v>146</v>
      </c>
      <c r="H210" s="165">
        <v>1225.3499999999999</v>
      </c>
      <c r="L210" s="162"/>
      <c r="M210" s="166"/>
      <c r="N210" s="167"/>
      <c r="O210" s="167"/>
      <c r="P210" s="167"/>
      <c r="Q210" s="167"/>
      <c r="R210" s="167"/>
      <c r="S210" s="167"/>
      <c r="T210" s="168"/>
      <c r="AT210" s="163" t="s">
        <v>117</v>
      </c>
      <c r="AU210" s="163" t="s">
        <v>115</v>
      </c>
      <c r="AV210" s="14" t="s">
        <v>114</v>
      </c>
      <c r="AW210" s="14" t="s">
        <v>27</v>
      </c>
      <c r="AX210" s="14" t="s">
        <v>76</v>
      </c>
      <c r="AY210" s="163" t="s">
        <v>108</v>
      </c>
    </row>
    <row r="211" spans="1:65" s="2" customFormat="1" ht="22.8">
      <c r="A211" s="28"/>
      <c r="B211" s="140"/>
      <c r="C211" s="141" t="s">
        <v>257</v>
      </c>
      <c r="D211" s="141" t="s">
        <v>110</v>
      </c>
      <c r="E211" s="142" t="s">
        <v>258</v>
      </c>
      <c r="F211" s="143" t="s">
        <v>259</v>
      </c>
      <c r="G211" s="144" t="s">
        <v>113</v>
      </c>
      <c r="H211" s="145">
        <v>1225.3499999999999</v>
      </c>
      <c r="I211" s="146">
        <v>0</v>
      </c>
      <c r="J211" s="146">
        <f>ROUND(I211*H211,2)</f>
        <v>0</v>
      </c>
      <c r="K211" s="147"/>
      <c r="L211" s="29"/>
      <c r="M211" s="148" t="s">
        <v>1</v>
      </c>
      <c r="N211" s="149" t="s">
        <v>36</v>
      </c>
      <c r="O211" s="150">
        <v>4.0000000000000001E-3</v>
      </c>
      <c r="P211" s="150">
        <f>O211*H211</f>
        <v>4.9013999999999998</v>
      </c>
      <c r="Q211" s="150">
        <v>5.8100000000000001E-3</v>
      </c>
      <c r="R211" s="150">
        <f>Q211*H211</f>
        <v>7.1192799999999998</v>
      </c>
      <c r="S211" s="150">
        <v>0</v>
      </c>
      <c r="T211" s="151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52" t="s">
        <v>114</v>
      </c>
      <c r="AT211" s="152" t="s">
        <v>110</v>
      </c>
      <c r="AU211" s="152" t="s">
        <v>115</v>
      </c>
      <c r="AY211" s="16" t="s">
        <v>108</v>
      </c>
      <c r="BE211" s="153">
        <f>IF(N211="základná",J211,0)</f>
        <v>0</v>
      </c>
      <c r="BF211" s="153">
        <f>IF(N211="znížená",J211,0)</f>
        <v>0</v>
      </c>
      <c r="BG211" s="153">
        <f>IF(N211="zákl. prenesená",J211,0)</f>
        <v>0</v>
      </c>
      <c r="BH211" s="153">
        <f>IF(N211="zníž. prenesená",J211,0)</f>
        <v>0</v>
      </c>
      <c r="BI211" s="153">
        <f>IF(N211="nulová",J211,0)</f>
        <v>0</v>
      </c>
      <c r="BJ211" s="16" t="s">
        <v>115</v>
      </c>
      <c r="BK211" s="153">
        <f>ROUND(I211*H211,2)</f>
        <v>0</v>
      </c>
      <c r="BL211" s="16" t="s">
        <v>114</v>
      </c>
      <c r="BM211" s="152" t="s">
        <v>260</v>
      </c>
    </row>
    <row r="212" spans="1:65" s="13" customFormat="1">
      <c r="B212" s="154"/>
      <c r="D212" s="155" t="s">
        <v>117</v>
      </c>
      <c r="E212" s="156" t="s">
        <v>1</v>
      </c>
      <c r="F212" s="157" t="s">
        <v>250</v>
      </c>
      <c r="H212" s="158">
        <v>867</v>
      </c>
      <c r="L212" s="154"/>
      <c r="M212" s="159"/>
      <c r="N212" s="160"/>
      <c r="O212" s="160"/>
      <c r="P212" s="160"/>
      <c r="Q212" s="160"/>
      <c r="R212" s="160"/>
      <c r="S212" s="160"/>
      <c r="T212" s="161"/>
      <c r="AT212" s="156" t="s">
        <v>117</v>
      </c>
      <c r="AU212" s="156" t="s">
        <v>115</v>
      </c>
      <c r="AV212" s="13" t="s">
        <v>115</v>
      </c>
      <c r="AW212" s="13" t="s">
        <v>27</v>
      </c>
      <c r="AX212" s="13" t="s">
        <v>70</v>
      </c>
      <c r="AY212" s="156" t="s">
        <v>108</v>
      </c>
    </row>
    <row r="213" spans="1:65" s="13" customFormat="1">
      <c r="B213" s="154"/>
      <c r="D213" s="155" t="s">
        <v>117</v>
      </c>
      <c r="E213" s="156" t="s">
        <v>1</v>
      </c>
      <c r="F213" s="157" t="s">
        <v>256</v>
      </c>
      <c r="H213" s="158">
        <v>358.35</v>
      </c>
      <c r="L213" s="154"/>
      <c r="M213" s="159"/>
      <c r="N213" s="160"/>
      <c r="O213" s="160"/>
      <c r="P213" s="160"/>
      <c r="Q213" s="160"/>
      <c r="R213" s="160"/>
      <c r="S213" s="160"/>
      <c r="T213" s="161"/>
      <c r="AT213" s="156" t="s">
        <v>117</v>
      </c>
      <c r="AU213" s="156" t="s">
        <v>115</v>
      </c>
      <c r="AV213" s="13" t="s">
        <v>115</v>
      </c>
      <c r="AW213" s="13" t="s">
        <v>27</v>
      </c>
      <c r="AX213" s="13" t="s">
        <v>70</v>
      </c>
      <c r="AY213" s="156" t="s">
        <v>108</v>
      </c>
    </row>
    <row r="214" spans="1:65" s="14" customFormat="1">
      <c r="B214" s="162"/>
      <c r="D214" s="155" t="s">
        <v>117</v>
      </c>
      <c r="E214" s="163" t="s">
        <v>1</v>
      </c>
      <c r="F214" s="164" t="s">
        <v>146</v>
      </c>
      <c r="H214" s="165">
        <v>1225.3499999999999</v>
      </c>
      <c r="L214" s="162"/>
      <c r="M214" s="166"/>
      <c r="N214" s="167"/>
      <c r="O214" s="167"/>
      <c r="P214" s="167"/>
      <c r="Q214" s="167"/>
      <c r="R214" s="167"/>
      <c r="S214" s="167"/>
      <c r="T214" s="168"/>
      <c r="AT214" s="163" t="s">
        <v>117</v>
      </c>
      <c r="AU214" s="163" t="s">
        <v>115</v>
      </c>
      <c r="AV214" s="14" t="s">
        <v>114</v>
      </c>
      <c r="AW214" s="14" t="s">
        <v>27</v>
      </c>
      <c r="AX214" s="14" t="s">
        <v>76</v>
      </c>
      <c r="AY214" s="163" t="s">
        <v>108</v>
      </c>
    </row>
    <row r="215" spans="1:65" s="2" customFormat="1" ht="22.8">
      <c r="A215" s="28"/>
      <c r="B215" s="140"/>
      <c r="C215" s="141" t="s">
        <v>261</v>
      </c>
      <c r="D215" s="141" t="s">
        <v>110</v>
      </c>
      <c r="E215" s="142" t="s">
        <v>262</v>
      </c>
      <c r="F215" s="143" t="s">
        <v>263</v>
      </c>
      <c r="G215" s="144" t="s">
        <v>113</v>
      </c>
      <c r="H215" s="145">
        <v>11094</v>
      </c>
      <c r="I215" s="146">
        <v>0</v>
      </c>
      <c r="J215" s="146">
        <f>ROUND(I215*H215,2)</f>
        <v>0</v>
      </c>
      <c r="K215" s="147"/>
      <c r="L215" s="29"/>
      <c r="M215" s="148" t="s">
        <v>1</v>
      </c>
      <c r="N215" s="149" t="s">
        <v>36</v>
      </c>
      <c r="O215" s="150">
        <v>2E-3</v>
      </c>
      <c r="P215" s="150">
        <f>O215*H215</f>
        <v>22.187999999999999</v>
      </c>
      <c r="Q215" s="150">
        <v>5.1000000000000004E-4</v>
      </c>
      <c r="R215" s="150">
        <f>Q215*H215</f>
        <v>5.65794</v>
      </c>
      <c r="S215" s="150">
        <v>0</v>
      </c>
      <c r="T215" s="151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52" t="s">
        <v>114</v>
      </c>
      <c r="AT215" s="152" t="s">
        <v>110</v>
      </c>
      <c r="AU215" s="152" t="s">
        <v>115</v>
      </c>
      <c r="AY215" s="16" t="s">
        <v>108</v>
      </c>
      <c r="BE215" s="153">
        <f>IF(N215="základná",J215,0)</f>
        <v>0</v>
      </c>
      <c r="BF215" s="153">
        <f>IF(N215="znížená",J215,0)</f>
        <v>0</v>
      </c>
      <c r="BG215" s="153">
        <f>IF(N215="zákl. prenesená",J215,0)</f>
        <v>0</v>
      </c>
      <c r="BH215" s="153">
        <f>IF(N215="zníž. prenesená",J215,0)</f>
        <v>0</v>
      </c>
      <c r="BI215" s="153">
        <f>IF(N215="nulová",J215,0)</f>
        <v>0</v>
      </c>
      <c r="BJ215" s="16" t="s">
        <v>115</v>
      </c>
      <c r="BK215" s="153">
        <f>ROUND(I215*H215,2)</f>
        <v>0</v>
      </c>
      <c r="BL215" s="16" t="s">
        <v>114</v>
      </c>
      <c r="BM215" s="152" t="s">
        <v>264</v>
      </c>
    </row>
    <row r="216" spans="1:65" s="13" customFormat="1">
      <c r="B216" s="154"/>
      <c r="D216" s="155" t="s">
        <v>117</v>
      </c>
      <c r="E216" s="156" t="s">
        <v>1</v>
      </c>
      <c r="F216" s="157" t="s">
        <v>265</v>
      </c>
      <c r="H216" s="158">
        <v>5547</v>
      </c>
      <c r="L216" s="154"/>
      <c r="M216" s="159"/>
      <c r="N216" s="160"/>
      <c r="O216" s="160"/>
      <c r="P216" s="160"/>
      <c r="Q216" s="160"/>
      <c r="R216" s="160"/>
      <c r="S216" s="160"/>
      <c r="T216" s="161"/>
      <c r="AT216" s="156" t="s">
        <v>117</v>
      </c>
      <c r="AU216" s="156" t="s">
        <v>115</v>
      </c>
      <c r="AV216" s="13" t="s">
        <v>115</v>
      </c>
      <c r="AW216" s="13" t="s">
        <v>27</v>
      </c>
      <c r="AX216" s="13" t="s">
        <v>70</v>
      </c>
      <c r="AY216" s="156" t="s">
        <v>108</v>
      </c>
    </row>
    <row r="217" spans="1:65" s="13" customFormat="1">
      <c r="B217" s="154"/>
      <c r="D217" s="155" t="s">
        <v>117</v>
      </c>
      <c r="E217" s="156" t="s">
        <v>1</v>
      </c>
      <c r="F217" s="157" t="s">
        <v>266</v>
      </c>
      <c r="H217" s="158">
        <v>5547</v>
      </c>
      <c r="L217" s="154"/>
      <c r="M217" s="159"/>
      <c r="N217" s="160"/>
      <c r="O217" s="160"/>
      <c r="P217" s="160"/>
      <c r="Q217" s="160"/>
      <c r="R217" s="160"/>
      <c r="S217" s="160"/>
      <c r="T217" s="161"/>
      <c r="AT217" s="156" t="s">
        <v>117</v>
      </c>
      <c r="AU217" s="156" t="s">
        <v>115</v>
      </c>
      <c r="AV217" s="13" t="s">
        <v>115</v>
      </c>
      <c r="AW217" s="13" t="s">
        <v>27</v>
      </c>
      <c r="AX217" s="13" t="s">
        <v>70</v>
      </c>
      <c r="AY217" s="156" t="s">
        <v>108</v>
      </c>
    </row>
    <row r="218" spans="1:65" s="14" customFormat="1">
      <c r="B218" s="162"/>
      <c r="D218" s="155" t="s">
        <v>117</v>
      </c>
      <c r="E218" s="163" t="s">
        <v>1</v>
      </c>
      <c r="F218" s="164" t="s">
        <v>146</v>
      </c>
      <c r="H218" s="165">
        <v>11094</v>
      </c>
      <c r="L218" s="162"/>
      <c r="M218" s="166"/>
      <c r="N218" s="167"/>
      <c r="O218" s="167"/>
      <c r="P218" s="167"/>
      <c r="Q218" s="167"/>
      <c r="R218" s="167"/>
      <c r="S218" s="167"/>
      <c r="T218" s="168"/>
      <c r="AT218" s="163" t="s">
        <v>117</v>
      </c>
      <c r="AU218" s="163" t="s">
        <v>115</v>
      </c>
      <c r="AV218" s="14" t="s">
        <v>114</v>
      </c>
      <c r="AW218" s="14" t="s">
        <v>27</v>
      </c>
      <c r="AX218" s="14" t="s">
        <v>76</v>
      </c>
      <c r="AY218" s="163" t="s">
        <v>108</v>
      </c>
    </row>
    <row r="219" spans="1:65" s="2" customFormat="1" ht="34.200000000000003">
      <c r="A219" s="28"/>
      <c r="B219" s="140"/>
      <c r="C219" s="141" t="s">
        <v>267</v>
      </c>
      <c r="D219" s="141" t="s">
        <v>110</v>
      </c>
      <c r="E219" s="142" t="s">
        <v>268</v>
      </c>
      <c r="F219" s="143" t="s">
        <v>269</v>
      </c>
      <c r="G219" s="144" t="s">
        <v>113</v>
      </c>
      <c r="H219" s="145">
        <v>5547</v>
      </c>
      <c r="I219" s="146">
        <v>0</v>
      </c>
      <c r="J219" s="146">
        <f>ROUND(I219*H219,2)</f>
        <v>0</v>
      </c>
      <c r="K219" s="147"/>
      <c r="L219" s="29"/>
      <c r="M219" s="148" t="s">
        <v>1</v>
      </c>
      <c r="N219" s="149" t="s">
        <v>36</v>
      </c>
      <c r="O219" s="150">
        <v>6.6000000000000003E-2</v>
      </c>
      <c r="P219" s="150">
        <f>O219*H219</f>
        <v>366.10199999999998</v>
      </c>
      <c r="Q219" s="150">
        <v>0.10373</v>
      </c>
      <c r="R219" s="150">
        <f>Q219*H219</f>
        <v>575.39031</v>
      </c>
      <c r="S219" s="150">
        <v>0</v>
      </c>
      <c r="T219" s="151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52" t="s">
        <v>114</v>
      </c>
      <c r="AT219" s="152" t="s">
        <v>110</v>
      </c>
      <c r="AU219" s="152" t="s">
        <v>115</v>
      </c>
      <c r="AY219" s="16" t="s">
        <v>108</v>
      </c>
      <c r="BE219" s="153">
        <f>IF(N219="základná",J219,0)</f>
        <v>0</v>
      </c>
      <c r="BF219" s="153">
        <f>IF(N219="znížená",J219,0)</f>
        <v>0</v>
      </c>
      <c r="BG219" s="153">
        <f>IF(N219="zákl. prenesená",J219,0)</f>
        <v>0</v>
      </c>
      <c r="BH219" s="153">
        <f>IF(N219="zníž. prenesená",J219,0)</f>
        <v>0</v>
      </c>
      <c r="BI219" s="153">
        <f>IF(N219="nulová",J219,0)</f>
        <v>0</v>
      </c>
      <c r="BJ219" s="16" t="s">
        <v>115</v>
      </c>
      <c r="BK219" s="153">
        <f>ROUND(I219*H219,2)</f>
        <v>0</v>
      </c>
      <c r="BL219" s="16" t="s">
        <v>114</v>
      </c>
      <c r="BM219" s="152" t="s">
        <v>270</v>
      </c>
    </row>
    <row r="220" spans="1:65" s="13" customFormat="1">
      <c r="B220" s="154"/>
      <c r="D220" s="155" t="s">
        <v>117</v>
      </c>
      <c r="E220" s="156" t="s">
        <v>1</v>
      </c>
      <c r="F220" s="157" t="s">
        <v>265</v>
      </c>
      <c r="H220" s="158">
        <v>5547</v>
      </c>
      <c r="L220" s="154"/>
      <c r="M220" s="159"/>
      <c r="N220" s="160"/>
      <c r="O220" s="160"/>
      <c r="P220" s="160"/>
      <c r="Q220" s="160"/>
      <c r="R220" s="160"/>
      <c r="S220" s="160"/>
      <c r="T220" s="161"/>
      <c r="AT220" s="156" t="s">
        <v>117</v>
      </c>
      <c r="AU220" s="156" t="s">
        <v>115</v>
      </c>
      <c r="AV220" s="13" t="s">
        <v>115</v>
      </c>
      <c r="AW220" s="13" t="s">
        <v>27</v>
      </c>
      <c r="AX220" s="13" t="s">
        <v>76</v>
      </c>
      <c r="AY220" s="156" t="s">
        <v>108</v>
      </c>
    </row>
    <row r="221" spans="1:65" s="2" customFormat="1" ht="34.200000000000003">
      <c r="A221" s="28"/>
      <c r="B221" s="140"/>
      <c r="C221" s="141" t="s">
        <v>271</v>
      </c>
      <c r="D221" s="141" t="s">
        <v>110</v>
      </c>
      <c r="E221" s="142" t="s">
        <v>272</v>
      </c>
      <c r="F221" s="143" t="s">
        <v>273</v>
      </c>
      <c r="G221" s="144" t="s">
        <v>113</v>
      </c>
      <c r="H221" s="145">
        <v>6360</v>
      </c>
      <c r="I221" s="146">
        <v>0</v>
      </c>
      <c r="J221" s="146">
        <f>ROUND(I221*H221,2)</f>
        <v>0</v>
      </c>
      <c r="K221" s="147"/>
      <c r="L221" s="29"/>
      <c r="M221" s="148" t="s">
        <v>1</v>
      </c>
      <c r="N221" s="149" t="s">
        <v>36</v>
      </c>
      <c r="O221" s="150">
        <v>7.0999999999999994E-2</v>
      </c>
      <c r="P221" s="150">
        <f>O221*H221</f>
        <v>451.56</v>
      </c>
      <c r="Q221" s="150">
        <v>0.125</v>
      </c>
      <c r="R221" s="150">
        <f>Q221*H221</f>
        <v>795</v>
      </c>
      <c r="S221" s="150">
        <v>0</v>
      </c>
      <c r="T221" s="151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52" t="s">
        <v>114</v>
      </c>
      <c r="AT221" s="152" t="s">
        <v>110</v>
      </c>
      <c r="AU221" s="152" t="s">
        <v>115</v>
      </c>
      <c r="AY221" s="16" t="s">
        <v>108</v>
      </c>
      <c r="BE221" s="153">
        <f>IF(N221="základná",J221,0)</f>
        <v>0</v>
      </c>
      <c r="BF221" s="153">
        <f>IF(N221="znížená",J221,0)</f>
        <v>0</v>
      </c>
      <c r="BG221" s="153">
        <f>IF(N221="zákl. prenesená",J221,0)</f>
        <v>0</v>
      </c>
      <c r="BH221" s="153">
        <f>IF(N221="zníž. prenesená",J221,0)</f>
        <v>0</v>
      </c>
      <c r="BI221" s="153">
        <f>IF(N221="nulová",J221,0)</f>
        <v>0</v>
      </c>
      <c r="BJ221" s="16" t="s">
        <v>115</v>
      </c>
      <c r="BK221" s="153">
        <f>ROUND(I221*H221,2)</f>
        <v>0</v>
      </c>
      <c r="BL221" s="16" t="s">
        <v>114</v>
      </c>
      <c r="BM221" s="152" t="s">
        <v>274</v>
      </c>
    </row>
    <row r="222" spans="1:65" s="13" customFormat="1">
      <c r="B222" s="154"/>
      <c r="D222" s="155" t="s">
        <v>117</v>
      </c>
      <c r="E222" s="156" t="s">
        <v>1</v>
      </c>
      <c r="F222" s="157" t="s">
        <v>266</v>
      </c>
      <c r="H222" s="158">
        <v>5547</v>
      </c>
      <c r="L222" s="154"/>
      <c r="M222" s="159"/>
      <c r="N222" s="160"/>
      <c r="O222" s="160"/>
      <c r="P222" s="160"/>
      <c r="Q222" s="160"/>
      <c r="R222" s="160"/>
      <c r="S222" s="160"/>
      <c r="T222" s="161"/>
      <c r="AT222" s="156" t="s">
        <v>117</v>
      </c>
      <c r="AU222" s="156" t="s">
        <v>115</v>
      </c>
      <c r="AV222" s="13" t="s">
        <v>115</v>
      </c>
      <c r="AW222" s="13" t="s">
        <v>27</v>
      </c>
      <c r="AX222" s="13" t="s">
        <v>70</v>
      </c>
      <c r="AY222" s="156" t="s">
        <v>108</v>
      </c>
    </row>
    <row r="223" spans="1:65" s="13" customFormat="1">
      <c r="B223" s="154"/>
      <c r="D223" s="155" t="s">
        <v>117</v>
      </c>
      <c r="E223" s="156" t="s">
        <v>1</v>
      </c>
      <c r="F223" s="157" t="s">
        <v>275</v>
      </c>
      <c r="H223" s="158">
        <v>813</v>
      </c>
      <c r="L223" s="154"/>
      <c r="M223" s="159"/>
      <c r="N223" s="160"/>
      <c r="O223" s="160"/>
      <c r="P223" s="160"/>
      <c r="Q223" s="160"/>
      <c r="R223" s="160"/>
      <c r="S223" s="160"/>
      <c r="T223" s="161"/>
      <c r="AT223" s="156" t="s">
        <v>117</v>
      </c>
      <c r="AU223" s="156" t="s">
        <v>115</v>
      </c>
      <c r="AV223" s="13" t="s">
        <v>115</v>
      </c>
      <c r="AW223" s="13" t="s">
        <v>27</v>
      </c>
      <c r="AX223" s="13" t="s">
        <v>70</v>
      </c>
      <c r="AY223" s="156" t="s">
        <v>108</v>
      </c>
    </row>
    <row r="224" spans="1:65" s="14" customFormat="1">
      <c r="B224" s="162"/>
      <c r="D224" s="155" t="s">
        <v>117</v>
      </c>
      <c r="E224" s="163" t="s">
        <v>1</v>
      </c>
      <c r="F224" s="164" t="s">
        <v>146</v>
      </c>
      <c r="H224" s="165">
        <v>6360</v>
      </c>
      <c r="L224" s="162"/>
      <c r="M224" s="166"/>
      <c r="N224" s="167"/>
      <c r="O224" s="167"/>
      <c r="P224" s="167"/>
      <c r="Q224" s="167"/>
      <c r="R224" s="167"/>
      <c r="S224" s="167"/>
      <c r="T224" s="168"/>
      <c r="AT224" s="163" t="s">
        <v>117</v>
      </c>
      <c r="AU224" s="163" t="s">
        <v>115</v>
      </c>
      <c r="AV224" s="14" t="s">
        <v>114</v>
      </c>
      <c r="AW224" s="14" t="s">
        <v>27</v>
      </c>
      <c r="AX224" s="14" t="s">
        <v>76</v>
      </c>
      <c r="AY224" s="163" t="s">
        <v>108</v>
      </c>
    </row>
    <row r="225" spans="1:65" s="2" customFormat="1" ht="22.8">
      <c r="A225" s="28"/>
      <c r="B225" s="140"/>
      <c r="C225" s="141" t="s">
        <v>276</v>
      </c>
      <c r="D225" s="141" t="s">
        <v>110</v>
      </c>
      <c r="E225" s="142" t="s">
        <v>277</v>
      </c>
      <c r="F225" s="143" t="s">
        <v>278</v>
      </c>
      <c r="G225" s="144" t="s">
        <v>113</v>
      </c>
      <c r="H225" s="145">
        <v>1977</v>
      </c>
      <c r="I225" s="146">
        <v>0</v>
      </c>
      <c r="J225" s="146">
        <f>ROUND(I225*H225,2)</f>
        <v>0</v>
      </c>
      <c r="K225" s="147"/>
      <c r="L225" s="29"/>
      <c r="M225" s="148" t="s">
        <v>1</v>
      </c>
      <c r="N225" s="149" t="s">
        <v>36</v>
      </c>
      <c r="O225" s="150">
        <v>0.1</v>
      </c>
      <c r="P225" s="150">
        <f>O225*H225</f>
        <v>197.7</v>
      </c>
      <c r="Q225" s="150">
        <v>0.20746000000000001</v>
      </c>
      <c r="R225" s="150">
        <f>Q225*H225</f>
        <v>410.14841999999999</v>
      </c>
      <c r="S225" s="150">
        <v>0</v>
      </c>
      <c r="T225" s="151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52" t="s">
        <v>114</v>
      </c>
      <c r="AT225" s="152" t="s">
        <v>110</v>
      </c>
      <c r="AU225" s="152" t="s">
        <v>115</v>
      </c>
      <c r="AY225" s="16" t="s">
        <v>108</v>
      </c>
      <c r="BE225" s="153">
        <f>IF(N225="základná",J225,0)</f>
        <v>0</v>
      </c>
      <c r="BF225" s="153">
        <f>IF(N225="znížená",J225,0)</f>
        <v>0</v>
      </c>
      <c r="BG225" s="153">
        <f>IF(N225="zákl. prenesená",J225,0)</f>
        <v>0</v>
      </c>
      <c r="BH225" s="153">
        <f>IF(N225="zníž. prenesená",J225,0)</f>
        <v>0</v>
      </c>
      <c r="BI225" s="153">
        <f>IF(N225="nulová",J225,0)</f>
        <v>0</v>
      </c>
      <c r="BJ225" s="16" t="s">
        <v>115</v>
      </c>
      <c r="BK225" s="153">
        <f>ROUND(I225*H225,2)</f>
        <v>0</v>
      </c>
      <c r="BL225" s="16" t="s">
        <v>114</v>
      </c>
      <c r="BM225" s="152" t="s">
        <v>279</v>
      </c>
    </row>
    <row r="226" spans="1:65" s="13" customFormat="1">
      <c r="B226" s="154"/>
      <c r="D226" s="155" t="s">
        <v>117</v>
      </c>
      <c r="E226" s="156" t="s">
        <v>1</v>
      </c>
      <c r="F226" s="157" t="s">
        <v>250</v>
      </c>
      <c r="H226" s="158">
        <v>867</v>
      </c>
      <c r="L226" s="154"/>
      <c r="M226" s="159"/>
      <c r="N226" s="160"/>
      <c r="O226" s="160"/>
      <c r="P226" s="160"/>
      <c r="Q226" s="160"/>
      <c r="R226" s="160"/>
      <c r="S226" s="160"/>
      <c r="T226" s="161"/>
      <c r="AT226" s="156" t="s">
        <v>117</v>
      </c>
      <c r="AU226" s="156" t="s">
        <v>115</v>
      </c>
      <c r="AV226" s="13" t="s">
        <v>115</v>
      </c>
      <c r="AW226" s="13" t="s">
        <v>27</v>
      </c>
      <c r="AX226" s="13" t="s">
        <v>70</v>
      </c>
      <c r="AY226" s="156" t="s">
        <v>108</v>
      </c>
    </row>
    <row r="227" spans="1:65" s="13" customFormat="1" ht="20.399999999999999">
      <c r="B227" s="154"/>
      <c r="D227" s="155" t="s">
        <v>117</v>
      </c>
      <c r="E227" s="156" t="s">
        <v>1</v>
      </c>
      <c r="F227" s="157" t="s">
        <v>245</v>
      </c>
      <c r="H227" s="158">
        <v>1110</v>
      </c>
      <c r="L227" s="154"/>
      <c r="M227" s="159"/>
      <c r="N227" s="160"/>
      <c r="O227" s="160"/>
      <c r="P227" s="160"/>
      <c r="Q227" s="160"/>
      <c r="R227" s="160"/>
      <c r="S227" s="160"/>
      <c r="T227" s="161"/>
      <c r="AT227" s="156" t="s">
        <v>117</v>
      </c>
      <c r="AU227" s="156" t="s">
        <v>115</v>
      </c>
      <c r="AV227" s="13" t="s">
        <v>115</v>
      </c>
      <c r="AW227" s="13" t="s">
        <v>27</v>
      </c>
      <c r="AX227" s="13" t="s">
        <v>70</v>
      </c>
      <c r="AY227" s="156" t="s">
        <v>108</v>
      </c>
    </row>
    <row r="228" spans="1:65" s="14" customFormat="1">
      <c r="B228" s="162"/>
      <c r="D228" s="155" t="s">
        <v>117</v>
      </c>
      <c r="E228" s="163" t="s">
        <v>1</v>
      </c>
      <c r="F228" s="164" t="s">
        <v>146</v>
      </c>
      <c r="H228" s="165">
        <v>1977</v>
      </c>
      <c r="L228" s="162"/>
      <c r="M228" s="166"/>
      <c r="N228" s="167"/>
      <c r="O228" s="167"/>
      <c r="P228" s="167"/>
      <c r="Q228" s="167"/>
      <c r="R228" s="167"/>
      <c r="S228" s="167"/>
      <c r="T228" s="168"/>
      <c r="AT228" s="163" t="s">
        <v>117</v>
      </c>
      <c r="AU228" s="163" t="s">
        <v>115</v>
      </c>
      <c r="AV228" s="14" t="s">
        <v>114</v>
      </c>
      <c r="AW228" s="14" t="s">
        <v>27</v>
      </c>
      <c r="AX228" s="14" t="s">
        <v>76</v>
      </c>
      <c r="AY228" s="163" t="s">
        <v>108</v>
      </c>
    </row>
    <row r="229" spans="1:65" s="2" customFormat="1" ht="34.200000000000003">
      <c r="A229" s="28"/>
      <c r="B229" s="140"/>
      <c r="C229" s="141" t="s">
        <v>280</v>
      </c>
      <c r="D229" s="141" t="s">
        <v>110</v>
      </c>
      <c r="E229" s="142" t="s">
        <v>281</v>
      </c>
      <c r="F229" s="143" t="s">
        <v>282</v>
      </c>
      <c r="G229" s="144" t="s">
        <v>238</v>
      </c>
      <c r="H229" s="145">
        <v>73</v>
      </c>
      <c r="I229" s="146">
        <v>0</v>
      </c>
      <c r="J229" s="146">
        <f>ROUND(I229*H229,2)</f>
        <v>0</v>
      </c>
      <c r="K229" s="147"/>
      <c r="L229" s="29"/>
      <c r="M229" s="148" t="s">
        <v>1</v>
      </c>
      <c r="N229" s="149" t="s">
        <v>36</v>
      </c>
      <c r="O229" s="150">
        <v>0.36380000000000001</v>
      </c>
      <c r="P229" s="150">
        <f>O229*H229</f>
        <v>26.557400000000001</v>
      </c>
      <c r="Q229" s="150">
        <v>0.22028</v>
      </c>
      <c r="R229" s="150">
        <f>Q229*H229</f>
        <v>16.080439999999999</v>
      </c>
      <c r="S229" s="150">
        <v>0</v>
      </c>
      <c r="T229" s="151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52" t="s">
        <v>114</v>
      </c>
      <c r="AT229" s="152" t="s">
        <v>110</v>
      </c>
      <c r="AU229" s="152" t="s">
        <v>115</v>
      </c>
      <c r="AY229" s="16" t="s">
        <v>108</v>
      </c>
      <c r="BE229" s="153">
        <f>IF(N229="základná",J229,0)</f>
        <v>0</v>
      </c>
      <c r="BF229" s="153">
        <f>IF(N229="znížená",J229,0)</f>
        <v>0</v>
      </c>
      <c r="BG229" s="153">
        <f>IF(N229="zákl. prenesená",J229,0)</f>
        <v>0</v>
      </c>
      <c r="BH229" s="153">
        <f>IF(N229="zníž. prenesená",J229,0)</f>
        <v>0</v>
      </c>
      <c r="BI229" s="153">
        <f>IF(N229="nulová",J229,0)</f>
        <v>0</v>
      </c>
      <c r="BJ229" s="16" t="s">
        <v>115</v>
      </c>
      <c r="BK229" s="153">
        <f>ROUND(I229*H229,2)</f>
        <v>0</v>
      </c>
      <c r="BL229" s="16" t="s">
        <v>114</v>
      </c>
      <c r="BM229" s="152" t="s">
        <v>283</v>
      </c>
    </row>
    <row r="230" spans="1:65" s="13" customFormat="1">
      <c r="B230" s="154"/>
      <c r="D230" s="155" t="s">
        <v>117</v>
      </c>
      <c r="E230" s="156" t="s">
        <v>1</v>
      </c>
      <c r="F230" s="157" t="s">
        <v>284</v>
      </c>
      <c r="H230" s="158">
        <v>73</v>
      </c>
      <c r="L230" s="154"/>
      <c r="M230" s="159"/>
      <c r="N230" s="160"/>
      <c r="O230" s="160"/>
      <c r="P230" s="160"/>
      <c r="Q230" s="160"/>
      <c r="R230" s="160"/>
      <c r="S230" s="160"/>
      <c r="T230" s="161"/>
      <c r="AT230" s="156" t="s">
        <v>117</v>
      </c>
      <c r="AU230" s="156" t="s">
        <v>115</v>
      </c>
      <c r="AV230" s="13" t="s">
        <v>115</v>
      </c>
      <c r="AW230" s="13" t="s">
        <v>27</v>
      </c>
      <c r="AX230" s="13" t="s">
        <v>76</v>
      </c>
      <c r="AY230" s="156" t="s">
        <v>108</v>
      </c>
    </row>
    <row r="231" spans="1:65" s="2" customFormat="1" ht="34.200000000000003">
      <c r="A231" s="28"/>
      <c r="B231" s="140"/>
      <c r="C231" s="169" t="s">
        <v>285</v>
      </c>
      <c r="D231" s="169" t="s">
        <v>286</v>
      </c>
      <c r="E231" s="170" t="s">
        <v>287</v>
      </c>
      <c r="F231" s="171" t="s">
        <v>288</v>
      </c>
      <c r="G231" s="172" t="s">
        <v>289</v>
      </c>
      <c r="H231" s="173">
        <v>73</v>
      </c>
      <c r="I231" s="174">
        <v>0</v>
      </c>
      <c r="J231" s="174">
        <f>ROUND(I231*H231,2)</f>
        <v>0</v>
      </c>
      <c r="K231" s="175"/>
      <c r="L231" s="176"/>
      <c r="M231" s="177" t="s">
        <v>1</v>
      </c>
      <c r="N231" s="178" t="s">
        <v>36</v>
      </c>
      <c r="O231" s="150">
        <v>0</v>
      </c>
      <c r="P231" s="150">
        <f>O231*H231</f>
        <v>0</v>
      </c>
      <c r="Q231" s="150">
        <v>5.3800000000000001E-2</v>
      </c>
      <c r="R231" s="150">
        <f>Q231*H231</f>
        <v>3.9274</v>
      </c>
      <c r="S231" s="150">
        <v>0</v>
      </c>
      <c r="T231" s="151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2" t="s">
        <v>161</v>
      </c>
      <c r="AT231" s="152" t="s">
        <v>286</v>
      </c>
      <c r="AU231" s="152" t="s">
        <v>115</v>
      </c>
      <c r="AY231" s="16" t="s">
        <v>108</v>
      </c>
      <c r="BE231" s="153">
        <f>IF(N231="základná",J231,0)</f>
        <v>0</v>
      </c>
      <c r="BF231" s="153">
        <f>IF(N231="znížená",J231,0)</f>
        <v>0</v>
      </c>
      <c r="BG231" s="153">
        <f>IF(N231="zákl. prenesená",J231,0)</f>
        <v>0</v>
      </c>
      <c r="BH231" s="153">
        <f>IF(N231="zníž. prenesená",J231,0)</f>
        <v>0</v>
      </c>
      <c r="BI231" s="153">
        <f>IF(N231="nulová",J231,0)</f>
        <v>0</v>
      </c>
      <c r="BJ231" s="16" t="s">
        <v>115</v>
      </c>
      <c r="BK231" s="153">
        <f>ROUND(I231*H231,2)</f>
        <v>0</v>
      </c>
      <c r="BL231" s="16" t="s">
        <v>114</v>
      </c>
      <c r="BM231" s="152" t="s">
        <v>290</v>
      </c>
    </row>
    <row r="232" spans="1:65" s="12" customFormat="1" ht="22.95" customHeight="1">
      <c r="B232" s="128"/>
      <c r="D232" s="129" t="s">
        <v>69</v>
      </c>
      <c r="E232" s="138" t="s">
        <v>161</v>
      </c>
      <c r="F232" s="138" t="s">
        <v>291</v>
      </c>
      <c r="J232" s="139">
        <f>BK232</f>
        <v>0</v>
      </c>
      <c r="L232" s="128"/>
      <c r="M232" s="132"/>
      <c r="N232" s="133"/>
      <c r="O232" s="133"/>
      <c r="P232" s="134">
        <f>SUM(P233:P252)</f>
        <v>861.07060000000001</v>
      </c>
      <c r="Q232" s="133"/>
      <c r="R232" s="134">
        <f>SUM(R233:R252)</f>
        <v>41.042879999999997</v>
      </c>
      <c r="S232" s="133"/>
      <c r="T232" s="135">
        <f>SUM(T233:T252)</f>
        <v>0</v>
      </c>
      <c r="AR232" s="129" t="s">
        <v>76</v>
      </c>
      <c r="AT232" s="136" t="s">
        <v>69</v>
      </c>
      <c r="AU232" s="136" t="s">
        <v>76</v>
      </c>
      <c r="AY232" s="129" t="s">
        <v>108</v>
      </c>
      <c r="BK232" s="137">
        <f>SUM(BK233:BK252)</f>
        <v>0</v>
      </c>
    </row>
    <row r="233" spans="1:65" s="2" customFormat="1" ht="22.8">
      <c r="A233" s="28"/>
      <c r="B233" s="140"/>
      <c r="C233" s="141" t="s">
        <v>292</v>
      </c>
      <c r="D233" s="141" t="s">
        <v>110</v>
      </c>
      <c r="E233" s="142" t="s">
        <v>293</v>
      </c>
      <c r="F233" s="143" t="s">
        <v>294</v>
      </c>
      <c r="G233" s="144" t="s">
        <v>238</v>
      </c>
      <c r="H233" s="145">
        <v>868</v>
      </c>
      <c r="I233" s="146">
        <v>0</v>
      </c>
      <c r="J233" s="146">
        <f>ROUND(I233*H233,2)</f>
        <v>0</v>
      </c>
      <c r="K233" s="147"/>
      <c r="L233" s="29"/>
      <c r="M233" s="148" t="s">
        <v>1</v>
      </c>
      <c r="N233" s="149" t="s">
        <v>36</v>
      </c>
      <c r="O233" s="150">
        <v>0.58020000000000005</v>
      </c>
      <c r="P233" s="150">
        <f>O233*H233</f>
        <v>503.61360000000002</v>
      </c>
      <c r="Q233" s="150">
        <v>0</v>
      </c>
      <c r="R233" s="150">
        <f>Q233*H233</f>
        <v>0</v>
      </c>
      <c r="S233" s="150">
        <v>0</v>
      </c>
      <c r="T233" s="151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52" t="s">
        <v>114</v>
      </c>
      <c r="AT233" s="152" t="s">
        <v>110</v>
      </c>
      <c r="AU233" s="152" t="s">
        <v>115</v>
      </c>
      <c r="AY233" s="16" t="s">
        <v>108</v>
      </c>
      <c r="BE233" s="153">
        <f>IF(N233="základná",J233,0)</f>
        <v>0</v>
      </c>
      <c r="BF233" s="153">
        <f>IF(N233="znížená",J233,0)</f>
        <v>0</v>
      </c>
      <c r="BG233" s="153">
        <f>IF(N233="zákl. prenesená",J233,0)</f>
        <v>0</v>
      </c>
      <c r="BH233" s="153">
        <f>IF(N233="zníž. prenesená",J233,0)</f>
        <v>0</v>
      </c>
      <c r="BI233" s="153">
        <f>IF(N233="nulová",J233,0)</f>
        <v>0</v>
      </c>
      <c r="BJ233" s="16" t="s">
        <v>115</v>
      </c>
      <c r="BK233" s="153">
        <f>ROUND(I233*H233,2)</f>
        <v>0</v>
      </c>
      <c r="BL233" s="16" t="s">
        <v>114</v>
      </c>
      <c r="BM233" s="152" t="s">
        <v>295</v>
      </c>
    </row>
    <row r="234" spans="1:65" s="13" customFormat="1">
      <c r="B234" s="154"/>
      <c r="D234" s="155" t="s">
        <v>117</v>
      </c>
      <c r="E234" s="156" t="s">
        <v>1</v>
      </c>
      <c r="F234" s="157" t="s">
        <v>296</v>
      </c>
      <c r="H234" s="158">
        <v>868</v>
      </c>
      <c r="L234" s="154"/>
      <c r="M234" s="159"/>
      <c r="N234" s="160"/>
      <c r="O234" s="160"/>
      <c r="P234" s="160"/>
      <c r="Q234" s="160"/>
      <c r="R234" s="160"/>
      <c r="S234" s="160"/>
      <c r="T234" s="161"/>
      <c r="AT234" s="156" t="s">
        <v>117</v>
      </c>
      <c r="AU234" s="156" t="s">
        <v>115</v>
      </c>
      <c r="AV234" s="13" t="s">
        <v>115</v>
      </c>
      <c r="AW234" s="13" t="s">
        <v>27</v>
      </c>
      <c r="AX234" s="13" t="s">
        <v>76</v>
      </c>
      <c r="AY234" s="156" t="s">
        <v>108</v>
      </c>
    </row>
    <row r="235" spans="1:65" s="2" customFormat="1" ht="22.8">
      <c r="A235" s="28"/>
      <c r="B235" s="140"/>
      <c r="C235" s="141" t="s">
        <v>297</v>
      </c>
      <c r="D235" s="141" t="s">
        <v>110</v>
      </c>
      <c r="E235" s="142" t="s">
        <v>298</v>
      </c>
      <c r="F235" s="143" t="s">
        <v>299</v>
      </c>
      <c r="G235" s="144" t="s">
        <v>238</v>
      </c>
      <c r="H235" s="145">
        <v>122</v>
      </c>
      <c r="I235" s="146">
        <v>0</v>
      </c>
      <c r="J235" s="146">
        <f>ROUND(I235*H235,2)</f>
        <v>0</v>
      </c>
      <c r="K235" s="147"/>
      <c r="L235" s="29"/>
      <c r="M235" s="148" t="s">
        <v>1</v>
      </c>
      <c r="N235" s="149" t="s">
        <v>36</v>
      </c>
      <c r="O235" s="150">
        <v>0</v>
      </c>
      <c r="P235" s="150">
        <f>O235*H235</f>
        <v>0</v>
      </c>
      <c r="Q235" s="150">
        <v>0</v>
      </c>
      <c r="R235" s="150">
        <f>Q235*H235</f>
        <v>0</v>
      </c>
      <c r="S235" s="150">
        <v>0</v>
      </c>
      <c r="T235" s="151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52" t="s">
        <v>114</v>
      </c>
      <c r="AT235" s="152" t="s">
        <v>110</v>
      </c>
      <c r="AU235" s="152" t="s">
        <v>115</v>
      </c>
      <c r="AY235" s="16" t="s">
        <v>108</v>
      </c>
      <c r="BE235" s="153">
        <f>IF(N235="základná",J235,0)</f>
        <v>0</v>
      </c>
      <c r="BF235" s="153">
        <f>IF(N235="znížená",J235,0)</f>
        <v>0</v>
      </c>
      <c r="BG235" s="153">
        <f>IF(N235="zákl. prenesená",J235,0)</f>
        <v>0</v>
      </c>
      <c r="BH235" s="153">
        <f>IF(N235="zníž. prenesená",J235,0)</f>
        <v>0</v>
      </c>
      <c r="BI235" s="153">
        <f>IF(N235="nulová",J235,0)</f>
        <v>0</v>
      </c>
      <c r="BJ235" s="16" t="s">
        <v>115</v>
      </c>
      <c r="BK235" s="153">
        <f>ROUND(I235*H235,2)</f>
        <v>0</v>
      </c>
      <c r="BL235" s="16" t="s">
        <v>114</v>
      </c>
      <c r="BM235" s="152" t="s">
        <v>300</v>
      </c>
    </row>
    <row r="236" spans="1:65" s="13" customFormat="1">
      <c r="B236" s="154"/>
      <c r="D236" s="155" t="s">
        <v>117</v>
      </c>
      <c r="E236" s="156" t="s">
        <v>1</v>
      </c>
      <c r="F236" s="157" t="s">
        <v>301</v>
      </c>
      <c r="H236" s="158">
        <v>59</v>
      </c>
      <c r="L236" s="154"/>
      <c r="M236" s="159"/>
      <c r="N236" s="160"/>
      <c r="O236" s="160"/>
      <c r="P236" s="160"/>
      <c r="Q236" s="160"/>
      <c r="R236" s="160"/>
      <c r="S236" s="160"/>
      <c r="T236" s="161"/>
      <c r="AT236" s="156" t="s">
        <v>117</v>
      </c>
      <c r="AU236" s="156" t="s">
        <v>115</v>
      </c>
      <c r="AV236" s="13" t="s">
        <v>115</v>
      </c>
      <c r="AW236" s="13" t="s">
        <v>27</v>
      </c>
      <c r="AX236" s="13" t="s">
        <v>70</v>
      </c>
      <c r="AY236" s="156" t="s">
        <v>108</v>
      </c>
    </row>
    <row r="237" spans="1:65" s="13" customFormat="1">
      <c r="B237" s="154"/>
      <c r="D237" s="155" t="s">
        <v>117</v>
      </c>
      <c r="E237" s="156" t="s">
        <v>1</v>
      </c>
      <c r="F237" s="157" t="s">
        <v>302</v>
      </c>
      <c r="H237" s="158">
        <v>63</v>
      </c>
      <c r="L237" s="154"/>
      <c r="M237" s="159"/>
      <c r="N237" s="160"/>
      <c r="O237" s="160"/>
      <c r="P237" s="160"/>
      <c r="Q237" s="160"/>
      <c r="R237" s="160"/>
      <c r="S237" s="160"/>
      <c r="T237" s="161"/>
      <c r="AT237" s="156" t="s">
        <v>117</v>
      </c>
      <c r="AU237" s="156" t="s">
        <v>115</v>
      </c>
      <c r="AV237" s="13" t="s">
        <v>115</v>
      </c>
      <c r="AW237" s="13" t="s">
        <v>27</v>
      </c>
      <c r="AX237" s="13" t="s">
        <v>70</v>
      </c>
      <c r="AY237" s="156" t="s">
        <v>108</v>
      </c>
    </row>
    <row r="238" spans="1:65" s="14" customFormat="1">
      <c r="B238" s="162"/>
      <c r="D238" s="155" t="s">
        <v>117</v>
      </c>
      <c r="E238" s="163" t="s">
        <v>1</v>
      </c>
      <c r="F238" s="164" t="s">
        <v>146</v>
      </c>
      <c r="H238" s="165">
        <v>122</v>
      </c>
      <c r="L238" s="162"/>
      <c r="M238" s="166"/>
      <c r="N238" s="167"/>
      <c r="O238" s="167"/>
      <c r="P238" s="167"/>
      <c r="Q238" s="167"/>
      <c r="R238" s="167"/>
      <c r="S238" s="167"/>
      <c r="T238" s="168"/>
      <c r="AT238" s="163" t="s">
        <v>117</v>
      </c>
      <c r="AU238" s="163" t="s">
        <v>115</v>
      </c>
      <c r="AV238" s="14" t="s">
        <v>114</v>
      </c>
      <c r="AW238" s="14" t="s">
        <v>27</v>
      </c>
      <c r="AX238" s="14" t="s">
        <v>76</v>
      </c>
      <c r="AY238" s="163" t="s">
        <v>108</v>
      </c>
    </row>
    <row r="239" spans="1:65" s="2" customFormat="1" ht="22.8">
      <c r="A239" s="28"/>
      <c r="B239" s="140"/>
      <c r="C239" s="169" t="s">
        <v>303</v>
      </c>
      <c r="D239" s="169" t="s">
        <v>286</v>
      </c>
      <c r="E239" s="170" t="s">
        <v>304</v>
      </c>
      <c r="F239" s="171" t="s">
        <v>305</v>
      </c>
      <c r="G239" s="172" t="s">
        <v>289</v>
      </c>
      <c r="H239" s="173">
        <v>10.718</v>
      </c>
      <c r="I239" s="174">
        <v>0</v>
      </c>
      <c r="J239" s="174">
        <f>ROUND(I239*H239,2)</f>
        <v>0</v>
      </c>
      <c r="K239" s="175"/>
      <c r="L239" s="176"/>
      <c r="M239" s="177" t="s">
        <v>1</v>
      </c>
      <c r="N239" s="178" t="s">
        <v>36</v>
      </c>
      <c r="O239" s="150">
        <v>0</v>
      </c>
      <c r="P239" s="150">
        <f>O239*H239</f>
        <v>0</v>
      </c>
      <c r="Q239" s="150">
        <v>0</v>
      </c>
      <c r="R239" s="150">
        <f>Q239*H239</f>
        <v>0</v>
      </c>
      <c r="S239" s="150">
        <v>0</v>
      </c>
      <c r="T239" s="151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52" t="s">
        <v>161</v>
      </c>
      <c r="AT239" s="152" t="s">
        <v>286</v>
      </c>
      <c r="AU239" s="152" t="s">
        <v>115</v>
      </c>
      <c r="AY239" s="16" t="s">
        <v>108</v>
      </c>
      <c r="BE239" s="153">
        <f>IF(N239="základná",J239,0)</f>
        <v>0</v>
      </c>
      <c r="BF239" s="153">
        <f>IF(N239="znížená",J239,0)</f>
        <v>0</v>
      </c>
      <c r="BG239" s="153">
        <f>IF(N239="zákl. prenesená",J239,0)</f>
        <v>0</v>
      </c>
      <c r="BH239" s="153">
        <f>IF(N239="zníž. prenesená",J239,0)</f>
        <v>0</v>
      </c>
      <c r="BI239" s="153">
        <f>IF(N239="nulová",J239,0)</f>
        <v>0</v>
      </c>
      <c r="BJ239" s="16" t="s">
        <v>115</v>
      </c>
      <c r="BK239" s="153">
        <f>ROUND(I239*H239,2)</f>
        <v>0</v>
      </c>
      <c r="BL239" s="16" t="s">
        <v>114</v>
      </c>
      <c r="BM239" s="152" t="s">
        <v>306</v>
      </c>
    </row>
    <row r="240" spans="1:65" s="13" customFormat="1">
      <c r="B240" s="154"/>
      <c r="D240" s="155" t="s">
        <v>117</v>
      </c>
      <c r="E240" s="156" t="s">
        <v>1</v>
      </c>
      <c r="F240" s="157" t="s">
        <v>307</v>
      </c>
      <c r="H240" s="158">
        <v>9.8330000000000002</v>
      </c>
      <c r="L240" s="154"/>
      <c r="M240" s="159"/>
      <c r="N240" s="160"/>
      <c r="O240" s="160"/>
      <c r="P240" s="160"/>
      <c r="Q240" s="160"/>
      <c r="R240" s="160"/>
      <c r="S240" s="160"/>
      <c r="T240" s="161"/>
      <c r="AT240" s="156" t="s">
        <v>117</v>
      </c>
      <c r="AU240" s="156" t="s">
        <v>115</v>
      </c>
      <c r="AV240" s="13" t="s">
        <v>115</v>
      </c>
      <c r="AW240" s="13" t="s">
        <v>27</v>
      </c>
      <c r="AX240" s="13" t="s">
        <v>76</v>
      </c>
      <c r="AY240" s="156" t="s">
        <v>108</v>
      </c>
    </row>
    <row r="241" spans="1:65" s="13" customFormat="1">
      <c r="B241" s="154"/>
      <c r="D241" s="155" t="s">
        <v>117</v>
      </c>
      <c r="F241" s="157" t="s">
        <v>308</v>
      </c>
      <c r="H241" s="158">
        <v>10.718</v>
      </c>
      <c r="L241" s="154"/>
      <c r="M241" s="159"/>
      <c r="N241" s="160"/>
      <c r="O241" s="160"/>
      <c r="P241" s="160"/>
      <c r="Q241" s="160"/>
      <c r="R241" s="160"/>
      <c r="S241" s="160"/>
      <c r="T241" s="161"/>
      <c r="AT241" s="156" t="s">
        <v>117</v>
      </c>
      <c r="AU241" s="156" t="s">
        <v>115</v>
      </c>
      <c r="AV241" s="13" t="s">
        <v>115</v>
      </c>
      <c r="AW241" s="13" t="s">
        <v>3</v>
      </c>
      <c r="AX241" s="13" t="s">
        <v>76</v>
      </c>
      <c r="AY241" s="156" t="s">
        <v>108</v>
      </c>
    </row>
    <row r="242" spans="1:65" s="2" customFormat="1" ht="22.8">
      <c r="A242" s="28"/>
      <c r="B242" s="140"/>
      <c r="C242" s="169" t="s">
        <v>309</v>
      </c>
      <c r="D242" s="169" t="s">
        <v>286</v>
      </c>
      <c r="E242" s="170" t="s">
        <v>310</v>
      </c>
      <c r="F242" s="171" t="s">
        <v>311</v>
      </c>
      <c r="G242" s="172" t="s">
        <v>289</v>
      </c>
      <c r="H242" s="173">
        <v>18</v>
      </c>
      <c r="I242" s="174">
        <v>0</v>
      </c>
      <c r="J242" s="174">
        <f>ROUND(I242*H242,2)</f>
        <v>0</v>
      </c>
      <c r="K242" s="175"/>
      <c r="L242" s="176"/>
      <c r="M242" s="177" t="s">
        <v>1</v>
      </c>
      <c r="N242" s="178" t="s">
        <v>36</v>
      </c>
      <c r="O242" s="150">
        <v>0</v>
      </c>
      <c r="P242" s="150">
        <f>O242*H242</f>
        <v>0</v>
      </c>
      <c r="Q242" s="150">
        <v>4.4999999999999997E-3</v>
      </c>
      <c r="R242" s="150">
        <f>Q242*H242</f>
        <v>8.1000000000000003E-2</v>
      </c>
      <c r="S242" s="150">
        <v>0</v>
      </c>
      <c r="T242" s="151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52" t="s">
        <v>161</v>
      </c>
      <c r="AT242" s="152" t="s">
        <v>286</v>
      </c>
      <c r="AU242" s="152" t="s">
        <v>115</v>
      </c>
      <c r="AY242" s="16" t="s">
        <v>108</v>
      </c>
      <c r="BE242" s="153">
        <f>IF(N242="základná",J242,0)</f>
        <v>0</v>
      </c>
      <c r="BF242" s="153">
        <f>IF(N242="znížená",J242,0)</f>
        <v>0</v>
      </c>
      <c r="BG242" s="153">
        <f>IF(N242="zákl. prenesená",J242,0)</f>
        <v>0</v>
      </c>
      <c r="BH242" s="153">
        <f>IF(N242="zníž. prenesená",J242,0)</f>
        <v>0</v>
      </c>
      <c r="BI242" s="153">
        <f>IF(N242="nulová",J242,0)</f>
        <v>0</v>
      </c>
      <c r="BJ242" s="16" t="s">
        <v>115</v>
      </c>
      <c r="BK242" s="153">
        <f>ROUND(I242*H242,2)</f>
        <v>0</v>
      </c>
      <c r="BL242" s="16" t="s">
        <v>114</v>
      </c>
      <c r="BM242" s="152" t="s">
        <v>312</v>
      </c>
    </row>
    <row r="243" spans="1:65" s="2" customFormat="1" ht="22.8">
      <c r="A243" s="28"/>
      <c r="B243" s="140"/>
      <c r="C243" s="169" t="s">
        <v>313</v>
      </c>
      <c r="D243" s="169" t="s">
        <v>286</v>
      </c>
      <c r="E243" s="170" t="s">
        <v>314</v>
      </c>
      <c r="F243" s="171" t="s">
        <v>315</v>
      </c>
      <c r="G243" s="172" t="s">
        <v>289</v>
      </c>
      <c r="H243" s="173">
        <v>18</v>
      </c>
      <c r="I243" s="174">
        <v>0</v>
      </c>
      <c r="J243" s="174">
        <f>ROUND(I243*H243,2)</f>
        <v>0</v>
      </c>
      <c r="K243" s="175"/>
      <c r="L243" s="176"/>
      <c r="M243" s="177" t="s">
        <v>1</v>
      </c>
      <c r="N243" s="178" t="s">
        <v>36</v>
      </c>
      <c r="O243" s="150">
        <v>0</v>
      </c>
      <c r="P243" s="150">
        <f>O243*H243</f>
        <v>0</v>
      </c>
      <c r="Q243" s="150">
        <v>1.35E-2</v>
      </c>
      <c r="R243" s="150">
        <f>Q243*H243</f>
        <v>0.24299999999999999</v>
      </c>
      <c r="S243" s="150">
        <v>0</v>
      </c>
      <c r="T243" s="151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52" t="s">
        <v>161</v>
      </c>
      <c r="AT243" s="152" t="s">
        <v>286</v>
      </c>
      <c r="AU243" s="152" t="s">
        <v>115</v>
      </c>
      <c r="AY243" s="16" t="s">
        <v>108</v>
      </c>
      <c r="BE243" s="153">
        <f>IF(N243="základná",J243,0)</f>
        <v>0</v>
      </c>
      <c r="BF243" s="153">
        <f>IF(N243="znížená",J243,0)</f>
        <v>0</v>
      </c>
      <c r="BG243" s="153">
        <f>IF(N243="zákl. prenesená",J243,0)</f>
        <v>0</v>
      </c>
      <c r="BH243" s="153">
        <f>IF(N243="zníž. prenesená",J243,0)</f>
        <v>0</v>
      </c>
      <c r="BI243" s="153">
        <f>IF(N243="nulová",J243,0)</f>
        <v>0</v>
      </c>
      <c r="BJ243" s="16" t="s">
        <v>115</v>
      </c>
      <c r="BK243" s="153">
        <f>ROUND(I243*H243,2)</f>
        <v>0</v>
      </c>
      <c r="BL243" s="16" t="s">
        <v>114</v>
      </c>
      <c r="BM243" s="152" t="s">
        <v>316</v>
      </c>
    </row>
    <row r="244" spans="1:65" s="2" customFormat="1" ht="16.5" customHeight="1">
      <c r="A244" s="28"/>
      <c r="B244" s="140"/>
      <c r="C244" s="141" t="s">
        <v>317</v>
      </c>
      <c r="D244" s="141" t="s">
        <v>110</v>
      </c>
      <c r="E244" s="142" t="s">
        <v>318</v>
      </c>
      <c r="F244" s="143" t="s">
        <v>319</v>
      </c>
      <c r="G244" s="144" t="s">
        <v>289</v>
      </c>
      <c r="H244" s="145">
        <v>18</v>
      </c>
      <c r="I244" s="146">
        <v>0</v>
      </c>
      <c r="J244" s="146">
        <f>ROUND(I244*H244,2)</f>
        <v>0</v>
      </c>
      <c r="K244" s="147"/>
      <c r="L244" s="29"/>
      <c r="M244" s="148" t="s">
        <v>1</v>
      </c>
      <c r="N244" s="149" t="s">
        <v>36</v>
      </c>
      <c r="O244" s="150">
        <v>0.255</v>
      </c>
      <c r="P244" s="150">
        <f>O244*H244</f>
        <v>4.59</v>
      </c>
      <c r="Q244" s="150">
        <v>6.9999999999999994E-5</v>
      </c>
      <c r="R244" s="150">
        <f>Q244*H244</f>
        <v>1.2600000000000001E-3</v>
      </c>
      <c r="S244" s="150">
        <v>0</v>
      </c>
      <c r="T244" s="151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52" t="s">
        <v>114</v>
      </c>
      <c r="AT244" s="152" t="s">
        <v>110</v>
      </c>
      <c r="AU244" s="152" t="s">
        <v>115</v>
      </c>
      <c r="AY244" s="16" t="s">
        <v>108</v>
      </c>
      <c r="BE244" s="153">
        <f>IF(N244="základná",J244,0)</f>
        <v>0</v>
      </c>
      <c r="BF244" s="153">
        <f>IF(N244="znížená",J244,0)</f>
        <v>0</v>
      </c>
      <c r="BG244" s="153">
        <f>IF(N244="zákl. prenesená",J244,0)</f>
        <v>0</v>
      </c>
      <c r="BH244" s="153">
        <f>IF(N244="zníž. prenesená",J244,0)</f>
        <v>0</v>
      </c>
      <c r="BI244" s="153">
        <f>IF(N244="nulová",J244,0)</f>
        <v>0</v>
      </c>
      <c r="BJ244" s="16" t="s">
        <v>115</v>
      </c>
      <c r="BK244" s="153">
        <f>ROUND(I244*H244,2)</f>
        <v>0</v>
      </c>
      <c r="BL244" s="16" t="s">
        <v>114</v>
      </c>
      <c r="BM244" s="152" t="s">
        <v>320</v>
      </c>
    </row>
    <row r="245" spans="1:65" s="13" customFormat="1">
      <c r="B245" s="154"/>
      <c r="D245" s="155" t="s">
        <v>117</v>
      </c>
      <c r="E245" s="156" t="s">
        <v>1</v>
      </c>
      <c r="F245" s="157" t="s">
        <v>321</v>
      </c>
      <c r="H245" s="158">
        <v>18</v>
      </c>
      <c r="L245" s="154"/>
      <c r="M245" s="159"/>
      <c r="N245" s="160"/>
      <c r="O245" s="160"/>
      <c r="P245" s="160"/>
      <c r="Q245" s="160"/>
      <c r="R245" s="160"/>
      <c r="S245" s="160"/>
      <c r="T245" s="161"/>
      <c r="AT245" s="156" t="s">
        <v>117</v>
      </c>
      <c r="AU245" s="156" t="s">
        <v>115</v>
      </c>
      <c r="AV245" s="13" t="s">
        <v>115</v>
      </c>
      <c r="AW245" s="13" t="s">
        <v>27</v>
      </c>
      <c r="AX245" s="13" t="s">
        <v>76</v>
      </c>
      <c r="AY245" s="156" t="s">
        <v>108</v>
      </c>
    </row>
    <row r="246" spans="1:65" s="2" customFormat="1" ht="22.8">
      <c r="A246" s="28"/>
      <c r="B246" s="140"/>
      <c r="C246" s="169" t="s">
        <v>322</v>
      </c>
      <c r="D246" s="169" t="s">
        <v>286</v>
      </c>
      <c r="E246" s="170" t="s">
        <v>323</v>
      </c>
      <c r="F246" s="171" t="s">
        <v>324</v>
      </c>
      <c r="G246" s="172" t="s">
        <v>289</v>
      </c>
      <c r="H246" s="173">
        <v>18</v>
      </c>
      <c r="I246" s="174">
        <v>0</v>
      </c>
      <c r="J246" s="174">
        <f>ROUND(I246*H246,2)</f>
        <v>0</v>
      </c>
      <c r="K246" s="175"/>
      <c r="L246" s="176"/>
      <c r="M246" s="177" t="s">
        <v>1</v>
      </c>
      <c r="N246" s="178" t="s">
        <v>36</v>
      </c>
      <c r="O246" s="150">
        <v>0</v>
      </c>
      <c r="P246" s="150">
        <f>O246*H246</f>
        <v>0</v>
      </c>
      <c r="Q246" s="150">
        <v>1.7600000000000001E-3</v>
      </c>
      <c r="R246" s="150">
        <f>Q246*H246</f>
        <v>3.168E-2</v>
      </c>
      <c r="S246" s="150">
        <v>0</v>
      </c>
      <c r="T246" s="151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52" t="s">
        <v>161</v>
      </c>
      <c r="AT246" s="152" t="s">
        <v>286</v>
      </c>
      <c r="AU246" s="152" t="s">
        <v>115</v>
      </c>
      <c r="AY246" s="16" t="s">
        <v>108</v>
      </c>
      <c r="BE246" s="153">
        <f>IF(N246="základná",J246,0)</f>
        <v>0</v>
      </c>
      <c r="BF246" s="153">
        <f>IF(N246="znížená",J246,0)</f>
        <v>0</v>
      </c>
      <c r="BG246" s="153">
        <f>IF(N246="zákl. prenesená",J246,0)</f>
        <v>0</v>
      </c>
      <c r="BH246" s="153">
        <f>IF(N246="zníž. prenesená",J246,0)</f>
        <v>0</v>
      </c>
      <c r="BI246" s="153">
        <f>IF(N246="nulová",J246,0)</f>
        <v>0</v>
      </c>
      <c r="BJ246" s="16" t="s">
        <v>115</v>
      </c>
      <c r="BK246" s="153">
        <f>ROUND(I246*H246,2)</f>
        <v>0</v>
      </c>
      <c r="BL246" s="16" t="s">
        <v>114</v>
      </c>
      <c r="BM246" s="152" t="s">
        <v>325</v>
      </c>
    </row>
    <row r="247" spans="1:65" s="2" customFormat="1" ht="22.8">
      <c r="A247" s="28"/>
      <c r="B247" s="140"/>
      <c r="C247" s="141" t="s">
        <v>326</v>
      </c>
      <c r="D247" s="141" t="s">
        <v>110</v>
      </c>
      <c r="E247" s="142" t="s">
        <v>327</v>
      </c>
      <c r="F247" s="143" t="s">
        <v>328</v>
      </c>
      <c r="G247" s="144" t="s">
        <v>329</v>
      </c>
      <c r="H247" s="145">
        <v>18</v>
      </c>
      <c r="I247" s="146">
        <v>0</v>
      </c>
      <c r="J247" s="146">
        <f>ROUND(I247*H247,2)</f>
        <v>0</v>
      </c>
      <c r="K247" s="147"/>
      <c r="L247" s="29"/>
      <c r="M247" s="148" t="s">
        <v>1</v>
      </c>
      <c r="N247" s="149" t="s">
        <v>36</v>
      </c>
      <c r="O247" s="150">
        <v>4.282</v>
      </c>
      <c r="P247" s="150">
        <f>O247*H247</f>
        <v>77.075999999999993</v>
      </c>
      <c r="Q247" s="150">
        <v>0.34099000000000002</v>
      </c>
      <c r="R247" s="150">
        <f>Q247*H247</f>
        <v>6.1378199999999996</v>
      </c>
      <c r="S247" s="150">
        <v>0</v>
      </c>
      <c r="T247" s="151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52" t="s">
        <v>114</v>
      </c>
      <c r="AT247" s="152" t="s">
        <v>110</v>
      </c>
      <c r="AU247" s="152" t="s">
        <v>115</v>
      </c>
      <c r="AY247" s="16" t="s">
        <v>108</v>
      </c>
      <c r="BE247" s="153">
        <f>IF(N247="základná",J247,0)</f>
        <v>0</v>
      </c>
      <c r="BF247" s="153">
        <f>IF(N247="znížená",J247,0)</f>
        <v>0</v>
      </c>
      <c r="BG247" s="153">
        <f>IF(N247="zákl. prenesená",J247,0)</f>
        <v>0</v>
      </c>
      <c r="BH247" s="153">
        <f>IF(N247="zníž. prenesená",J247,0)</f>
        <v>0</v>
      </c>
      <c r="BI247" s="153">
        <f>IF(N247="nulová",J247,0)</f>
        <v>0</v>
      </c>
      <c r="BJ247" s="16" t="s">
        <v>115</v>
      </c>
      <c r="BK247" s="153">
        <f>ROUND(I247*H247,2)</f>
        <v>0</v>
      </c>
      <c r="BL247" s="16" t="s">
        <v>114</v>
      </c>
      <c r="BM247" s="152" t="s">
        <v>330</v>
      </c>
    </row>
    <row r="248" spans="1:65" s="13" customFormat="1">
      <c r="B248" s="154"/>
      <c r="D248" s="155" t="s">
        <v>117</v>
      </c>
      <c r="E248" s="156" t="s">
        <v>1</v>
      </c>
      <c r="F248" s="157" t="s">
        <v>331</v>
      </c>
      <c r="H248" s="158">
        <v>18</v>
      </c>
      <c r="L248" s="154"/>
      <c r="M248" s="159"/>
      <c r="N248" s="160"/>
      <c r="O248" s="160"/>
      <c r="P248" s="160"/>
      <c r="Q248" s="160"/>
      <c r="R248" s="160"/>
      <c r="S248" s="160"/>
      <c r="T248" s="161"/>
      <c r="AT248" s="156" t="s">
        <v>117</v>
      </c>
      <c r="AU248" s="156" t="s">
        <v>115</v>
      </c>
      <c r="AV248" s="13" t="s">
        <v>115</v>
      </c>
      <c r="AW248" s="13" t="s">
        <v>27</v>
      </c>
      <c r="AX248" s="13" t="s">
        <v>76</v>
      </c>
      <c r="AY248" s="156" t="s">
        <v>108</v>
      </c>
    </row>
    <row r="249" spans="1:65" s="2" customFormat="1" ht="22.8">
      <c r="A249" s="28"/>
      <c r="B249" s="140"/>
      <c r="C249" s="141" t="s">
        <v>332</v>
      </c>
      <c r="D249" s="141" t="s">
        <v>110</v>
      </c>
      <c r="E249" s="142" t="s">
        <v>333</v>
      </c>
      <c r="F249" s="143" t="s">
        <v>334</v>
      </c>
      <c r="G249" s="144" t="s">
        <v>289</v>
      </c>
      <c r="H249" s="145">
        <v>67</v>
      </c>
      <c r="I249" s="146">
        <v>0</v>
      </c>
      <c r="J249" s="146">
        <f>ROUND(I249*H249,2)</f>
        <v>0</v>
      </c>
      <c r="K249" s="147"/>
      <c r="L249" s="29"/>
      <c r="M249" s="148" t="s">
        <v>1</v>
      </c>
      <c r="N249" s="149" t="s">
        <v>36</v>
      </c>
      <c r="O249" s="150">
        <v>3.6120000000000001</v>
      </c>
      <c r="P249" s="150">
        <f>O249*H249</f>
        <v>242.00399999999999</v>
      </c>
      <c r="Q249" s="150">
        <v>0.41064000000000001</v>
      </c>
      <c r="R249" s="150">
        <f>Q249*H249</f>
        <v>27.512879999999999</v>
      </c>
      <c r="S249" s="150">
        <v>0</v>
      </c>
      <c r="T249" s="151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52" t="s">
        <v>114</v>
      </c>
      <c r="AT249" s="152" t="s">
        <v>110</v>
      </c>
      <c r="AU249" s="152" t="s">
        <v>115</v>
      </c>
      <c r="AY249" s="16" t="s">
        <v>108</v>
      </c>
      <c r="BE249" s="153">
        <f>IF(N249="základná",J249,0)</f>
        <v>0</v>
      </c>
      <c r="BF249" s="153">
        <f>IF(N249="znížená",J249,0)</f>
        <v>0</v>
      </c>
      <c r="BG249" s="153">
        <f>IF(N249="zákl. prenesená",J249,0)</f>
        <v>0</v>
      </c>
      <c r="BH249" s="153">
        <f>IF(N249="zníž. prenesená",J249,0)</f>
        <v>0</v>
      </c>
      <c r="BI249" s="153">
        <f>IF(N249="nulová",J249,0)</f>
        <v>0</v>
      </c>
      <c r="BJ249" s="16" t="s">
        <v>115</v>
      </c>
      <c r="BK249" s="153">
        <f>ROUND(I249*H249,2)</f>
        <v>0</v>
      </c>
      <c r="BL249" s="16" t="s">
        <v>114</v>
      </c>
      <c r="BM249" s="152" t="s">
        <v>335</v>
      </c>
    </row>
    <row r="250" spans="1:65" s="13" customFormat="1">
      <c r="B250" s="154"/>
      <c r="D250" s="155" t="s">
        <v>117</v>
      </c>
      <c r="E250" s="156" t="s">
        <v>1</v>
      </c>
      <c r="F250" s="157" t="s">
        <v>336</v>
      </c>
      <c r="H250" s="158">
        <v>67</v>
      </c>
      <c r="L250" s="154"/>
      <c r="M250" s="159"/>
      <c r="N250" s="160"/>
      <c r="O250" s="160"/>
      <c r="P250" s="160"/>
      <c r="Q250" s="160"/>
      <c r="R250" s="160"/>
      <c r="S250" s="160"/>
      <c r="T250" s="161"/>
      <c r="AT250" s="156" t="s">
        <v>117</v>
      </c>
      <c r="AU250" s="156" t="s">
        <v>115</v>
      </c>
      <c r="AV250" s="13" t="s">
        <v>115</v>
      </c>
      <c r="AW250" s="13" t="s">
        <v>27</v>
      </c>
      <c r="AX250" s="13" t="s">
        <v>76</v>
      </c>
      <c r="AY250" s="156" t="s">
        <v>108</v>
      </c>
    </row>
    <row r="251" spans="1:65" s="2" customFormat="1" ht="22.8">
      <c r="A251" s="28"/>
      <c r="B251" s="140"/>
      <c r="C251" s="141" t="s">
        <v>337</v>
      </c>
      <c r="D251" s="141" t="s">
        <v>110</v>
      </c>
      <c r="E251" s="142" t="s">
        <v>338</v>
      </c>
      <c r="F251" s="143" t="s">
        <v>339</v>
      </c>
      <c r="G251" s="144" t="s">
        <v>289</v>
      </c>
      <c r="H251" s="145">
        <v>23</v>
      </c>
      <c r="I251" s="146">
        <v>0</v>
      </c>
      <c r="J251" s="146">
        <f>ROUND(I251*H251,2)</f>
        <v>0</v>
      </c>
      <c r="K251" s="147"/>
      <c r="L251" s="29"/>
      <c r="M251" s="148" t="s">
        <v>1</v>
      </c>
      <c r="N251" s="149" t="s">
        <v>36</v>
      </c>
      <c r="O251" s="150">
        <v>1.4690000000000001</v>
      </c>
      <c r="P251" s="150">
        <f>O251*H251</f>
        <v>33.786999999999999</v>
      </c>
      <c r="Q251" s="150">
        <v>0.30587999999999999</v>
      </c>
      <c r="R251" s="150">
        <f>Q251*H251</f>
        <v>7.0352399999999999</v>
      </c>
      <c r="S251" s="150">
        <v>0</v>
      </c>
      <c r="T251" s="151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52" t="s">
        <v>114</v>
      </c>
      <c r="AT251" s="152" t="s">
        <v>110</v>
      </c>
      <c r="AU251" s="152" t="s">
        <v>115</v>
      </c>
      <c r="AY251" s="16" t="s">
        <v>108</v>
      </c>
      <c r="BE251" s="153">
        <f>IF(N251="základná",J251,0)</f>
        <v>0</v>
      </c>
      <c r="BF251" s="153">
        <f>IF(N251="znížená",J251,0)</f>
        <v>0</v>
      </c>
      <c r="BG251" s="153">
        <f>IF(N251="zákl. prenesená",J251,0)</f>
        <v>0</v>
      </c>
      <c r="BH251" s="153">
        <f>IF(N251="zníž. prenesená",J251,0)</f>
        <v>0</v>
      </c>
      <c r="BI251" s="153">
        <f>IF(N251="nulová",J251,0)</f>
        <v>0</v>
      </c>
      <c r="BJ251" s="16" t="s">
        <v>115</v>
      </c>
      <c r="BK251" s="153">
        <f>ROUND(I251*H251,2)</f>
        <v>0</v>
      </c>
      <c r="BL251" s="16" t="s">
        <v>114</v>
      </c>
      <c r="BM251" s="152" t="s">
        <v>340</v>
      </c>
    </row>
    <row r="252" spans="1:65" s="13" customFormat="1">
      <c r="B252" s="154"/>
      <c r="D252" s="155" t="s">
        <v>117</v>
      </c>
      <c r="E252" s="156" t="s">
        <v>1</v>
      </c>
      <c r="F252" s="157" t="s">
        <v>341</v>
      </c>
      <c r="H252" s="158">
        <v>23</v>
      </c>
      <c r="L252" s="154"/>
      <c r="M252" s="159"/>
      <c r="N252" s="160"/>
      <c r="O252" s="160"/>
      <c r="P252" s="160"/>
      <c r="Q252" s="160"/>
      <c r="R252" s="160"/>
      <c r="S252" s="160"/>
      <c r="T252" s="161"/>
      <c r="AT252" s="156" t="s">
        <v>117</v>
      </c>
      <c r="AU252" s="156" t="s">
        <v>115</v>
      </c>
      <c r="AV252" s="13" t="s">
        <v>115</v>
      </c>
      <c r="AW252" s="13" t="s">
        <v>27</v>
      </c>
      <c r="AX252" s="13" t="s">
        <v>76</v>
      </c>
      <c r="AY252" s="156" t="s">
        <v>108</v>
      </c>
    </row>
    <row r="253" spans="1:65" s="12" customFormat="1" ht="22.95" customHeight="1">
      <c r="B253" s="128"/>
      <c r="D253" s="129" t="s">
        <v>69</v>
      </c>
      <c r="E253" s="138" t="s">
        <v>167</v>
      </c>
      <c r="F253" s="138" t="s">
        <v>342</v>
      </c>
      <c r="J253" s="139">
        <f>BK253</f>
        <v>0</v>
      </c>
      <c r="L253" s="128"/>
      <c r="M253" s="132"/>
      <c r="N253" s="133"/>
      <c r="O253" s="133"/>
      <c r="P253" s="134">
        <f>SUM(P254:P272)</f>
        <v>1403.9486199999999</v>
      </c>
      <c r="Q253" s="133"/>
      <c r="R253" s="134">
        <f>SUM(R254:R272)</f>
        <v>498.66138000000001</v>
      </c>
      <c r="S253" s="133"/>
      <c r="T253" s="135">
        <f>SUM(T254:T272)</f>
        <v>0</v>
      </c>
      <c r="AR253" s="129" t="s">
        <v>76</v>
      </c>
      <c r="AT253" s="136" t="s">
        <v>69</v>
      </c>
      <c r="AU253" s="136" t="s">
        <v>76</v>
      </c>
      <c r="AY253" s="129" t="s">
        <v>108</v>
      </c>
      <c r="BK253" s="137">
        <f>SUM(BK254:BK272)</f>
        <v>0</v>
      </c>
    </row>
    <row r="254" spans="1:65" s="2" customFormat="1" ht="16.5" customHeight="1">
      <c r="A254" s="28"/>
      <c r="B254" s="140"/>
      <c r="C254" s="141" t="s">
        <v>343</v>
      </c>
      <c r="D254" s="141" t="s">
        <v>110</v>
      </c>
      <c r="E254" s="142" t="s">
        <v>344</v>
      </c>
      <c r="F254" s="143" t="s">
        <v>345</v>
      </c>
      <c r="G254" s="144" t="s">
        <v>329</v>
      </c>
      <c r="H254" s="145">
        <v>1</v>
      </c>
      <c r="I254" s="146">
        <v>0</v>
      </c>
      <c r="J254" s="146">
        <f>ROUND(I254*H254,2)</f>
        <v>0</v>
      </c>
      <c r="K254" s="147"/>
      <c r="L254" s="29"/>
      <c r="M254" s="148" t="s">
        <v>1</v>
      </c>
      <c r="N254" s="149" t="s">
        <v>36</v>
      </c>
      <c r="O254" s="150">
        <v>0.11600000000000001</v>
      </c>
      <c r="P254" s="150">
        <f>O254*H254</f>
        <v>0.11600000000000001</v>
      </c>
      <c r="Q254" s="150">
        <v>2.5</v>
      </c>
      <c r="R254" s="150">
        <f>Q254*H254</f>
        <v>2.5</v>
      </c>
      <c r="S254" s="150">
        <v>0</v>
      </c>
      <c r="T254" s="151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52" t="s">
        <v>114</v>
      </c>
      <c r="AT254" s="152" t="s">
        <v>110</v>
      </c>
      <c r="AU254" s="152" t="s">
        <v>115</v>
      </c>
      <c r="AY254" s="16" t="s">
        <v>108</v>
      </c>
      <c r="BE254" s="153">
        <f>IF(N254="základná",J254,0)</f>
        <v>0</v>
      </c>
      <c r="BF254" s="153">
        <f>IF(N254="znížená",J254,0)</f>
        <v>0</v>
      </c>
      <c r="BG254" s="153">
        <f>IF(N254="zákl. prenesená",J254,0)</f>
        <v>0</v>
      </c>
      <c r="BH254" s="153">
        <f>IF(N254="zníž. prenesená",J254,0)</f>
        <v>0</v>
      </c>
      <c r="BI254" s="153">
        <f>IF(N254="nulová",J254,0)</f>
        <v>0</v>
      </c>
      <c r="BJ254" s="16" t="s">
        <v>115</v>
      </c>
      <c r="BK254" s="153">
        <f>ROUND(I254*H254,2)</f>
        <v>0</v>
      </c>
      <c r="BL254" s="16" t="s">
        <v>114</v>
      </c>
      <c r="BM254" s="152" t="s">
        <v>346</v>
      </c>
    </row>
    <row r="255" spans="1:65" s="2" customFormat="1" ht="34.200000000000003">
      <c r="A255" s="28"/>
      <c r="B255" s="140"/>
      <c r="C255" s="141" t="s">
        <v>347</v>
      </c>
      <c r="D255" s="141" t="s">
        <v>110</v>
      </c>
      <c r="E255" s="142" t="s">
        <v>348</v>
      </c>
      <c r="F255" s="143" t="s">
        <v>349</v>
      </c>
      <c r="G255" s="144" t="s">
        <v>238</v>
      </c>
      <c r="H255" s="145">
        <v>2391</v>
      </c>
      <c r="I255" s="146">
        <v>0</v>
      </c>
      <c r="J255" s="146">
        <f>ROUND(I255*H255,2)</f>
        <v>0</v>
      </c>
      <c r="K255" s="147"/>
      <c r="L255" s="29"/>
      <c r="M255" s="148" t="s">
        <v>1</v>
      </c>
      <c r="N255" s="149" t="s">
        <v>36</v>
      </c>
      <c r="O255" s="150">
        <v>0.20399999999999999</v>
      </c>
      <c r="P255" s="150">
        <f>O255*H255</f>
        <v>487.76400000000001</v>
      </c>
      <c r="Q255" s="150">
        <v>0.12662000000000001</v>
      </c>
      <c r="R255" s="150">
        <f>Q255*H255</f>
        <v>302.74842000000001</v>
      </c>
      <c r="S255" s="150">
        <v>0</v>
      </c>
      <c r="T255" s="151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52" t="s">
        <v>114</v>
      </c>
      <c r="AT255" s="152" t="s">
        <v>110</v>
      </c>
      <c r="AU255" s="152" t="s">
        <v>115</v>
      </c>
      <c r="AY255" s="16" t="s">
        <v>108</v>
      </c>
      <c r="BE255" s="153">
        <f>IF(N255="základná",J255,0)</f>
        <v>0</v>
      </c>
      <c r="BF255" s="153">
        <f>IF(N255="znížená",J255,0)</f>
        <v>0</v>
      </c>
      <c r="BG255" s="153">
        <f>IF(N255="zákl. prenesená",J255,0)</f>
        <v>0</v>
      </c>
      <c r="BH255" s="153">
        <f>IF(N255="zníž. prenesená",J255,0)</f>
        <v>0</v>
      </c>
      <c r="BI255" s="153">
        <f>IF(N255="nulová",J255,0)</f>
        <v>0</v>
      </c>
      <c r="BJ255" s="16" t="s">
        <v>115</v>
      </c>
      <c r="BK255" s="153">
        <f>ROUND(I255*H255,2)</f>
        <v>0</v>
      </c>
      <c r="BL255" s="16" t="s">
        <v>114</v>
      </c>
      <c r="BM255" s="152" t="s">
        <v>350</v>
      </c>
    </row>
    <row r="256" spans="1:65" s="13" customFormat="1">
      <c r="B256" s="154"/>
      <c r="D256" s="155" t="s">
        <v>117</v>
      </c>
      <c r="E256" s="156" t="s">
        <v>1</v>
      </c>
      <c r="F256" s="157" t="s">
        <v>351</v>
      </c>
      <c r="H256" s="158">
        <v>2391</v>
      </c>
      <c r="L256" s="154"/>
      <c r="M256" s="159"/>
      <c r="N256" s="160"/>
      <c r="O256" s="160"/>
      <c r="P256" s="160"/>
      <c r="Q256" s="160"/>
      <c r="R256" s="160"/>
      <c r="S256" s="160"/>
      <c r="T256" s="161"/>
      <c r="AT256" s="156" t="s">
        <v>117</v>
      </c>
      <c r="AU256" s="156" t="s">
        <v>115</v>
      </c>
      <c r="AV256" s="13" t="s">
        <v>115</v>
      </c>
      <c r="AW256" s="13" t="s">
        <v>27</v>
      </c>
      <c r="AX256" s="13" t="s">
        <v>76</v>
      </c>
      <c r="AY256" s="156" t="s">
        <v>108</v>
      </c>
    </row>
    <row r="257" spans="1:65" s="2" customFormat="1" ht="16.5" customHeight="1">
      <c r="A257" s="28"/>
      <c r="B257" s="140"/>
      <c r="C257" s="169" t="s">
        <v>352</v>
      </c>
      <c r="D257" s="169" t="s">
        <v>286</v>
      </c>
      <c r="E257" s="170" t="s">
        <v>353</v>
      </c>
      <c r="F257" s="171" t="s">
        <v>354</v>
      </c>
      <c r="G257" s="172" t="s">
        <v>289</v>
      </c>
      <c r="H257" s="173">
        <v>2414.91</v>
      </c>
      <c r="I257" s="174">
        <v>0</v>
      </c>
      <c r="J257" s="174">
        <f>ROUND(I257*H257,2)</f>
        <v>0</v>
      </c>
      <c r="K257" s="175"/>
      <c r="L257" s="176"/>
      <c r="M257" s="177" t="s">
        <v>1</v>
      </c>
      <c r="N257" s="178" t="s">
        <v>36</v>
      </c>
      <c r="O257" s="150">
        <v>0</v>
      </c>
      <c r="P257" s="150">
        <f>O257*H257</f>
        <v>0</v>
      </c>
      <c r="Q257" s="150">
        <v>4.4999999999999998E-2</v>
      </c>
      <c r="R257" s="150">
        <f>Q257*H257</f>
        <v>108.67095</v>
      </c>
      <c r="S257" s="150">
        <v>0</v>
      </c>
      <c r="T257" s="151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52" t="s">
        <v>161</v>
      </c>
      <c r="AT257" s="152" t="s">
        <v>286</v>
      </c>
      <c r="AU257" s="152" t="s">
        <v>115</v>
      </c>
      <c r="AY257" s="16" t="s">
        <v>108</v>
      </c>
      <c r="BE257" s="153">
        <f>IF(N257="základná",J257,0)</f>
        <v>0</v>
      </c>
      <c r="BF257" s="153">
        <f>IF(N257="znížená",J257,0)</f>
        <v>0</v>
      </c>
      <c r="BG257" s="153">
        <f>IF(N257="zákl. prenesená",J257,0)</f>
        <v>0</v>
      </c>
      <c r="BH257" s="153">
        <f>IF(N257="zníž. prenesená",J257,0)</f>
        <v>0</v>
      </c>
      <c r="BI257" s="153">
        <f>IF(N257="nulová",J257,0)</f>
        <v>0</v>
      </c>
      <c r="BJ257" s="16" t="s">
        <v>115</v>
      </c>
      <c r="BK257" s="153">
        <f>ROUND(I257*H257,2)</f>
        <v>0</v>
      </c>
      <c r="BL257" s="16" t="s">
        <v>114</v>
      </c>
      <c r="BM257" s="152" t="s">
        <v>355</v>
      </c>
    </row>
    <row r="258" spans="1:65" s="13" customFormat="1">
      <c r="B258" s="154"/>
      <c r="D258" s="155" t="s">
        <v>117</v>
      </c>
      <c r="F258" s="157" t="s">
        <v>356</v>
      </c>
      <c r="H258" s="158">
        <v>2414.91</v>
      </c>
      <c r="L258" s="154"/>
      <c r="M258" s="159"/>
      <c r="N258" s="160"/>
      <c r="O258" s="160"/>
      <c r="P258" s="160"/>
      <c r="Q258" s="160"/>
      <c r="R258" s="160"/>
      <c r="S258" s="160"/>
      <c r="T258" s="161"/>
      <c r="AT258" s="156" t="s">
        <v>117</v>
      </c>
      <c r="AU258" s="156" t="s">
        <v>115</v>
      </c>
      <c r="AV258" s="13" t="s">
        <v>115</v>
      </c>
      <c r="AW258" s="13" t="s">
        <v>3</v>
      </c>
      <c r="AX258" s="13" t="s">
        <v>76</v>
      </c>
      <c r="AY258" s="156" t="s">
        <v>108</v>
      </c>
    </row>
    <row r="259" spans="1:65" s="2" customFormat="1" ht="22.8">
      <c r="A259" s="28"/>
      <c r="B259" s="140"/>
      <c r="C259" s="141" t="s">
        <v>357</v>
      </c>
      <c r="D259" s="141" t="s">
        <v>110</v>
      </c>
      <c r="E259" s="142" t="s">
        <v>358</v>
      </c>
      <c r="F259" s="143" t="s">
        <v>359</v>
      </c>
      <c r="G259" s="144" t="s">
        <v>130</v>
      </c>
      <c r="H259" s="145">
        <v>38.256</v>
      </c>
      <c r="I259" s="146">
        <v>0</v>
      </c>
      <c r="J259" s="146">
        <f>ROUND(I259*H259,2)</f>
        <v>0</v>
      </c>
      <c r="K259" s="147"/>
      <c r="L259" s="29"/>
      <c r="M259" s="148" t="s">
        <v>1</v>
      </c>
      <c r="N259" s="149" t="s">
        <v>36</v>
      </c>
      <c r="O259" s="150">
        <v>1.363</v>
      </c>
      <c r="P259" s="150">
        <f>O259*H259</f>
        <v>52.14293</v>
      </c>
      <c r="Q259" s="150">
        <v>2.2151299999999998</v>
      </c>
      <c r="R259" s="150">
        <f>Q259*H259</f>
        <v>84.742009999999993</v>
      </c>
      <c r="S259" s="150">
        <v>0</v>
      </c>
      <c r="T259" s="151">
        <f>S259*H259</f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52" t="s">
        <v>114</v>
      </c>
      <c r="AT259" s="152" t="s">
        <v>110</v>
      </c>
      <c r="AU259" s="152" t="s">
        <v>115</v>
      </c>
      <c r="AY259" s="16" t="s">
        <v>108</v>
      </c>
      <c r="BE259" s="153">
        <f>IF(N259="základná",J259,0)</f>
        <v>0</v>
      </c>
      <c r="BF259" s="153">
        <f>IF(N259="znížená",J259,0)</f>
        <v>0</v>
      </c>
      <c r="BG259" s="153">
        <f>IF(N259="zákl. prenesená",J259,0)</f>
        <v>0</v>
      </c>
      <c r="BH259" s="153">
        <f>IF(N259="zníž. prenesená",J259,0)</f>
        <v>0</v>
      </c>
      <c r="BI259" s="153">
        <f>IF(N259="nulová",J259,0)</f>
        <v>0</v>
      </c>
      <c r="BJ259" s="16" t="s">
        <v>115</v>
      </c>
      <c r="BK259" s="153">
        <f>ROUND(I259*H259,2)</f>
        <v>0</v>
      </c>
      <c r="BL259" s="16" t="s">
        <v>114</v>
      </c>
      <c r="BM259" s="152" t="s">
        <v>360</v>
      </c>
    </row>
    <row r="260" spans="1:65" s="13" customFormat="1">
      <c r="B260" s="154"/>
      <c r="D260" s="155" t="s">
        <v>117</v>
      </c>
      <c r="E260" s="156" t="s">
        <v>1</v>
      </c>
      <c r="F260" s="157" t="s">
        <v>361</v>
      </c>
      <c r="H260" s="158">
        <v>38.256</v>
      </c>
      <c r="L260" s="154"/>
      <c r="M260" s="159"/>
      <c r="N260" s="160"/>
      <c r="O260" s="160"/>
      <c r="P260" s="160"/>
      <c r="Q260" s="160"/>
      <c r="R260" s="160"/>
      <c r="S260" s="160"/>
      <c r="T260" s="161"/>
      <c r="AT260" s="156" t="s">
        <v>117</v>
      </c>
      <c r="AU260" s="156" t="s">
        <v>115</v>
      </c>
      <c r="AV260" s="13" t="s">
        <v>115</v>
      </c>
      <c r="AW260" s="13" t="s">
        <v>27</v>
      </c>
      <c r="AX260" s="13" t="s">
        <v>76</v>
      </c>
      <c r="AY260" s="156" t="s">
        <v>108</v>
      </c>
    </row>
    <row r="261" spans="1:65" s="2" customFormat="1" ht="22.8">
      <c r="A261" s="28"/>
      <c r="B261" s="140"/>
      <c r="C261" s="141" t="s">
        <v>362</v>
      </c>
      <c r="D261" s="141" t="s">
        <v>110</v>
      </c>
      <c r="E261" s="142" t="s">
        <v>363</v>
      </c>
      <c r="F261" s="143" t="s">
        <v>364</v>
      </c>
      <c r="G261" s="144" t="s">
        <v>238</v>
      </c>
      <c r="H261" s="145">
        <v>1001.125</v>
      </c>
      <c r="I261" s="146">
        <v>0</v>
      </c>
      <c r="J261" s="146">
        <f>ROUND(I261*H261,2)</f>
        <v>0</v>
      </c>
      <c r="K261" s="147"/>
      <c r="L261" s="29"/>
      <c r="M261" s="148" t="s">
        <v>1</v>
      </c>
      <c r="N261" s="149" t="s">
        <v>36</v>
      </c>
      <c r="O261" s="150">
        <v>0.14499999999999999</v>
      </c>
      <c r="P261" s="150">
        <f>O261*H261</f>
        <v>145.16313</v>
      </c>
      <c r="Q261" s="150">
        <v>0</v>
      </c>
      <c r="R261" s="150">
        <f>Q261*H261</f>
        <v>0</v>
      </c>
      <c r="S261" s="150">
        <v>0</v>
      </c>
      <c r="T261" s="151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52" t="s">
        <v>114</v>
      </c>
      <c r="AT261" s="152" t="s">
        <v>110</v>
      </c>
      <c r="AU261" s="152" t="s">
        <v>115</v>
      </c>
      <c r="AY261" s="16" t="s">
        <v>108</v>
      </c>
      <c r="BE261" s="153">
        <f>IF(N261="základná",J261,0)</f>
        <v>0</v>
      </c>
      <c r="BF261" s="153">
        <f>IF(N261="znížená",J261,0)</f>
        <v>0</v>
      </c>
      <c r="BG261" s="153">
        <f>IF(N261="zákl. prenesená",J261,0)</f>
        <v>0</v>
      </c>
      <c r="BH261" s="153">
        <f>IF(N261="zníž. prenesená",J261,0)</f>
        <v>0</v>
      </c>
      <c r="BI261" s="153">
        <f>IF(N261="nulová",J261,0)</f>
        <v>0</v>
      </c>
      <c r="BJ261" s="16" t="s">
        <v>115</v>
      </c>
      <c r="BK261" s="153">
        <f>ROUND(I261*H261,2)</f>
        <v>0</v>
      </c>
      <c r="BL261" s="16" t="s">
        <v>114</v>
      </c>
      <c r="BM261" s="152" t="s">
        <v>365</v>
      </c>
    </row>
    <row r="262" spans="1:65" s="13" customFormat="1">
      <c r="B262" s="154"/>
      <c r="D262" s="155" t="s">
        <v>117</v>
      </c>
      <c r="E262" s="156" t="s">
        <v>1</v>
      </c>
      <c r="F262" s="157" t="s">
        <v>366</v>
      </c>
      <c r="H262" s="158">
        <v>26.125</v>
      </c>
      <c r="L262" s="154"/>
      <c r="M262" s="159"/>
      <c r="N262" s="160"/>
      <c r="O262" s="160"/>
      <c r="P262" s="160"/>
      <c r="Q262" s="160"/>
      <c r="R262" s="160"/>
      <c r="S262" s="160"/>
      <c r="T262" s="161"/>
      <c r="AT262" s="156" t="s">
        <v>117</v>
      </c>
      <c r="AU262" s="156" t="s">
        <v>115</v>
      </c>
      <c r="AV262" s="13" t="s">
        <v>115</v>
      </c>
      <c r="AW262" s="13" t="s">
        <v>27</v>
      </c>
      <c r="AX262" s="13" t="s">
        <v>70</v>
      </c>
      <c r="AY262" s="156" t="s">
        <v>108</v>
      </c>
    </row>
    <row r="263" spans="1:65" s="13" customFormat="1">
      <c r="B263" s="154"/>
      <c r="D263" s="155" t="s">
        <v>117</v>
      </c>
      <c r="E263" s="156" t="s">
        <v>1</v>
      </c>
      <c r="F263" s="157" t="s">
        <v>367</v>
      </c>
      <c r="H263" s="158">
        <v>90</v>
      </c>
      <c r="L263" s="154"/>
      <c r="M263" s="159"/>
      <c r="N263" s="160"/>
      <c r="O263" s="160"/>
      <c r="P263" s="160"/>
      <c r="Q263" s="160"/>
      <c r="R263" s="160"/>
      <c r="S263" s="160"/>
      <c r="T263" s="161"/>
      <c r="AT263" s="156" t="s">
        <v>117</v>
      </c>
      <c r="AU263" s="156" t="s">
        <v>115</v>
      </c>
      <c r="AV263" s="13" t="s">
        <v>115</v>
      </c>
      <c r="AW263" s="13" t="s">
        <v>27</v>
      </c>
      <c r="AX263" s="13" t="s">
        <v>70</v>
      </c>
      <c r="AY263" s="156" t="s">
        <v>108</v>
      </c>
    </row>
    <row r="264" spans="1:65" s="13" customFormat="1">
      <c r="B264" s="154"/>
      <c r="D264" s="155" t="s">
        <v>117</v>
      </c>
      <c r="E264" s="156" t="s">
        <v>1</v>
      </c>
      <c r="F264" s="157" t="s">
        <v>368</v>
      </c>
      <c r="H264" s="158">
        <v>885</v>
      </c>
      <c r="L264" s="154"/>
      <c r="M264" s="159"/>
      <c r="N264" s="160"/>
      <c r="O264" s="160"/>
      <c r="P264" s="160"/>
      <c r="Q264" s="160"/>
      <c r="R264" s="160"/>
      <c r="S264" s="160"/>
      <c r="T264" s="161"/>
      <c r="AT264" s="156" t="s">
        <v>117</v>
      </c>
      <c r="AU264" s="156" t="s">
        <v>115</v>
      </c>
      <c r="AV264" s="13" t="s">
        <v>115</v>
      </c>
      <c r="AW264" s="13" t="s">
        <v>27</v>
      </c>
      <c r="AX264" s="13" t="s">
        <v>70</v>
      </c>
      <c r="AY264" s="156" t="s">
        <v>108</v>
      </c>
    </row>
    <row r="265" spans="1:65" s="14" customFormat="1">
      <c r="B265" s="162"/>
      <c r="D265" s="155" t="s">
        <v>117</v>
      </c>
      <c r="E265" s="163" t="s">
        <v>1</v>
      </c>
      <c r="F265" s="164" t="s">
        <v>146</v>
      </c>
      <c r="H265" s="165">
        <v>1001.125</v>
      </c>
      <c r="L265" s="162"/>
      <c r="M265" s="166"/>
      <c r="N265" s="167"/>
      <c r="O265" s="167"/>
      <c r="P265" s="167"/>
      <c r="Q265" s="167"/>
      <c r="R265" s="167"/>
      <c r="S265" s="167"/>
      <c r="T265" s="168"/>
      <c r="AT265" s="163" t="s">
        <v>117</v>
      </c>
      <c r="AU265" s="163" t="s">
        <v>115</v>
      </c>
      <c r="AV265" s="14" t="s">
        <v>114</v>
      </c>
      <c r="AW265" s="14" t="s">
        <v>27</v>
      </c>
      <c r="AX265" s="14" t="s">
        <v>76</v>
      </c>
      <c r="AY265" s="163" t="s">
        <v>108</v>
      </c>
    </row>
    <row r="266" spans="1:65" s="2" customFormat="1" ht="22.8">
      <c r="A266" s="28"/>
      <c r="B266" s="140"/>
      <c r="C266" s="141" t="s">
        <v>369</v>
      </c>
      <c r="D266" s="141" t="s">
        <v>110</v>
      </c>
      <c r="E266" s="142" t="s">
        <v>370</v>
      </c>
      <c r="F266" s="143" t="s">
        <v>371</v>
      </c>
      <c r="G266" s="144" t="s">
        <v>238</v>
      </c>
      <c r="H266" s="145">
        <v>880</v>
      </c>
      <c r="I266" s="146">
        <v>0</v>
      </c>
      <c r="J266" s="146">
        <f>ROUND(I266*H266,2)</f>
        <v>0</v>
      </c>
      <c r="K266" s="147"/>
      <c r="L266" s="29"/>
      <c r="M266" s="148" t="s">
        <v>1</v>
      </c>
      <c r="N266" s="149" t="s">
        <v>36</v>
      </c>
      <c r="O266" s="150">
        <v>0.307</v>
      </c>
      <c r="P266" s="150">
        <f>O266*H266</f>
        <v>270.16000000000003</v>
      </c>
      <c r="Q266" s="150">
        <v>0</v>
      </c>
      <c r="R266" s="150">
        <f>Q266*H266</f>
        <v>0</v>
      </c>
      <c r="S266" s="150">
        <v>0</v>
      </c>
      <c r="T266" s="151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52" t="s">
        <v>114</v>
      </c>
      <c r="AT266" s="152" t="s">
        <v>110</v>
      </c>
      <c r="AU266" s="152" t="s">
        <v>115</v>
      </c>
      <c r="AY266" s="16" t="s">
        <v>108</v>
      </c>
      <c r="BE266" s="153">
        <f>IF(N266="základná",J266,0)</f>
        <v>0</v>
      </c>
      <c r="BF266" s="153">
        <f>IF(N266="znížená",J266,0)</f>
        <v>0</v>
      </c>
      <c r="BG266" s="153">
        <f>IF(N266="zákl. prenesená",J266,0)</f>
        <v>0</v>
      </c>
      <c r="BH266" s="153">
        <f>IF(N266="zníž. prenesená",J266,0)</f>
        <v>0</v>
      </c>
      <c r="BI266" s="153">
        <f>IF(N266="nulová",J266,0)</f>
        <v>0</v>
      </c>
      <c r="BJ266" s="16" t="s">
        <v>115</v>
      </c>
      <c r="BK266" s="153">
        <f>ROUND(I266*H266,2)</f>
        <v>0</v>
      </c>
      <c r="BL266" s="16" t="s">
        <v>114</v>
      </c>
      <c r="BM266" s="152" t="s">
        <v>372</v>
      </c>
    </row>
    <row r="267" spans="1:65" s="13" customFormat="1">
      <c r="B267" s="154"/>
      <c r="D267" s="155" t="s">
        <v>117</v>
      </c>
      <c r="E267" s="156" t="s">
        <v>1</v>
      </c>
      <c r="F267" s="157" t="s">
        <v>373</v>
      </c>
      <c r="H267" s="158">
        <v>880</v>
      </c>
      <c r="L267" s="154"/>
      <c r="M267" s="159"/>
      <c r="N267" s="160"/>
      <c r="O267" s="160"/>
      <c r="P267" s="160"/>
      <c r="Q267" s="160"/>
      <c r="R267" s="160"/>
      <c r="S267" s="160"/>
      <c r="T267" s="161"/>
      <c r="AT267" s="156" t="s">
        <v>117</v>
      </c>
      <c r="AU267" s="156" t="s">
        <v>115</v>
      </c>
      <c r="AV267" s="13" t="s">
        <v>115</v>
      </c>
      <c r="AW267" s="13" t="s">
        <v>27</v>
      </c>
      <c r="AX267" s="13" t="s">
        <v>76</v>
      </c>
      <c r="AY267" s="156" t="s">
        <v>108</v>
      </c>
    </row>
    <row r="268" spans="1:65" s="2" customFormat="1" ht="22.8">
      <c r="A268" s="28"/>
      <c r="B268" s="140"/>
      <c r="C268" s="141" t="s">
        <v>374</v>
      </c>
      <c r="D268" s="141" t="s">
        <v>110</v>
      </c>
      <c r="E268" s="142" t="s">
        <v>375</v>
      </c>
      <c r="F268" s="143" t="s">
        <v>376</v>
      </c>
      <c r="G268" s="144" t="s">
        <v>113</v>
      </c>
      <c r="H268" s="145">
        <v>5547</v>
      </c>
      <c r="I268" s="146">
        <v>0</v>
      </c>
      <c r="J268" s="146">
        <f>ROUND(I268*H268,2)</f>
        <v>0</v>
      </c>
      <c r="K268" s="147"/>
      <c r="L268" s="29"/>
      <c r="M268" s="148" t="s">
        <v>1</v>
      </c>
      <c r="N268" s="149" t="s">
        <v>36</v>
      </c>
      <c r="O268" s="150">
        <v>1.2E-2</v>
      </c>
      <c r="P268" s="150">
        <f>O268*H268</f>
        <v>66.563999999999993</v>
      </c>
      <c r="Q268" s="150">
        <v>0</v>
      </c>
      <c r="R268" s="150">
        <f>Q268*H268</f>
        <v>0</v>
      </c>
      <c r="S268" s="150">
        <v>0</v>
      </c>
      <c r="T268" s="151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52" t="s">
        <v>114</v>
      </c>
      <c r="AT268" s="152" t="s">
        <v>110</v>
      </c>
      <c r="AU268" s="152" t="s">
        <v>115</v>
      </c>
      <c r="AY268" s="16" t="s">
        <v>108</v>
      </c>
      <c r="BE268" s="153">
        <f>IF(N268="základná",J268,0)</f>
        <v>0</v>
      </c>
      <c r="BF268" s="153">
        <f>IF(N268="znížená",J268,0)</f>
        <v>0</v>
      </c>
      <c r="BG268" s="153">
        <f>IF(N268="zákl. prenesená",J268,0)</f>
        <v>0</v>
      </c>
      <c r="BH268" s="153">
        <f>IF(N268="zníž. prenesená",J268,0)</f>
        <v>0</v>
      </c>
      <c r="BI268" s="153">
        <f>IF(N268="nulová",J268,0)</f>
        <v>0</v>
      </c>
      <c r="BJ268" s="16" t="s">
        <v>115</v>
      </c>
      <c r="BK268" s="153">
        <f>ROUND(I268*H268,2)</f>
        <v>0</v>
      </c>
      <c r="BL268" s="16" t="s">
        <v>114</v>
      </c>
      <c r="BM268" s="152" t="s">
        <v>377</v>
      </c>
    </row>
    <row r="269" spans="1:65" s="13" customFormat="1">
      <c r="B269" s="154"/>
      <c r="D269" s="155" t="s">
        <v>117</v>
      </c>
      <c r="E269" s="156" t="s">
        <v>1</v>
      </c>
      <c r="F269" s="157" t="s">
        <v>266</v>
      </c>
      <c r="H269" s="158">
        <v>5547</v>
      </c>
      <c r="L269" s="154"/>
      <c r="M269" s="159"/>
      <c r="N269" s="160"/>
      <c r="O269" s="160"/>
      <c r="P269" s="160"/>
      <c r="Q269" s="160"/>
      <c r="R269" s="160"/>
      <c r="S269" s="160"/>
      <c r="T269" s="161"/>
      <c r="AT269" s="156" t="s">
        <v>117</v>
      </c>
      <c r="AU269" s="156" t="s">
        <v>115</v>
      </c>
      <c r="AV269" s="13" t="s">
        <v>115</v>
      </c>
      <c r="AW269" s="13" t="s">
        <v>27</v>
      </c>
      <c r="AX269" s="13" t="s">
        <v>76</v>
      </c>
      <c r="AY269" s="156" t="s">
        <v>108</v>
      </c>
    </row>
    <row r="270" spans="1:65" s="2" customFormat="1" ht="34.200000000000003">
      <c r="A270" s="28"/>
      <c r="B270" s="140"/>
      <c r="C270" s="141" t="s">
        <v>378</v>
      </c>
      <c r="D270" s="141" t="s">
        <v>110</v>
      </c>
      <c r="E270" s="142" t="s">
        <v>379</v>
      </c>
      <c r="F270" s="143" t="s">
        <v>380</v>
      </c>
      <c r="G270" s="144" t="s">
        <v>381</v>
      </c>
      <c r="H270" s="145">
        <v>1939.2819999999999</v>
      </c>
      <c r="I270" s="146">
        <v>0</v>
      </c>
      <c r="J270" s="146">
        <f>ROUND(I270*H270,2)</f>
        <v>0</v>
      </c>
      <c r="K270" s="147"/>
      <c r="L270" s="29"/>
      <c r="M270" s="148" t="s">
        <v>1</v>
      </c>
      <c r="N270" s="149" t="s">
        <v>36</v>
      </c>
      <c r="O270" s="150">
        <v>0.189</v>
      </c>
      <c r="P270" s="150">
        <f>O270*H270</f>
        <v>366.52429999999998</v>
      </c>
      <c r="Q270" s="150">
        <v>0</v>
      </c>
      <c r="R270" s="150">
        <f>Q270*H270</f>
        <v>0</v>
      </c>
      <c r="S270" s="150">
        <v>0</v>
      </c>
      <c r="T270" s="151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52" t="s">
        <v>114</v>
      </c>
      <c r="AT270" s="152" t="s">
        <v>110</v>
      </c>
      <c r="AU270" s="152" t="s">
        <v>115</v>
      </c>
      <c r="AY270" s="16" t="s">
        <v>108</v>
      </c>
      <c r="BE270" s="153">
        <f>IF(N270="základná",J270,0)</f>
        <v>0</v>
      </c>
      <c r="BF270" s="153">
        <f>IF(N270="znížená",J270,0)</f>
        <v>0</v>
      </c>
      <c r="BG270" s="153">
        <f>IF(N270="zákl. prenesená",J270,0)</f>
        <v>0</v>
      </c>
      <c r="BH270" s="153">
        <f>IF(N270="zníž. prenesená",J270,0)</f>
        <v>0</v>
      </c>
      <c r="BI270" s="153">
        <f>IF(N270="nulová",J270,0)</f>
        <v>0</v>
      </c>
      <c r="BJ270" s="16" t="s">
        <v>115</v>
      </c>
      <c r="BK270" s="153">
        <f>ROUND(I270*H270,2)</f>
        <v>0</v>
      </c>
      <c r="BL270" s="16" t="s">
        <v>114</v>
      </c>
      <c r="BM270" s="152" t="s">
        <v>382</v>
      </c>
    </row>
    <row r="271" spans="1:65" s="2" customFormat="1" ht="34.200000000000003">
      <c r="A271" s="28"/>
      <c r="B271" s="140"/>
      <c r="C271" s="141" t="s">
        <v>383</v>
      </c>
      <c r="D271" s="141" t="s">
        <v>110</v>
      </c>
      <c r="E271" s="142" t="s">
        <v>384</v>
      </c>
      <c r="F271" s="143" t="s">
        <v>385</v>
      </c>
      <c r="G271" s="144" t="s">
        <v>381</v>
      </c>
      <c r="H271" s="145">
        <v>3878.5639999999999</v>
      </c>
      <c r="I271" s="146">
        <v>0</v>
      </c>
      <c r="J271" s="146">
        <f>ROUND(I271*H271,2)</f>
        <v>0</v>
      </c>
      <c r="K271" s="147"/>
      <c r="L271" s="29"/>
      <c r="M271" s="148" t="s">
        <v>1</v>
      </c>
      <c r="N271" s="149" t="s">
        <v>36</v>
      </c>
      <c r="O271" s="150">
        <v>4.0000000000000001E-3</v>
      </c>
      <c r="P271" s="150">
        <f>O271*H271</f>
        <v>15.51426</v>
      </c>
      <c r="Q271" s="150">
        <v>0</v>
      </c>
      <c r="R271" s="150">
        <f>Q271*H271</f>
        <v>0</v>
      </c>
      <c r="S271" s="150">
        <v>0</v>
      </c>
      <c r="T271" s="151">
        <f>S271*H271</f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52" t="s">
        <v>114</v>
      </c>
      <c r="AT271" s="152" t="s">
        <v>110</v>
      </c>
      <c r="AU271" s="152" t="s">
        <v>115</v>
      </c>
      <c r="AY271" s="16" t="s">
        <v>108</v>
      </c>
      <c r="BE271" s="153">
        <f>IF(N271="základná",J271,0)</f>
        <v>0</v>
      </c>
      <c r="BF271" s="153">
        <f>IF(N271="znížená",J271,0)</f>
        <v>0</v>
      </c>
      <c r="BG271" s="153">
        <f>IF(N271="zákl. prenesená",J271,0)</f>
        <v>0</v>
      </c>
      <c r="BH271" s="153">
        <f>IF(N271="zníž. prenesená",J271,0)</f>
        <v>0</v>
      </c>
      <c r="BI271" s="153">
        <f>IF(N271="nulová",J271,0)</f>
        <v>0</v>
      </c>
      <c r="BJ271" s="16" t="s">
        <v>115</v>
      </c>
      <c r="BK271" s="153">
        <f>ROUND(I271*H271,2)</f>
        <v>0</v>
      </c>
      <c r="BL271" s="16" t="s">
        <v>114</v>
      </c>
      <c r="BM271" s="152" t="s">
        <v>386</v>
      </c>
    </row>
    <row r="272" spans="1:65" s="13" customFormat="1">
      <c r="B272" s="154"/>
      <c r="D272" s="155" t="s">
        <v>117</v>
      </c>
      <c r="F272" s="157" t="s">
        <v>387</v>
      </c>
      <c r="H272" s="158">
        <v>3878.5639999999999</v>
      </c>
      <c r="L272" s="154"/>
      <c r="M272" s="159"/>
      <c r="N272" s="160"/>
      <c r="O272" s="160"/>
      <c r="P272" s="160"/>
      <c r="Q272" s="160"/>
      <c r="R272" s="160"/>
      <c r="S272" s="160"/>
      <c r="T272" s="161"/>
      <c r="AT272" s="156" t="s">
        <v>117</v>
      </c>
      <c r="AU272" s="156" t="s">
        <v>115</v>
      </c>
      <c r="AV272" s="13" t="s">
        <v>115</v>
      </c>
      <c r="AW272" s="13" t="s">
        <v>3</v>
      </c>
      <c r="AX272" s="13" t="s">
        <v>76</v>
      </c>
      <c r="AY272" s="156" t="s">
        <v>108</v>
      </c>
    </row>
    <row r="273" spans="1:65" s="12" customFormat="1" ht="22.95" customHeight="1">
      <c r="B273" s="128"/>
      <c r="D273" s="129" t="s">
        <v>69</v>
      </c>
      <c r="E273" s="138" t="s">
        <v>388</v>
      </c>
      <c r="F273" s="138" t="s">
        <v>389</v>
      </c>
      <c r="J273" s="139">
        <f>BK273</f>
        <v>0</v>
      </c>
      <c r="L273" s="128"/>
      <c r="M273" s="132"/>
      <c r="N273" s="133"/>
      <c r="O273" s="133"/>
      <c r="P273" s="134">
        <f>P274</f>
        <v>166.61011999999999</v>
      </c>
      <c r="Q273" s="133"/>
      <c r="R273" s="134">
        <f>R274</f>
        <v>0</v>
      </c>
      <c r="S273" s="133"/>
      <c r="T273" s="135">
        <f>T274</f>
        <v>0</v>
      </c>
      <c r="AR273" s="129" t="s">
        <v>76</v>
      </c>
      <c r="AT273" s="136" t="s">
        <v>69</v>
      </c>
      <c r="AU273" s="136" t="s">
        <v>76</v>
      </c>
      <c r="AY273" s="129" t="s">
        <v>108</v>
      </c>
      <c r="BK273" s="137">
        <f>BK274</f>
        <v>0</v>
      </c>
    </row>
    <row r="274" spans="1:65" s="2" customFormat="1" ht="22.8">
      <c r="A274" s="28"/>
      <c r="B274" s="140"/>
      <c r="C274" s="141" t="s">
        <v>390</v>
      </c>
      <c r="D274" s="141" t="s">
        <v>110</v>
      </c>
      <c r="E274" s="142" t="s">
        <v>391</v>
      </c>
      <c r="F274" s="143" t="s">
        <v>392</v>
      </c>
      <c r="G274" s="144" t="s">
        <v>381</v>
      </c>
      <c r="H274" s="145">
        <v>4165.2529999999997</v>
      </c>
      <c r="I274" s="146">
        <v>0</v>
      </c>
      <c r="J274" s="146">
        <f>ROUND(I274*H274,2)</f>
        <v>0</v>
      </c>
      <c r="K274" s="147"/>
      <c r="L274" s="29"/>
      <c r="M274" s="148" t="s">
        <v>1</v>
      </c>
      <c r="N274" s="149" t="s">
        <v>36</v>
      </c>
      <c r="O274" s="150">
        <v>0.04</v>
      </c>
      <c r="P274" s="150">
        <f>O274*H274</f>
        <v>166.61011999999999</v>
      </c>
      <c r="Q274" s="150">
        <v>0</v>
      </c>
      <c r="R274" s="150">
        <f>Q274*H274</f>
        <v>0</v>
      </c>
      <c r="S274" s="150">
        <v>0</v>
      </c>
      <c r="T274" s="151">
        <f>S274*H274</f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52" t="s">
        <v>114</v>
      </c>
      <c r="AT274" s="152" t="s">
        <v>110</v>
      </c>
      <c r="AU274" s="152" t="s">
        <v>115</v>
      </c>
      <c r="AY274" s="16" t="s">
        <v>108</v>
      </c>
      <c r="BE274" s="153">
        <f>IF(N274="základná",J274,0)</f>
        <v>0</v>
      </c>
      <c r="BF274" s="153">
        <f>IF(N274="znížená",J274,0)</f>
        <v>0</v>
      </c>
      <c r="BG274" s="153">
        <f>IF(N274="zákl. prenesená",J274,0)</f>
        <v>0</v>
      </c>
      <c r="BH274" s="153">
        <f>IF(N274="zníž. prenesená",J274,0)</f>
        <v>0</v>
      </c>
      <c r="BI274" s="153">
        <f>IF(N274="nulová",J274,0)</f>
        <v>0</v>
      </c>
      <c r="BJ274" s="16" t="s">
        <v>115</v>
      </c>
      <c r="BK274" s="153">
        <f>ROUND(I274*H274,2)</f>
        <v>0</v>
      </c>
      <c r="BL274" s="16" t="s">
        <v>114</v>
      </c>
      <c r="BM274" s="152" t="s">
        <v>393</v>
      </c>
    </row>
    <row r="275" spans="1:65" s="12" customFormat="1" ht="25.95" customHeight="1">
      <c r="B275" s="128"/>
      <c r="D275" s="129" t="s">
        <v>69</v>
      </c>
      <c r="E275" s="130" t="s">
        <v>394</v>
      </c>
      <c r="F275" s="130" t="s">
        <v>395</v>
      </c>
      <c r="J275" s="131">
        <f>BK275</f>
        <v>0</v>
      </c>
      <c r="L275" s="128"/>
      <c r="M275" s="132"/>
      <c r="N275" s="133"/>
      <c r="O275" s="133"/>
      <c r="P275" s="134">
        <f>P276</f>
        <v>0</v>
      </c>
      <c r="Q275" s="133"/>
      <c r="R275" s="134">
        <f>R276</f>
        <v>0</v>
      </c>
      <c r="S275" s="133"/>
      <c r="T275" s="135">
        <f>T276</f>
        <v>0</v>
      </c>
      <c r="AR275" s="129" t="s">
        <v>114</v>
      </c>
      <c r="AT275" s="136" t="s">
        <v>69</v>
      </c>
      <c r="AU275" s="136" t="s">
        <v>70</v>
      </c>
      <c r="AY275" s="129" t="s">
        <v>108</v>
      </c>
      <c r="BK275" s="137">
        <f>BK276</f>
        <v>0</v>
      </c>
    </row>
    <row r="276" spans="1:65" s="2" customFormat="1" ht="22.8">
      <c r="A276" s="28"/>
      <c r="B276" s="140"/>
      <c r="C276" s="141" t="s">
        <v>396</v>
      </c>
      <c r="D276" s="141" t="s">
        <v>110</v>
      </c>
      <c r="E276" s="142" t="s">
        <v>397</v>
      </c>
      <c r="F276" s="143" t="s">
        <v>398</v>
      </c>
      <c r="G276" s="144" t="s">
        <v>399</v>
      </c>
      <c r="H276" s="145">
        <v>6</v>
      </c>
      <c r="I276" s="146">
        <v>0</v>
      </c>
      <c r="J276" s="146">
        <f>ROUND(I276*H276,2)</f>
        <v>0</v>
      </c>
      <c r="K276" s="147"/>
      <c r="L276" s="29"/>
      <c r="M276" s="179" t="s">
        <v>1</v>
      </c>
      <c r="N276" s="180" t="s">
        <v>36</v>
      </c>
      <c r="O276" s="181">
        <v>0</v>
      </c>
      <c r="P276" s="181">
        <f>O276*H276</f>
        <v>0</v>
      </c>
      <c r="Q276" s="181">
        <v>0</v>
      </c>
      <c r="R276" s="181">
        <f>Q276*H276</f>
        <v>0</v>
      </c>
      <c r="S276" s="181">
        <v>0</v>
      </c>
      <c r="T276" s="182">
        <f>S276*H276</f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52" t="s">
        <v>400</v>
      </c>
      <c r="AT276" s="152" t="s">
        <v>110</v>
      </c>
      <c r="AU276" s="152" t="s">
        <v>76</v>
      </c>
      <c r="AY276" s="16" t="s">
        <v>108</v>
      </c>
      <c r="BE276" s="153">
        <f>IF(N276="základná",J276,0)</f>
        <v>0</v>
      </c>
      <c r="BF276" s="153">
        <f>IF(N276="znížená",J276,0)</f>
        <v>0</v>
      </c>
      <c r="BG276" s="153">
        <f>IF(N276="zákl. prenesená",J276,0)</f>
        <v>0</v>
      </c>
      <c r="BH276" s="153">
        <f>IF(N276="zníž. prenesená",J276,0)</f>
        <v>0</v>
      </c>
      <c r="BI276" s="153">
        <f>IF(N276="nulová",J276,0)</f>
        <v>0</v>
      </c>
      <c r="BJ276" s="16" t="s">
        <v>115</v>
      </c>
      <c r="BK276" s="153">
        <f>ROUND(I276*H276,2)</f>
        <v>0</v>
      </c>
      <c r="BL276" s="16" t="s">
        <v>400</v>
      </c>
      <c r="BM276" s="152" t="s">
        <v>401</v>
      </c>
    </row>
    <row r="277" spans="1:65" s="2" customFormat="1" ht="6.9" customHeight="1">
      <c r="A277" s="28"/>
      <c r="B277" s="43"/>
      <c r="C277" s="44"/>
      <c r="D277" s="44"/>
      <c r="E277" s="44"/>
      <c r="F277" s="44"/>
      <c r="G277" s="44"/>
      <c r="H277" s="44"/>
      <c r="I277" s="44"/>
      <c r="J277" s="44"/>
      <c r="K277" s="44"/>
      <c r="L277" s="29"/>
      <c r="M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</row>
  </sheetData>
  <autoFilter ref="C123:K276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1" fitToHeight="100" orientation="portrait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50"/>
  <sheetViews>
    <sheetView showGridLines="0" view="pageBreakPreview" zoomScale="91" zoomScaleNormal="100" zoomScaleSheetLayoutView="91" workbookViewId="0">
      <selection activeCell="J118" sqref="J118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9"/>
    </row>
    <row r="2" spans="1:46" s="1" customFormat="1" ht="36.9" customHeight="1">
      <c r="L2" s="207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78</v>
      </c>
    </row>
    <row r="3" spans="1:46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70</v>
      </c>
    </row>
    <row r="4" spans="1:46" s="1" customFormat="1" ht="24.9" customHeight="1">
      <c r="B4" s="19"/>
      <c r="D4" s="20" t="s">
        <v>79</v>
      </c>
      <c r="L4" s="19"/>
      <c r="M4" s="90" t="s">
        <v>9</v>
      </c>
      <c r="AT4" s="16" t="s">
        <v>3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16.5" customHeight="1">
      <c r="B7" s="19"/>
      <c r="E7" s="222" t="str">
        <f>'Rekapitulácia stavby'!K6</f>
        <v>Rekonštrukcia miestnej komunikácie a chodníkov školskej ulice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80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19" t="s">
        <v>436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15</v>
      </c>
      <c r="E11" s="28"/>
      <c r="F11" s="23" t="s">
        <v>1</v>
      </c>
      <c r="G11" s="28"/>
      <c r="H11" s="28"/>
      <c r="I11" s="25" t="s">
        <v>16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17</v>
      </c>
      <c r="E12" s="28"/>
      <c r="F12" s="23" t="s">
        <v>18</v>
      </c>
      <c r="G12" s="28"/>
      <c r="H12" s="28"/>
      <c r="I12" s="25" t="s">
        <v>19</v>
      </c>
      <c r="J12" s="51" t="str">
        <f>'Rekapitulácia stavby'!AN8</f>
        <v>vyplní uchádzač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5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20</v>
      </c>
      <c r="E14" s="28"/>
      <c r="F14" s="28"/>
      <c r="G14" s="28"/>
      <c r="H14" s="28"/>
      <c r="I14" s="25" t="s">
        <v>21</v>
      </c>
      <c r="J14" s="23" t="str">
        <f>'Rekapitulácia stavby'!AN10</f>
        <v>00 330 086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tr">
        <f>'Rekapitulácia stavby'!E11</f>
        <v>Obec Nová Ľubovňa, Nová ľubovňa č.102, 065 11 Nová Ľubovňa</v>
      </c>
      <c r="F15" s="28"/>
      <c r="G15" s="28"/>
      <c r="H15" s="28"/>
      <c r="I15" s="25" t="s">
        <v>22</v>
      </c>
      <c r="J15" s="23" t="str">
        <f>'Rekapitulácia stavby'!AN11</f>
        <v>neplatca DPH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21</v>
      </c>
      <c r="J17" s="23" t="str">
        <f>'Rekapitulácia stavby'!AN13</f>
        <v>vyplní uchádzač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85" t="str">
        <f>'Rekapitulácia stavby'!E14</f>
        <v>vyplní uchádzač</v>
      </c>
      <c r="F18" s="185"/>
      <c r="G18" s="185"/>
      <c r="H18" s="185"/>
      <c r="I18" s="25" t="s">
        <v>22</v>
      </c>
      <c r="J18" s="23" t="str">
        <f>'Rekapitulácia stavby'!AN14</f>
        <v>vyplní uchádzač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21</v>
      </c>
      <c r="J20" s="23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">
        <v>26</v>
      </c>
      <c r="F21" s="28"/>
      <c r="G21" s="28"/>
      <c r="H21" s="28"/>
      <c r="I21" s="25" t="s">
        <v>22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21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 xml:space="preserve"> 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188" t="s">
        <v>1</v>
      </c>
      <c r="F27" s="188"/>
      <c r="G27" s="188"/>
      <c r="H27" s="188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30</v>
      </c>
      <c r="E30" s="28"/>
      <c r="F30" s="28"/>
      <c r="G30" s="28"/>
      <c r="H30" s="28"/>
      <c r="I30" s="28"/>
      <c r="J30" s="67">
        <f>ROUND(J122,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>
      <c r="A32" s="28"/>
      <c r="B32" s="29"/>
      <c r="C32" s="28"/>
      <c r="D32" s="28"/>
      <c r="E32" s="28"/>
      <c r="F32" s="32" t="s">
        <v>32</v>
      </c>
      <c r="G32" s="28"/>
      <c r="H32" s="28"/>
      <c r="I32" s="32" t="s">
        <v>31</v>
      </c>
      <c r="J32" s="32" t="s">
        <v>33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>
      <c r="A33" s="28"/>
      <c r="B33" s="29"/>
      <c r="C33" s="28"/>
      <c r="D33" s="95" t="s">
        <v>34</v>
      </c>
      <c r="E33" s="25" t="s">
        <v>35</v>
      </c>
      <c r="F33" s="96">
        <f>ROUND((SUM(BE122:BE149)),  2)</f>
        <v>0</v>
      </c>
      <c r="G33" s="28"/>
      <c r="H33" s="28"/>
      <c r="I33" s="97">
        <v>0.2</v>
      </c>
      <c r="J33" s="96">
        <f>ROUND(((SUM(BE122:BE149))*I33),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>
      <c r="A34" s="28"/>
      <c r="B34" s="29"/>
      <c r="C34" s="28"/>
      <c r="D34" s="28"/>
      <c r="E34" s="25" t="s">
        <v>36</v>
      </c>
      <c r="F34" s="96">
        <f>ROUND((SUM(BF122:BF149)),  2)</f>
        <v>0</v>
      </c>
      <c r="G34" s="28"/>
      <c r="H34" s="28"/>
      <c r="I34" s="97">
        <v>0.2</v>
      </c>
      <c r="J34" s="96">
        <f>ROUND(((SUM(BF122:BF149))*I34),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>
      <c r="A35" s="28"/>
      <c r="B35" s="29"/>
      <c r="C35" s="28"/>
      <c r="D35" s="28"/>
      <c r="E35" s="25" t="s">
        <v>37</v>
      </c>
      <c r="F35" s="96">
        <f>ROUND((SUM(BG122:BG149)),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>
      <c r="A36" s="28"/>
      <c r="B36" s="29"/>
      <c r="C36" s="28"/>
      <c r="D36" s="28"/>
      <c r="E36" s="25" t="s">
        <v>38</v>
      </c>
      <c r="F36" s="96">
        <f>ROUND((SUM(BH122:BH149)),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>
      <c r="A37" s="28"/>
      <c r="B37" s="29"/>
      <c r="C37" s="28"/>
      <c r="D37" s="28"/>
      <c r="E37" s="25" t="s">
        <v>39</v>
      </c>
      <c r="F37" s="96">
        <f>ROUND((SUM(BI122:BI149)),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40</v>
      </c>
      <c r="E39" s="56"/>
      <c r="F39" s="56"/>
      <c r="G39" s="100" t="s">
        <v>41</v>
      </c>
      <c r="H39" s="101" t="s">
        <v>42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38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28"/>
      <c r="B61" s="29"/>
      <c r="C61" s="28"/>
      <c r="D61" s="41" t="s">
        <v>45</v>
      </c>
      <c r="E61" s="31"/>
      <c r="F61" s="104" t="s">
        <v>46</v>
      </c>
      <c r="G61" s="41" t="s">
        <v>45</v>
      </c>
      <c r="H61" s="31"/>
      <c r="I61" s="31"/>
      <c r="J61" s="105" t="s">
        <v>46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28"/>
      <c r="B65" s="29"/>
      <c r="C65" s="28"/>
      <c r="D65" s="39" t="s">
        <v>47</v>
      </c>
      <c r="E65" s="42"/>
      <c r="F65" s="42"/>
      <c r="G65" s="39" t="s">
        <v>48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28"/>
      <c r="B76" s="29"/>
      <c r="C76" s="28"/>
      <c r="D76" s="41" t="s">
        <v>45</v>
      </c>
      <c r="E76" s="31"/>
      <c r="F76" s="104" t="s">
        <v>46</v>
      </c>
      <c r="G76" s="41" t="s">
        <v>45</v>
      </c>
      <c r="H76" s="31"/>
      <c r="I76" s="31"/>
      <c r="J76" s="105" t="s">
        <v>46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>
      <c r="A82" s="28"/>
      <c r="B82" s="29"/>
      <c r="C82" s="20" t="s">
        <v>81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22" t="str">
        <f>E7</f>
        <v>Rekonštrukcia miestnej komunikácie a chodníkov školskej ulice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80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19" t="str">
        <f>E9</f>
        <v>SO 01- 03 REKONŠTRUKCIA MK - VETVA „B“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17</v>
      </c>
      <c r="D89" s="28"/>
      <c r="E89" s="28"/>
      <c r="F89" s="23" t="str">
        <f>F12</f>
        <v>Nová Ľubovňa</v>
      </c>
      <c r="G89" s="28"/>
      <c r="H89" s="28"/>
      <c r="I89" s="25" t="s">
        <v>19</v>
      </c>
      <c r="J89" s="51" t="str">
        <f>IF(J12="","",J12)</f>
        <v>vyplní uchádzač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200000000000003" customHeight="1">
      <c r="A91" s="28"/>
      <c r="B91" s="29"/>
      <c r="C91" s="25" t="s">
        <v>20</v>
      </c>
      <c r="D91" s="28"/>
      <c r="E91" s="28"/>
      <c r="F91" s="23" t="str">
        <f>E15</f>
        <v>Obec Nová Ľubovňa, Nová ľubovňa č.102, 065 11 Nová Ľubovňa</v>
      </c>
      <c r="G91" s="28"/>
      <c r="H91" s="28"/>
      <c r="I91" s="25" t="s">
        <v>25</v>
      </c>
      <c r="J91" s="224" t="str">
        <f>E21</f>
        <v>PRODOSING, s.r.o., Bardejovská 13, Ľubotice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15" customHeight="1">
      <c r="A92" s="28"/>
      <c r="B92" s="29"/>
      <c r="C92" s="25" t="s">
        <v>23</v>
      </c>
      <c r="D92" s="28"/>
      <c r="E92" s="28"/>
      <c r="F92" s="23" t="str">
        <f>IF(E18="","",E18)</f>
        <v>vyplní uchádzač</v>
      </c>
      <c r="G92" s="28"/>
      <c r="H92" s="28"/>
      <c r="I92" s="25" t="s">
        <v>28</v>
      </c>
      <c r="J92" s="26" t="str">
        <f>E24</f>
        <v xml:space="preserve">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82</v>
      </c>
      <c r="D94" s="98"/>
      <c r="E94" s="98"/>
      <c r="F94" s="98"/>
      <c r="G94" s="98"/>
      <c r="H94" s="98"/>
      <c r="I94" s="98"/>
      <c r="J94" s="107" t="s">
        <v>83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5" customHeight="1">
      <c r="A96" s="28"/>
      <c r="B96" s="29"/>
      <c r="C96" s="108" t="s">
        <v>84</v>
      </c>
      <c r="D96" s="28"/>
      <c r="E96" s="28"/>
      <c r="F96" s="28"/>
      <c r="G96" s="28"/>
      <c r="H96" s="28"/>
      <c r="I96" s="28"/>
      <c r="J96" s="67">
        <f>J122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85</v>
      </c>
    </row>
    <row r="97" spans="1:31" s="9" customFormat="1" ht="24.9" customHeight="1">
      <c r="B97" s="109"/>
      <c r="D97" s="110" t="s">
        <v>86</v>
      </c>
      <c r="E97" s="111"/>
      <c r="F97" s="111"/>
      <c r="G97" s="111"/>
      <c r="H97" s="111"/>
      <c r="I97" s="111"/>
      <c r="J97" s="112">
        <f>J123</f>
        <v>0</v>
      </c>
      <c r="L97" s="109"/>
    </row>
    <row r="98" spans="1:31" s="10" customFormat="1" ht="19.95" customHeight="1">
      <c r="B98" s="113"/>
      <c r="D98" s="114" t="s">
        <v>87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1:31" s="10" customFormat="1" ht="19.95" customHeight="1">
      <c r="B99" s="113"/>
      <c r="D99" s="114" t="s">
        <v>89</v>
      </c>
      <c r="E99" s="115"/>
      <c r="F99" s="115"/>
      <c r="G99" s="115"/>
      <c r="H99" s="115"/>
      <c r="I99" s="115"/>
      <c r="J99" s="116">
        <f>J127</f>
        <v>0</v>
      </c>
      <c r="L99" s="113"/>
    </row>
    <row r="100" spans="1:31" s="10" customFormat="1" ht="19.95" customHeight="1">
      <c r="B100" s="113"/>
      <c r="D100" s="114" t="s">
        <v>91</v>
      </c>
      <c r="E100" s="115"/>
      <c r="F100" s="115"/>
      <c r="G100" s="115"/>
      <c r="H100" s="115"/>
      <c r="I100" s="115"/>
      <c r="J100" s="116">
        <f>J136</f>
        <v>0</v>
      </c>
      <c r="L100" s="113"/>
    </row>
    <row r="101" spans="1:31" s="10" customFormat="1" ht="19.95" customHeight="1">
      <c r="B101" s="113"/>
      <c r="D101" s="114" t="s">
        <v>92</v>
      </c>
      <c r="E101" s="115"/>
      <c r="F101" s="115"/>
      <c r="G101" s="115"/>
      <c r="H101" s="115"/>
      <c r="I101" s="115"/>
      <c r="J101" s="116">
        <f>J146</f>
        <v>0</v>
      </c>
      <c r="L101" s="113"/>
    </row>
    <row r="102" spans="1:31" s="9" customFormat="1" ht="24.9" customHeight="1">
      <c r="B102" s="109"/>
      <c r="D102" s="110" t="s">
        <v>93</v>
      </c>
      <c r="E102" s="111"/>
      <c r="F102" s="111"/>
      <c r="G102" s="111"/>
      <c r="H102" s="111"/>
      <c r="I102" s="111"/>
      <c r="J102" s="112">
        <f>J148</f>
        <v>0</v>
      </c>
      <c r="L102" s="109"/>
    </row>
    <row r="103" spans="1:31" s="2" customFormat="1" ht="21.75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" customHeight="1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8" spans="1:31" s="2" customFormat="1" ht="6.9" customHeight="1">
      <c r="A108" s="28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" customHeight="1">
      <c r="A109" s="28"/>
      <c r="B109" s="29"/>
      <c r="C109" s="20" t="s">
        <v>94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13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28"/>
      <c r="D112" s="28"/>
      <c r="E112" s="222" t="str">
        <f>E7</f>
        <v>Rekonštrukcia miestnej komunikácie a chodníkov školskej ulice</v>
      </c>
      <c r="F112" s="223"/>
      <c r="G112" s="223"/>
      <c r="H112" s="223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80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19" t="str">
        <f>E9</f>
        <v>SO 01- 03 REKONŠTRUKCIA MK - VETVA „B“</v>
      </c>
      <c r="F114" s="221"/>
      <c r="G114" s="221"/>
      <c r="H114" s="221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17</v>
      </c>
      <c r="D116" s="28"/>
      <c r="E116" s="28"/>
      <c r="F116" s="23" t="str">
        <f>F12</f>
        <v>Nová Ľubovňa</v>
      </c>
      <c r="G116" s="28"/>
      <c r="H116" s="28"/>
      <c r="I116" s="25" t="s">
        <v>19</v>
      </c>
      <c r="J116" s="51" t="str">
        <f>IF(J12="","",J12)</f>
        <v>vyplní uchádzač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40.200000000000003" customHeight="1">
      <c r="A118" s="28"/>
      <c r="B118" s="29"/>
      <c r="C118" s="25" t="s">
        <v>20</v>
      </c>
      <c r="D118" s="28"/>
      <c r="E118" s="28"/>
      <c r="F118" s="23" t="str">
        <f>E15</f>
        <v>Obec Nová Ľubovňa, Nová ľubovňa č.102, 065 11 Nová Ľubovňa</v>
      </c>
      <c r="G118" s="28"/>
      <c r="H118" s="28"/>
      <c r="I118" s="25" t="s">
        <v>25</v>
      </c>
      <c r="J118" s="224" t="str">
        <f>E21</f>
        <v>PRODOSING, s.r.o., Bardejovská 13, Ľubotice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15" customHeight="1">
      <c r="A119" s="28"/>
      <c r="B119" s="29"/>
      <c r="C119" s="25" t="s">
        <v>23</v>
      </c>
      <c r="D119" s="28"/>
      <c r="E119" s="28"/>
      <c r="F119" s="23" t="str">
        <f>IF(E18="","",E18)</f>
        <v>vyplní uchádzač</v>
      </c>
      <c r="G119" s="28"/>
      <c r="H119" s="28"/>
      <c r="I119" s="25" t="s">
        <v>28</v>
      </c>
      <c r="J119" s="26" t="str">
        <f>E24</f>
        <v xml:space="preserve"> 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17"/>
      <c r="B121" s="118"/>
      <c r="C121" s="119" t="s">
        <v>95</v>
      </c>
      <c r="D121" s="120" t="s">
        <v>55</v>
      </c>
      <c r="E121" s="120" t="s">
        <v>51</v>
      </c>
      <c r="F121" s="120" t="s">
        <v>52</v>
      </c>
      <c r="G121" s="120" t="s">
        <v>96</v>
      </c>
      <c r="H121" s="120" t="s">
        <v>97</v>
      </c>
      <c r="I121" s="120" t="s">
        <v>98</v>
      </c>
      <c r="J121" s="121" t="s">
        <v>83</v>
      </c>
      <c r="K121" s="122" t="s">
        <v>99</v>
      </c>
      <c r="L121" s="123"/>
      <c r="M121" s="58" t="s">
        <v>1</v>
      </c>
      <c r="N121" s="59" t="s">
        <v>34</v>
      </c>
      <c r="O121" s="59" t="s">
        <v>100</v>
      </c>
      <c r="P121" s="59" t="s">
        <v>101</v>
      </c>
      <c r="Q121" s="59" t="s">
        <v>102</v>
      </c>
      <c r="R121" s="59" t="s">
        <v>103</v>
      </c>
      <c r="S121" s="59" t="s">
        <v>104</v>
      </c>
      <c r="T121" s="60" t="s">
        <v>105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5" customHeight="1">
      <c r="A122" s="28"/>
      <c r="B122" s="29"/>
      <c r="C122" s="65" t="s">
        <v>84</v>
      </c>
      <c r="D122" s="28"/>
      <c r="E122" s="28"/>
      <c r="F122" s="28"/>
      <c r="G122" s="28"/>
      <c r="H122" s="28"/>
      <c r="I122" s="28"/>
      <c r="J122" s="124">
        <f>BK122</f>
        <v>0</v>
      </c>
      <c r="K122" s="28"/>
      <c r="L122" s="29"/>
      <c r="M122" s="61"/>
      <c r="N122" s="52"/>
      <c r="O122" s="62"/>
      <c r="P122" s="125">
        <f>P123+P148</f>
        <v>122.36750000000001</v>
      </c>
      <c r="Q122" s="62"/>
      <c r="R122" s="125">
        <f>R123+R148</f>
        <v>97.415660000000003</v>
      </c>
      <c r="S122" s="62"/>
      <c r="T122" s="126">
        <f>T123+T148</f>
        <v>39.957259999999998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6" t="s">
        <v>69</v>
      </c>
      <c r="AU122" s="16" t="s">
        <v>85</v>
      </c>
      <c r="BK122" s="127">
        <f>BK123+BK148</f>
        <v>0</v>
      </c>
    </row>
    <row r="123" spans="1:65" s="12" customFormat="1" ht="25.95" customHeight="1">
      <c r="B123" s="128"/>
      <c r="D123" s="129" t="s">
        <v>69</v>
      </c>
      <c r="E123" s="130" t="s">
        <v>106</v>
      </c>
      <c r="F123" s="130" t="s">
        <v>107</v>
      </c>
      <c r="J123" s="131">
        <f>BK123</f>
        <v>0</v>
      </c>
      <c r="L123" s="128"/>
      <c r="M123" s="132"/>
      <c r="N123" s="133"/>
      <c r="O123" s="133"/>
      <c r="P123" s="134">
        <f>P124+P127+P136+P146</f>
        <v>122.36750000000001</v>
      </c>
      <c r="Q123" s="133"/>
      <c r="R123" s="134">
        <f>R124+R127+R136+R146</f>
        <v>97.415660000000003</v>
      </c>
      <c r="S123" s="133"/>
      <c r="T123" s="135">
        <f>T124+T127+T136+T146</f>
        <v>39.957259999999998</v>
      </c>
      <c r="AR123" s="129" t="s">
        <v>76</v>
      </c>
      <c r="AT123" s="136" t="s">
        <v>69</v>
      </c>
      <c r="AU123" s="136" t="s">
        <v>70</v>
      </c>
      <c r="AY123" s="129" t="s">
        <v>108</v>
      </c>
      <c r="BK123" s="137">
        <f>BK124+BK127+BK136+BK146</f>
        <v>0</v>
      </c>
    </row>
    <row r="124" spans="1:65" s="12" customFormat="1" ht="22.95" customHeight="1">
      <c r="B124" s="128"/>
      <c r="D124" s="129" t="s">
        <v>69</v>
      </c>
      <c r="E124" s="138" t="s">
        <v>76</v>
      </c>
      <c r="F124" s="138" t="s">
        <v>109</v>
      </c>
      <c r="J124" s="139">
        <f>BK124</f>
        <v>0</v>
      </c>
      <c r="L124" s="128"/>
      <c r="M124" s="132"/>
      <c r="N124" s="133"/>
      <c r="O124" s="133"/>
      <c r="P124" s="134">
        <f>SUM(P125:P126)</f>
        <v>39.66865</v>
      </c>
      <c r="Q124" s="133"/>
      <c r="R124" s="134">
        <f>SUM(R125:R126)</f>
        <v>2.0650000000000002E-2</v>
      </c>
      <c r="S124" s="133"/>
      <c r="T124" s="135">
        <f>SUM(T125:T126)</f>
        <v>31.388000000000002</v>
      </c>
      <c r="AR124" s="129" t="s">
        <v>76</v>
      </c>
      <c r="AT124" s="136" t="s">
        <v>69</v>
      </c>
      <c r="AU124" s="136" t="s">
        <v>76</v>
      </c>
      <c r="AY124" s="129" t="s">
        <v>108</v>
      </c>
      <c r="BK124" s="137">
        <f>SUM(BK125:BK126)</f>
        <v>0</v>
      </c>
    </row>
    <row r="125" spans="1:65" s="2" customFormat="1" ht="34.200000000000003">
      <c r="A125" s="28"/>
      <c r="B125" s="140"/>
      <c r="C125" s="141" t="s">
        <v>76</v>
      </c>
      <c r="D125" s="141" t="s">
        <v>110</v>
      </c>
      <c r="E125" s="142" t="s">
        <v>402</v>
      </c>
      <c r="F125" s="143" t="s">
        <v>403</v>
      </c>
      <c r="G125" s="144" t="s">
        <v>113</v>
      </c>
      <c r="H125" s="145">
        <v>413</v>
      </c>
      <c r="I125" s="146">
        <v>0</v>
      </c>
      <c r="J125" s="146">
        <f>ROUND(I125*H125,2)</f>
        <v>0</v>
      </c>
      <c r="K125" s="147"/>
      <c r="L125" s="29"/>
      <c r="M125" s="148" t="s">
        <v>1</v>
      </c>
      <c r="N125" s="149" t="s">
        <v>36</v>
      </c>
      <c r="O125" s="150">
        <v>9.6049999999999996E-2</v>
      </c>
      <c r="P125" s="150">
        <f>O125*H125</f>
        <v>39.66865</v>
      </c>
      <c r="Q125" s="150">
        <v>5.0000000000000002E-5</v>
      </c>
      <c r="R125" s="150">
        <f>Q125*H125</f>
        <v>2.0650000000000002E-2</v>
      </c>
      <c r="S125" s="150">
        <v>7.5999999999999998E-2</v>
      </c>
      <c r="T125" s="151">
        <f>S125*H125</f>
        <v>31.388000000000002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2" t="s">
        <v>114</v>
      </c>
      <c r="AT125" s="152" t="s">
        <v>110</v>
      </c>
      <c r="AU125" s="152" t="s">
        <v>115</v>
      </c>
      <c r="AY125" s="16" t="s">
        <v>108</v>
      </c>
      <c r="BE125" s="153">
        <f>IF(N125="základná",J125,0)</f>
        <v>0</v>
      </c>
      <c r="BF125" s="153">
        <f>IF(N125="znížená",J125,0)</f>
        <v>0</v>
      </c>
      <c r="BG125" s="153">
        <f>IF(N125="zákl. prenesená",J125,0)</f>
        <v>0</v>
      </c>
      <c r="BH125" s="153">
        <f>IF(N125="zníž. prenesená",J125,0)</f>
        <v>0</v>
      </c>
      <c r="BI125" s="153">
        <f>IF(N125="nulová",J125,0)</f>
        <v>0</v>
      </c>
      <c r="BJ125" s="16" t="s">
        <v>115</v>
      </c>
      <c r="BK125" s="153">
        <f>ROUND(I125*H125,2)</f>
        <v>0</v>
      </c>
      <c r="BL125" s="16" t="s">
        <v>114</v>
      </c>
      <c r="BM125" s="152" t="s">
        <v>404</v>
      </c>
    </row>
    <row r="126" spans="1:65" s="13" customFormat="1">
      <c r="B126" s="154"/>
      <c r="D126" s="155" t="s">
        <v>117</v>
      </c>
      <c r="E126" s="156" t="s">
        <v>1</v>
      </c>
      <c r="F126" s="157" t="s">
        <v>405</v>
      </c>
      <c r="H126" s="158">
        <v>413</v>
      </c>
      <c r="L126" s="154"/>
      <c r="M126" s="159"/>
      <c r="N126" s="160"/>
      <c r="O126" s="160"/>
      <c r="P126" s="160"/>
      <c r="Q126" s="160"/>
      <c r="R126" s="160"/>
      <c r="S126" s="160"/>
      <c r="T126" s="161"/>
      <c r="AT126" s="156" t="s">
        <v>117</v>
      </c>
      <c r="AU126" s="156" t="s">
        <v>115</v>
      </c>
      <c r="AV126" s="13" t="s">
        <v>115</v>
      </c>
      <c r="AW126" s="13" t="s">
        <v>27</v>
      </c>
      <c r="AX126" s="13" t="s">
        <v>76</v>
      </c>
      <c r="AY126" s="156" t="s">
        <v>108</v>
      </c>
    </row>
    <row r="127" spans="1:65" s="12" customFormat="1" ht="22.95" customHeight="1">
      <c r="B127" s="128"/>
      <c r="D127" s="129" t="s">
        <v>69</v>
      </c>
      <c r="E127" s="138" t="s">
        <v>147</v>
      </c>
      <c r="F127" s="138" t="s">
        <v>241</v>
      </c>
      <c r="J127" s="139">
        <f>BK127</f>
        <v>0</v>
      </c>
      <c r="L127" s="128"/>
      <c r="M127" s="132"/>
      <c r="N127" s="133"/>
      <c r="O127" s="133"/>
      <c r="P127" s="134">
        <f>SUM(P128:P135)</f>
        <v>58.249519999999997</v>
      </c>
      <c r="Q127" s="133"/>
      <c r="R127" s="134">
        <f>SUM(R128:R135)</f>
        <v>94.886750000000006</v>
      </c>
      <c r="S127" s="133"/>
      <c r="T127" s="135">
        <f>SUM(T128:T135)</f>
        <v>0</v>
      </c>
      <c r="AR127" s="129" t="s">
        <v>76</v>
      </c>
      <c r="AT127" s="136" t="s">
        <v>69</v>
      </c>
      <c r="AU127" s="136" t="s">
        <v>76</v>
      </c>
      <c r="AY127" s="129" t="s">
        <v>108</v>
      </c>
      <c r="BK127" s="137">
        <f>SUM(BK128:BK135)</f>
        <v>0</v>
      </c>
    </row>
    <row r="128" spans="1:65" s="2" customFormat="1" ht="22.8">
      <c r="A128" s="28"/>
      <c r="B128" s="140"/>
      <c r="C128" s="141" t="s">
        <v>115</v>
      </c>
      <c r="D128" s="141" t="s">
        <v>110</v>
      </c>
      <c r="E128" s="142" t="s">
        <v>262</v>
      </c>
      <c r="F128" s="143" t="s">
        <v>263</v>
      </c>
      <c r="G128" s="144" t="s">
        <v>113</v>
      </c>
      <c r="H128" s="145">
        <v>826</v>
      </c>
      <c r="I128" s="146">
        <v>0</v>
      </c>
      <c r="J128" s="146">
        <f>ROUND(I128*H128,2)</f>
        <v>0</v>
      </c>
      <c r="K128" s="147"/>
      <c r="L128" s="29"/>
      <c r="M128" s="148" t="s">
        <v>1</v>
      </c>
      <c r="N128" s="149" t="s">
        <v>36</v>
      </c>
      <c r="O128" s="150">
        <v>2.0200000000000001E-3</v>
      </c>
      <c r="P128" s="150">
        <f>O128*H128</f>
        <v>1.66852</v>
      </c>
      <c r="Q128" s="150">
        <v>5.1000000000000004E-4</v>
      </c>
      <c r="R128" s="150">
        <f>Q128*H128</f>
        <v>0.42126000000000002</v>
      </c>
      <c r="S128" s="150">
        <v>0</v>
      </c>
      <c r="T128" s="151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2" t="s">
        <v>114</v>
      </c>
      <c r="AT128" s="152" t="s">
        <v>110</v>
      </c>
      <c r="AU128" s="152" t="s">
        <v>115</v>
      </c>
      <c r="AY128" s="16" t="s">
        <v>108</v>
      </c>
      <c r="BE128" s="153">
        <f>IF(N128="základná",J128,0)</f>
        <v>0</v>
      </c>
      <c r="BF128" s="153">
        <f>IF(N128="znížená",J128,0)</f>
        <v>0</v>
      </c>
      <c r="BG128" s="153">
        <f>IF(N128="zákl. prenesená",J128,0)</f>
        <v>0</v>
      </c>
      <c r="BH128" s="153">
        <f>IF(N128="zníž. prenesená",J128,0)</f>
        <v>0</v>
      </c>
      <c r="BI128" s="153">
        <f>IF(N128="nulová",J128,0)</f>
        <v>0</v>
      </c>
      <c r="BJ128" s="16" t="s">
        <v>115</v>
      </c>
      <c r="BK128" s="153">
        <f>ROUND(I128*H128,2)</f>
        <v>0</v>
      </c>
      <c r="BL128" s="16" t="s">
        <v>114</v>
      </c>
      <c r="BM128" s="152" t="s">
        <v>406</v>
      </c>
    </row>
    <row r="129" spans="1:65" s="13" customFormat="1">
      <c r="B129" s="154"/>
      <c r="D129" s="155" t="s">
        <v>117</v>
      </c>
      <c r="E129" s="156" t="s">
        <v>1</v>
      </c>
      <c r="F129" s="157" t="s">
        <v>407</v>
      </c>
      <c r="H129" s="158">
        <v>413</v>
      </c>
      <c r="L129" s="154"/>
      <c r="M129" s="159"/>
      <c r="N129" s="160"/>
      <c r="O129" s="160"/>
      <c r="P129" s="160"/>
      <c r="Q129" s="160"/>
      <c r="R129" s="160"/>
      <c r="S129" s="160"/>
      <c r="T129" s="161"/>
      <c r="AT129" s="156" t="s">
        <v>117</v>
      </c>
      <c r="AU129" s="156" t="s">
        <v>115</v>
      </c>
      <c r="AV129" s="13" t="s">
        <v>115</v>
      </c>
      <c r="AW129" s="13" t="s">
        <v>27</v>
      </c>
      <c r="AX129" s="13" t="s">
        <v>70</v>
      </c>
      <c r="AY129" s="156" t="s">
        <v>108</v>
      </c>
    </row>
    <row r="130" spans="1:65" s="13" customFormat="1">
      <c r="B130" s="154"/>
      <c r="D130" s="155" t="s">
        <v>117</v>
      </c>
      <c r="E130" s="156" t="s">
        <v>1</v>
      </c>
      <c r="F130" s="157" t="s">
        <v>408</v>
      </c>
      <c r="H130" s="158">
        <v>413</v>
      </c>
      <c r="L130" s="154"/>
      <c r="M130" s="159"/>
      <c r="N130" s="160"/>
      <c r="O130" s="160"/>
      <c r="P130" s="160"/>
      <c r="Q130" s="160"/>
      <c r="R130" s="160"/>
      <c r="S130" s="160"/>
      <c r="T130" s="161"/>
      <c r="AT130" s="156" t="s">
        <v>117</v>
      </c>
      <c r="AU130" s="156" t="s">
        <v>115</v>
      </c>
      <c r="AV130" s="13" t="s">
        <v>115</v>
      </c>
      <c r="AW130" s="13" t="s">
        <v>27</v>
      </c>
      <c r="AX130" s="13" t="s">
        <v>70</v>
      </c>
      <c r="AY130" s="156" t="s">
        <v>108</v>
      </c>
    </row>
    <row r="131" spans="1:65" s="14" customFormat="1">
      <c r="B131" s="162"/>
      <c r="D131" s="155" t="s">
        <v>117</v>
      </c>
      <c r="E131" s="163" t="s">
        <v>1</v>
      </c>
      <c r="F131" s="164" t="s">
        <v>146</v>
      </c>
      <c r="H131" s="165">
        <v>826</v>
      </c>
      <c r="L131" s="162"/>
      <c r="M131" s="166"/>
      <c r="N131" s="167"/>
      <c r="O131" s="167"/>
      <c r="P131" s="167"/>
      <c r="Q131" s="167"/>
      <c r="R131" s="167"/>
      <c r="S131" s="167"/>
      <c r="T131" s="168"/>
      <c r="AT131" s="163" t="s">
        <v>117</v>
      </c>
      <c r="AU131" s="163" t="s">
        <v>115</v>
      </c>
      <c r="AV131" s="14" t="s">
        <v>114</v>
      </c>
      <c r="AW131" s="14" t="s">
        <v>27</v>
      </c>
      <c r="AX131" s="14" t="s">
        <v>76</v>
      </c>
      <c r="AY131" s="163" t="s">
        <v>108</v>
      </c>
    </row>
    <row r="132" spans="1:65" s="2" customFormat="1" ht="34.200000000000003">
      <c r="A132" s="28"/>
      <c r="B132" s="140"/>
      <c r="C132" s="141" t="s">
        <v>123</v>
      </c>
      <c r="D132" s="141" t="s">
        <v>110</v>
      </c>
      <c r="E132" s="142" t="s">
        <v>268</v>
      </c>
      <c r="F132" s="143" t="s">
        <v>269</v>
      </c>
      <c r="G132" s="144" t="s">
        <v>113</v>
      </c>
      <c r="H132" s="145">
        <v>413</v>
      </c>
      <c r="I132" s="146">
        <v>0</v>
      </c>
      <c r="J132" s="146">
        <f>ROUND(I132*H132,2)</f>
        <v>0</v>
      </c>
      <c r="K132" s="147"/>
      <c r="L132" s="29"/>
      <c r="M132" s="148" t="s">
        <v>1</v>
      </c>
      <c r="N132" s="149" t="s">
        <v>36</v>
      </c>
      <c r="O132" s="150">
        <v>6.6000000000000003E-2</v>
      </c>
      <c r="P132" s="150">
        <f>O132*H132</f>
        <v>27.257999999999999</v>
      </c>
      <c r="Q132" s="150">
        <v>0.10373</v>
      </c>
      <c r="R132" s="150">
        <f>Q132*H132</f>
        <v>42.840490000000003</v>
      </c>
      <c r="S132" s="150">
        <v>0</v>
      </c>
      <c r="T132" s="151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2" t="s">
        <v>114</v>
      </c>
      <c r="AT132" s="152" t="s">
        <v>110</v>
      </c>
      <c r="AU132" s="152" t="s">
        <v>115</v>
      </c>
      <c r="AY132" s="16" t="s">
        <v>108</v>
      </c>
      <c r="BE132" s="153">
        <f>IF(N132="základná",J132,0)</f>
        <v>0</v>
      </c>
      <c r="BF132" s="153">
        <f>IF(N132="znížená",J132,0)</f>
        <v>0</v>
      </c>
      <c r="BG132" s="153">
        <f>IF(N132="zákl. prenesená",J132,0)</f>
        <v>0</v>
      </c>
      <c r="BH132" s="153">
        <f>IF(N132="zníž. prenesená",J132,0)</f>
        <v>0</v>
      </c>
      <c r="BI132" s="153">
        <f>IF(N132="nulová",J132,0)</f>
        <v>0</v>
      </c>
      <c r="BJ132" s="16" t="s">
        <v>115</v>
      </c>
      <c r="BK132" s="153">
        <f>ROUND(I132*H132,2)</f>
        <v>0</v>
      </c>
      <c r="BL132" s="16" t="s">
        <v>114</v>
      </c>
      <c r="BM132" s="152" t="s">
        <v>409</v>
      </c>
    </row>
    <row r="133" spans="1:65" s="13" customFormat="1">
      <c r="B133" s="154"/>
      <c r="D133" s="155" t="s">
        <v>117</v>
      </c>
      <c r="E133" s="156" t="s">
        <v>1</v>
      </c>
      <c r="F133" s="157" t="s">
        <v>407</v>
      </c>
      <c r="H133" s="158">
        <v>413</v>
      </c>
      <c r="L133" s="154"/>
      <c r="M133" s="159"/>
      <c r="N133" s="160"/>
      <c r="O133" s="160"/>
      <c r="P133" s="160"/>
      <c r="Q133" s="160"/>
      <c r="R133" s="160"/>
      <c r="S133" s="160"/>
      <c r="T133" s="161"/>
      <c r="AT133" s="156" t="s">
        <v>117</v>
      </c>
      <c r="AU133" s="156" t="s">
        <v>115</v>
      </c>
      <c r="AV133" s="13" t="s">
        <v>115</v>
      </c>
      <c r="AW133" s="13" t="s">
        <v>27</v>
      </c>
      <c r="AX133" s="13" t="s">
        <v>76</v>
      </c>
      <c r="AY133" s="156" t="s">
        <v>108</v>
      </c>
    </row>
    <row r="134" spans="1:65" s="2" customFormat="1" ht="34.200000000000003">
      <c r="A134" s="28"/>
      <c r="B134" s="140"/>
      <c r="C134" s="141" t="s">
        <v>114</v>
      </c>
      <c r="D134" s="141" t="s">
        <v>110</v>
      </c>
      <c r="E134" s="142" t="s">
        <v>272</v>
      </c>
      <c r="F134" s="143" t="s">
        <v>273</v>
      </c>
      <c r="G134" s="144" t="s">
        <v>113</v>
      </c>
      <c r="H134" s="145">
        <v>413</v>
      </c>
      <c r="I134" s="146">
        <v>0</v>
      </c>
      <c r="J134" s="146">
        <f>ROUND(I134*H134,2)</f>
        <v>0</v>
      </c>
      <c r="K134" s="147"/>
      <c r="L134" s="29"/>
      <c r="M134" s="148" t="s">
        <v>1</v>
      </c>
      <c r="N134" s="149" t="s">
        <v>36</v>
      </c>
      <c r="O134" s="150">
        <v>7.0999999999999994E-2</v>
      </c>
      <c r="P134" s="150">
        <f>O134*H134</f>
        <v>29.323</v>
      </c>
      <c r="Q134" s="150">
        <v>0.125</v>
      </c>
      <c r="R134" s="150">
        <f>Q134*H134</f>
        <v>51.625</v>
      </c>
      <c r="S134" s="150">
        <v>0</v>
      </c>
      <c r="T134" s="151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2" t="s">
        <v>114</v>
      </c>
      <c r="AT134" s="152" t="s">
        <v>110</v>
      </c>
      <c r="AU134" s="152" t="s">
        <v>115</v>
      </c>
      <c r="AY134" s="16" t="s">
        <v>108</v>
      </c>
      <c r="BE134" s="153">
        <f>IF(N134="základná",J134,0)</f>
        <v>0</v>
      </c>
      <c r="BF134" s="153">
        <f>IF(N134="znížená",J134,0)</f>
        <v>0</v>
      </c>
      <c r="BG134" s="153">
        <f>IF(N134="zákl. prenesená",J134,0)</f>
        <v>0</v>
      </c>
      <c r="BH134" s="153">
        <f>IF(N134="zníž. prenesená",J134,0)</f>
        <v>0</v>
      </c>
      <c r="BI134" s="153">
        <f>IF(N134="nulová",J134,0)</f>
        <v>0</v>
      </c>
      <c r="BJ134" s="16" t="s">
        <v>115</v>
      </c>
      <c r="BK134" s="153">
        <f>ROUND(I134*H134,2)</f>
        <v>0</v>
      </c>
      <c r="BL134" s="16" t="s">
        <v>114</v>
      </c>
      <c r="BM134" s="152" t="s">
        <v>410</v>
      </c>
    </row>
    <row r="135" spans="1:65" s="13" customFormat="1">
      <c r="B135" s="154"/>
      <c r="D135" s="155" t="s">
        <v>117</v>
      </c>
      <c r="E135" s="156" t="s">
        <v>1</v>
      </c>
      <c r="F135" s="157" t="s">
        <v>408</v>
      </c>
      <c r="H135" s="158">
        <v>413</v>
      </c>
      <c r="L135" s="154"/>
      <c r="M135" s="159"/>
      <c r="N135" s="160"/>
      <c r="O135" s="160"/>
      <c r="P135" s="160"/>
      <c r="Q135" s="160"/>
      <c r="R135" s="160"/>
      <c r="S135" s="160"/>
      <c r="T135" s="161"/>
      <c r="AT135" s="156" t="s">
        <v>117</v>
      </c>
      <c r="AU135" s="156" t="s">
        <v>115</v>
      </c>
      <c r="AV135" s="13" t="s">
        <v>115</v>
      </c>
      <c r="AW135" s="13" t="s">
        <v>27</v>
      </c>
      <c r="AX135" s="13" t="s">
        <v>76</v>
      </c>
      <c r="AY135" s="156" t="s">
        <v>108</v>
      </c>
    </row>
    <row r="136" spans="1:65" s="12" customFormat="1" ht="22.95" customHeight="1">
      <c r="B136" s="128"/>
      <c r="D136" s="129" t="s">
        <v>69</v>
      </c>
      <c r="E136" s="138" t="s">
        <v>167</v>
      </c>
      <c r="F136" s="138" t="s">
        <v>342</v>
      </c>
      <c r="J136" s="139">
        <f>BK136</f>
        <v>0</v>
      </c>
      <c r="L136" s="128"/>
      <c r="M136" s="132"/>
      <c r="N136" s="133"/>
      <c r="O136" s="133"/>
      <c r="P136" s="134">
        <f>SUM(P137:P145)</f>
        <v>20.552689999999998</v>
      </c>
      <c r="Q136" s="133"/>
      <c r="R136" s="134">
        <f>SUM(R137:R145)</f>
        <v>2.5082599999999999</v>
      </c>
      <c r="S136" s="133"/>
      <c r="T136" s="135">
        <f>SUM(T137:T145)</f>
        <v>8.5692599999999999</v>
      </c>
      <c r="AR136" s="129" t="s">
        <v>76</v>
      </c>
      <c r="AT136" s="136" t="s">
        <v>69</v>
      </c>
      <c r="AU136" s="136" t="s">
        <v>76</v>
      </c>
      <c r="AY136" s="129" t="s">
        <v>108</v>
      </c>
      <c r="BK136" s="137">
        <f>SUM(BK137:BK145)</f>
        <v>0</v>
      </c>
    </row>
    <row r="137" spans="1:65" s="2" customFormat="1" ht="16.5" customHeight="1">
      <c r="A137" s="28"/>
      <c r="B137" s="140"/>
      <c r="C137" s="141" t="s">
        <v>147</v>
      </c>
      <c r="D137" s="141" t="s">
        <v>110</v>
      </c>
      <c r="E137" s="142" t="s">
        <v>344</v>
      </c>
      <c r="F137" s="143" t="s">
        <v>345</v>
      </c>
      <c r="G137" s="144" t="s">
        <v>329</v>
      </c>
      <c r="H137" s="145">
        <v>1</v>
      </c>
      <c r="I137" s="146">
        <v>0</v>
      </c>
      <c r="J137" s="146">
        <f>ROUND(I137*H137,2)</f>
        <v>0</v>
      </c>
      <c r="K137" s="147"/>
      <c r="L137" s="29"/>
      <c r="M137" s="148" t="s">
        <v>1</v>
      </c>
      <c r="N137" s="149" t="s">
        <v>36</v>
      </c>
      <c r="O137" s="150">
        <v>0.11600000000000001</v>
      </c>
      <c r="P137" s="150">
        <f>O137*H137</f>
        <v>0.11600000000000001</v>
      </c>
      <c r="Q137" s="150">
        <v>2.5</v>
      </c>
      <c r="R137" s="150">
        <f>Q137*H137</f>
        <v>2.5</v>
      </c>
      <c r="S137" s="150">
        <v>0</v>
      </c>
      <c r="T137" s="151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2" t="s">
        <v>114</v>
      </c>
      <c r="AT137" s="152" t="s">
        <v>110</v>
      </c>
      <c r="AU137" s="152" t="s">
        <v>115</v>
      </c>
      <c r="AY137" s="16" t="s">
        <v>108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6" t="s">
        <v>115</v>
      </c>
      <c r="BK137" s="153">
        <f>ROUND(I137*H137,2)</f>
        <v>0</v>
      </c>
      <c r="BL137" s="16" t="s">
        <v>114</v>
      </c>
      <c r="BM137" s="152" t="s">
        <v>411</v>
      </c>
    </row>
    <row r="138" spans="1:65" s="2" customFormat="1" ht="22.8">
      <c r="A138" s="28"/>
      <c r="B138" s="140"/>
      <c r="C138" s="141" t="s">
        <v>152</v>
      </c>
      <c r="D138" s="141" t="s">
        <v>110</v>
      </c>
      <c r="E138" s="142" t="s">
        <v>412</v>
      </c>
      <c r="F138" s="143" t="s">
        <v>413</v>
      </c>
      <c r="G138" s="144" t="s">
        <v>238</v>
      </c>
      <c r="H138" s="145">
        <v>19.5</v>
      </c>
      <c r="I138" s="146">
        <v>0</v>
      </c>
      <c r="J138" s="146">
        <f>ROUND(I138*H138,2)</f>
        <v>0</v>
      </c>
      <c r="K138" s="147"/>
      <c r="L138" s="29"/>
      <c r="M138" s="148" t="s">
        <v>1</v>
      </c>
      <c r="N138" s="149" t="s">
        <v>36</v>
      </c>
      <c r="O138" s="150">
        <v>0.29499999999999998</v>
      </c>
      <c r="P138" s="150">
        <f>O138*H138</f>
        <v>5.7525000000000004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2" t="s">
        <v>114</v>
      </c>
      <c r="AT138" s="152" t="s">
        <v>110</v>
      </c>
      <c r="AU138" s="152" t="s">
        <v>115</v>
      </c>
      <c r="AY138" s="16" t="s">
        <v>108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6" t="s">
        <v>115</v>
      </c>
      <c r="BK138" s="153">
        <f>ROUND(I138*H138,2)</f>
        <v>0</v>
      </c>
      <c r="BL138" s="16" t="s">
        <v>114</v>
      </c>
      <c r="BM138" s="152" t="s">
        <v>414</v>
      </c>
    </row>
    <row r="139" spans="1:65" s="13" customFormat="1">
      <c r="B139" s="154"/>
      <c r="D139" s="155" t="s">
        <v>117</v>
      </c>
      <c r="E139" s="156" t="s">
        <v>1</v>
      </c>
      <c r="F139" s="157" t="s">
        <v>415</v>
      </c>
      <c r="H139" s="158">
        <v>19.5</v>
      </c>
      <c r="L139" s="154"/>
      <c r="M139" s="159"/>
      <c r="N139" s="160"/>
      <c r="O139" s="160"/>
      <c r="P139" s="160"/>
      <c r="Q139" s="160"/>
      <c r="R139" s="160"/>
      <c r="S139" s="160"/>
      <c r="T139" s="161"/>
      <c r="AT139" s="156" t="s">
        <v>117</v>
      </c>
      <c r="AU139" s="156" t="s">
        <v>115</v>
      </c>
      <c r="AV139" s="13" t="s">
        <v>115</v>
      </c>
      <c r="AW139" s="13" t="s">
        <v>27</v>
      </c>
      <c r="AX139" s="13" t="s">
        <v>76</v>
      </c>
      <c r="AY139" s="156" t="s">
        <v>108</v>
      </c>
    </row>
    <row r="140" spans="1:65" s="2" customFormat="1" ht="34.200000000000003">
      <c r="A140" s="28"/>
      <c r="B140" s="140"/>
      <c r="C140" s="141" t="s">
        <v>157</v>
      </c>
      <c r="D140" s="141" t="s">
        <v>110</v>
      </c>
      <c r="E140" s="142" t="s">
        <v>416</v>
      </c>
      <c r="F140" s="143" t="s">
        <v>417</v>
      </c>
      <c r="G140" s="144" t="s">
        <v>113</v>
      </c>
      <c r="H140" s="145">
        <v>413</v>
      </c>
      <c r="I140" s="146">
        <v>0</v>
      </c>
      <c r="J140" s="146">
        <f>ROUND(I140*H140,2)</f>
        <v>0</v>
      </c>
      <c r="K140" s="147"/>
      <c r="L140" s="29"/>
      <c r="M140" s="148" t="s">
        <v>1</v>
      </c>
      <c r="N140" s="149" t="s">
        <v>36</v>
      </c>
      <c r="O140" s="150">
        <v>1.2E-2</v>
      </c>
      <c r="P140" s="150">
        <f>O140*H140</f>
        <v>4.9560000000000004</v>
      </c>
      <c r="Q140" s="150">
        <v>2.0000000000000002E-5</v>
      </c>
      <c r="R140" s="150">
        <f>Q140*H140</f>
        <v>8.26E-3</v>
      </c>
      <c r="S140" s="150">
        <v>0</v>
      </c>
      <c r="T140" s="151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2" t="s">
        <v>114</v>
      </c>
      <c r="AT140" s="152" t="s">
        <v>110</v>
      </c>
      <c r="AU140" s="152" t="s">
        <v>115</v>
      </c>
      <c r="AY140" s="16" t="s">
        <v>108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6" t="s">
        <v>115</v>
      </c>
      <c r="BK140" s="153">
        <f>ROUND(I140*H140,2)</f>
        <v>0</v>
      </c>
      <c r="BL140" s="16" t="s">
        <v>114</v>
      </c>
      <c r="BM140" s="152" t="s">
        <v>418</v>
      </c>
    </row>
    <row r="141" spans="1:65" s="13" customFormat="1">
      <c r="B141" s="154"/>
      <c r="D141" s="155" t="s">
        <v>117</v>
      </c>
      <c r="E141" s="156" t="s">
        <v>1</v>
      </c>
      <c r="F141" s="157" t="s">
        <v>419</v>
      </c>
      <c r="H141" s="158">
        <v>413</v>
      </c>
      <c r="L141" s="154"/>
      <c r="M141" s="159"/>
      <c r="N141" s="160"/>
      <c r="O141" s="160"/>
      <c r="P141" s="160"/>
      <c r="Q141" s="160"/>
      <c r="R141" s="160"/>
      <c r="S141" s="160"/>
      <c r="T141" s="161"/>
      <c r="AT141" s="156" t="s">
        <v>117</v>
      </c>
      <c r="AU141" s="156" t="s">
        <v>115</v>
      </c>
      <c r="AV141" s="13" t="s">
        <v>115</v>
      </c>
      <c r="AW141" s="13" t="s">
        <v>27</v>
      </c>
      <c r="AX141" s="13" t="s">
        <v>76</v>
      </c>
      <c r="AY141" s="156" t="s">
        <v>108</v>
      </c>
    </row>
    <row r="142" spans="1:65" s="2" customFormat="1" ht="22.8">
      <c r="A142" s="28"/>
      <c r="B142" s="140"/>
      <c r="C142" s="141" t="s">
        <v>161</v>
      </c>
      <c r="D142" s="141" t="s">
        <v>110</v>
      </c>
      <c r="E142" s="142" t="s">
        <v>420</v>
      </c>
      <c r="F142" s="143" t="s">
        <v>421</v>
      </c>
      <c r="G142" s="144" t="s">
        <v>113</v>
      </c>
      <c r="H142" s="145">
        <v>68.010000000000005</v>
      </c>
      <c r="I142" s="146">
        <v>0</v>
      </c>
      <c r="J142" s="146">
        <f>ROUND(I142*H142,2)</f>
        <v>0</v>
      </c>
      <c r="K142" s="147"/>
      <c r="L142" s="29"/>
      <c r="M142" s="148" t="s">
        <v>1</v>
      </c>
      <c r="N142" s="149" t="s">
        <v>36</v>
      </c>
      <c r="O142" s="150">
        <v>3.2000000000000001E-2</v>
      </c>
      <c r="P142" s="150">
        <f>O142*H142</f>
        <v>2.17632</v>
      </c>
      <c r="Q142" s="150">
        <v>0</v>
      </c>
      <c r="R142" s="150">
        <f>Q142*H142</f>
        <v>0</v>
      </c>
      <c r="S142" s="150">
        <v>0.126</v>
      </c>
      <c r="T142" s="151">
        <f>S142*H142</f>
        <v>8.5692599999999999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2" t="s">
        <v>114</v>
      </c>
      <c r="AT142" s="152" t="s">
        <v>110</v>
      </c>
      <c r="AU142" s="152" t="s">
        <v>115</v>
      </c>
      <c r="AY142" s="16" t="s">
        <v>108</v>
      </c>
      <c r="BE142" s="153">
        <f>IF(N142="základná",J142,0)</f>
        <v>0</v>
      </c>
      <c r="BF142" s="153">
        <f>IF(N142="znížená",J142,0)</f>
        <v>0</v>
      </c>
      <c r="BG142" s="153">
        <f>IF(N142="zákl. prenesená",J142,0)</f>
        <v>0</v>
      </c>
      <c r="BH142" s="153">
        <f>IF(N142="zníž. prenesená",J142,0)</f>
        <v>0</v>
      </c>
      <c r="BI142" s="153">
        <f>IF(N142="nulová",J142,0)</f>
        <v>0</v>
      </c>
      <c r="BJ142" s="16" t="s">
        <v>115</v>
      </c>
      <c r="BK142" s="153">
        <f>ROUND(I142*H142,2)</f>
        <v>0</v>
      </c>
      <c r="BL142" s="16" t="s">
        <v>114</v>
      </c>
      <c r="BM142" s="152" t="s">
        <v>422</v>
      </c>
    </row>
    <row r="143" spans="1:65" s="13" customFormat="1">
      <c r="B143" s="154"/>
      <c r="D143" s="155" t="s">
        <v>117</v>
      </c>
      <c r="E143" s="156" t="s">
        <v>1</v>
      </c>
      <c r="F143" s="157" t="s">
        <v>423</v>
      </c>
      <c r="H143" s="158">
        <v>68.010000000000005</v>
      </c>
      <c r="L143" s="154"/>
      <c r="M143" s="159"/>
      <c r="N143" s="160"/>
      <c r="O143" s="160"/>
      <c r="P143" s="160"/>
      <c r="Q143" s="160"/>
      <c r="R143" s="160"/>
      <c r="S143" s="160"/>
      <c r="T143" s="161"/>
      <c r="AT143" s="156" t="s">
        <v>117</v>
      </c>
      <c r="AU143" s="156" t="s">
        <v>115</v>
      </c>
      <c r="AV143" s="13" t="s">
        <v>115</v>
      </c>
      <c r="AW143" s="13" t="s">
        <v>27</v>
      </c>
      <c r="AX143" s="13" t="s">
        <v>76</v>
      </c>
      <c r="AY143" s="156" t="s">
        <v>108</v>
      </c>
    </row>
    <row r="144" spans="1:65" s="2" customFormat="1" ht="22.8">
      <c r="A144" s="28"/>
      <c r="B144" s="140"/>
      <c r="C144" s="141" t="s">
        <v>167</v>
      </c>
      <c r="D144" s="141" t="s">
        <v>110</v>
      </c>
      <c r="E144" s="142" t="s">
        <v>424</v>
      </c>
      <c r="F144" s="143" t="s">
        <v>425</v>
      </c>
      <c r="G144" s="144" t="s">
        <v>381</v>
      </c>
      <c r="H144" s="145">
        <v>39.957000000000001</v>
      </c>
      <c r="I144" s="146">
        <v>0</v>
      </c>
      <c r="J144" s="146">
        <f>ROUND(I144*H144,2)</f>
        <v>0</v>
      </c>
      <c r="K144" s="147"/>
      <c r="L144" s="29"/>
      <c r="M144" s="148" t="s">
        <v>1</v>
      </c>
      <c r="N144" s="149" t="s">
        <v>36</v>
      </c>
      <c r="O144" s="150">
        <v>0.189</v>
      </c>
      <c r="P144" s="150">
        <f>O144*H144</f>
        <v>7.5518700000000001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2" t="s">
        <v>114</v>
      </c>
      <c r="AT144" s="152" t="s">
        <v>110</v>
      </c>
      <c r="AU144" s="152" t="s">
        <v>115</v>
      </c>
      <c r="AY144" s="16" t="s">
        <v>108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6" t="s">
        <v>115</v>
      </c>
      <c r="BK144" s="153">
        <f>ROUND(I144*H144,2)</f>
        <v>0</v>
      </c>
      <c r="BL144" s="16" t="s">
        <v>114</v>
      </c>
      <c r="BM144" s="152" t="s">
        <v>426</v>
      </c>
    </row>
    <row r="145" spans="1:65" s="13" customFormat="1">
      <c r="B145" s="154"/>
      <c r="D145" s="155" t="s">
        <v>117</v>
      </c>
      <c r="E145" s="156" t="s">
        <v>1</v>
      </c>
      <c r="F145" s="157" t="s">
        <v>427</v>
      </c>
      <c r="H145" s="158">
        <v>39.957000000000001</v>
      </c>
      <c r="L145" s="154"/>
      <c r="M145" s="159"/>
      <c r="N145" s="160"/>
      <c r="O145" s="160"/>
      <c r="P145" s="160"/>
      <c r="Q145" s="160"/>
      <c r="R145" s="160"/>
      <c r="S145" s="160"/>
      <c r="T145" s="161"/>
      <c r="AT145" s="156" t="s">
        <v>117</v>
      </c>
      <c r="AU145" s="156" t="s">
        <v>115</v>
      </c>
      <c r="AV145" s="13" t="s">
        <v>115</v>
      </c>
      <c r="AW145" s="13" t="s">
        <v>27</v>
      </c>
      <c r="AX145" s="13" t="s">
        <v>76</v>
      </c>
      <c r="AY145" s="156" t="s">
        <v>108</v>
      </c>
    </row>
    <row r="146" spans="1:65" s="12" customFormat="1" ht="22.95" customHeight="1">
      <c r="B146" s="128"/>
      <c r="D146" s="129" t="s">
        <v>69</v>
      </c>
      <c r="E146" s="138" t="s">
        <v>388</v>
      </c>
      <c r="F146" s="138" t="s">
        <v>389</v>
      </c>
      <c r="J146" s="139">
        <f>BK146</f>
        <v>0</v>
      </c>
      <c r="L146" s="128"/>
      <c r="M146" s="132"/>
      <c r="N146" s="133"/>
      <c r="O146" s="133"/>
      <c r="P146" s="134">
        <f>P147</f>
        <v>3.8966400000000001</v>
      </c>
      <c r="Q146" s="133"/>
      <c r="R146" s="134">
        <f>R147</f>
        <v>0</v>
      </c>
      <c r="S146" s="133"/>
      <c r="T146" s="135">
        <f>T147</f>
        <v>0</v>
      </c>
      <c r="AR146" s="129" t="s">
        <v>76</v>
      </c>
      <c r="AT146" s="136" t="s">
        <v>69</v>
      </c>
      <c r="AU146" s="136" t="s">
        <v>76</v>
      </c>
      <c r="AY146" s="129" t="s">
        <v>108</v>
      </c>
      <c r="BK146" s="137">
        <f>BK147</f>
        <v>0</v>
      </c>
    </row>
    <row r="147" spans="1:65" s="2" customFormat="1" ht="22.8">
      <c r="A147" s="28"/>
      <c r="B147" s="140"/>
      <c r="C147" s="141" t="s">
        <v>171</v>
      </c>
      <c r="D147" s="141" t="s">
        <v>110</v>
      </c>
      <c r="E147" s="142" t="s">
        <v>391</v>
      </c>
      <c r="F147" s="143" t="s">
        <v>392</v>
      </c>
      <c r="G147" s="144" t="s">
        <v>381</v>
      </c>
      <c r="H147" s="145">
        <v>97.415999999999997</v>
      </c>
      <c r="I147" s="146">
        <v>0</v>
      </c>
      <c r="J147" s="146">
        <f>ROUND(I147*H147,2)</f>
        <v>0</v>
      </c>
      <c r="K147" s="147"/>
      <c r="L147" s="29"/>
      <c r="M147" s="148" t="s">
        <v>1</v>
      </c>
      <c r="N147" s="149" t="s">
        <v>36</v>
      </c>
      <c r="O147" s="150">
        <v>0.04</v>
      </c>
      <c r="P147" s="150">
        <f>O147*H147</f>
        <v>3.8966400000000001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2" t="s">
        <v>114</v>
      </c>
      <c r="AT147" s="152" t="s">
        <v>110</v>
      </c>
      <c r="AU147" s="152" t="s">
        <v>115</v>
      </c>
      <c r="AY147" s="16" t="s">
        <v>108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6" t="s">
        <v>115</v>
      </c>
      <c r="BK147" s="153">
        <f>ROUND(I147*H147,2)</f>
        <v>0</v>
      </c>
      <c r="BL147" s="16" t="s">
        <v>114</v>
      </c>
      <c r="BM147" s="152" t="s">
        <v>428</v>
      </c>
    </row>
    <row r="148" spans="1:65" s="12" customFormat="1" ht="25.95" customHeight="1">
      <c r="B148" s="128"/>
      <c r="D148" s="129" t="s">
        <v>69</v>
      </c>
      <c r="E148" s="130" t="s">
        <v>394</v>
      </c>
      <c r="F148" s="130" t="s">
        <v>395</v>
      </c>
      <c r="J148" s="131">
        <f>BK148</f>
        <v>0</v>
      </c>
      <c r="L148" s="128"/>
      <c r="M148" s="132"/>
      <c r="N148" s="133"/>
      <c r="O148" s="133"/>
      <c r="P148" s="134">
        <f>P149</f>
        <v>0</v>
      </c>
      <c r="Q148" s="133"/>
      <c r="R148" s="134">
        <f>R149</f>
        <v>0</v>
      </c>
      <c r="S148" s="133"/>
      <c r="T148" s="135">
        <f>T149</f>
        <v>0</v>
      </c>
      <c r="AR148" s="129" t="s">
        <v>114</v>
      </c>
      <c r="AT148" s="136" t="s">
        <v>69</v>
      </c>
      <c r="AU148" s="136" t="s">
        <v>70</v>
      </c>
      <c r="AY148" s="129" t="s">
        <v>108</v>
      </c>
      <c r="BK148" s="137">
        <f>BK149</f>
        <v>0</v>
      </c>
    </row>
    <row r="149" spans="1:65" s="2" customFormat="1" ht="22.8">
      <c r="A149" s="28"/>
      <c r="B149" s="140"/>
      <c r="C149" s="141" t="s">
        <v>176</v>
      </c>
      <c r="D149" s="141" t="s">
        <v>110</v>
      </c>
      <c r="E149" s="142" t="s">
        <v>397</v>
      </c>
      <c r="F149" s="143" t="s">
        <v>398</v>
      </c>
      <c r="G149" s="144" t="s">
        <v>399</v>
      </c>
      <c r="H149" s="145">
        <v>6</v>
      </c>
      <c r="I149" s="146">
        <v>0</v>
      </c>
      <c r="J149" s="146">
        <f>ROUND(I149*H149,2)</f>
        <v>0</v>
      </c>
      <c r="K149" s="147"/>
      <c r="L149" s="29"/>
      <c r="M149" s="179" t="s">
        <v>1</v>
      </c>
      <c r="N149" s="180" t="s">
        <v>36</v>
      </c>
      <c r="O149" s="181">
        <v>0</v>
      </c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2" t="s">
        <v>400</v>
      </c>
      <c r="AT149" s="152" t="s">
        <v>110</v>
      </c>
      <c r="AU149" s="152" t="s">
        <v>76</v>
      </c>
      <c r="AY149" s="16" t="s">
        <v>108</v>
      </c>
      <c r="BE149" s="153">
        <f>IF(N149="základná",J149,0)</f>
        <v>0</v>
      </c>
      <c r="BF149" s="153">
        <f>IF(N149="znížená",J149,0)</f>
        <v>0</v>
      </c>
      <c r="BG149" s="153">
        <f>IF(N149="zákl. prenesená",J149,0)</f>
        <v>0</v>
      </c>
      <c r="BH149" s="153">
        <f>IF(N149="zníž. prenesená",J149,0)</f>
        <v>0</v>
      </c>
      <c r="BI149" s="153">
        <f>IF(N149="nulová",J149,0)</f>
        <v>0</v>
      </c>
      <c r="BJ149" s="16" t="s">
        <v>115</v>
      </c>
      <c r="BK149" s="153">
        <f>ROUND(I149*H149,2)</f>
        <v>0</v>
      </c>
      <c r="BL149" s="16" t="s">
        <v>400</v>
      </c>
      <c r="BM149" s="152" t="s">
        <v>429</v>
      </c>
    </row>
    <row r="150" spans="1:65" s="2" customFormat="1" ht="6.9" customHeight="1">
      <c r="A150" s="28"/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29"/>
      <c r="M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</row>
  </sheetData>
  <autoFilter ref="C121:K149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9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SO 01-01 a SO 01-02</vt:lpstr>
      <vt:lpstr>SO 01-03</vt:lpstr>
      <vt:lpstr>'Rekapitulácia stavby'!Názvy_tlače</vt:lpstr>
      <vt:lpstr>'SO 01-01 a SO 01-02'!Názvy_tlače</vt:lpstr>
      <vt:lpstr>'SO 01-03'!Názvy_tlače</vt:lpstr>
      <vt:lpstr>'Rekapitulácia stavby'!Oblasť_tlače</vt:lpstr>
      <vt:lpstr>'SO 01-01 a SO 01-02'!Oblasť_tlače</vt:lpstr>
      <vt:lpstr>'SO 01-03'!Oblasť_tlače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MDLENOVO\MD</dc:creator>
  <cp:lastModifiedBy>Vladimír Margetaj</cp:lastModifiedBy>
  <cp:lastPrinted>2021-03-15T20:53:11Z</cp:lastPrinted>
  <dcterms:created xsi:type="dcterms:W3CDTF">2021-03-11T14:26:32Z</dcterms:created>
  <dcterms:modified xsi:type="dcterms:W3CDTF">2021-03-17T21:55:21Z</dcterms:modified>
</cp:coreProperties>
</file>