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OZBIÓRKA DROGI I ELEMENTÓW" sheetId="1" state="visible" r:id="rId2"/>
    <sheet name="WARTOŚĆ ODTWORZENI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<sst xmlns="http://schemas.openxmlformats.org/spreadsheetml/2006/main" count="207" uniqueCount="119">
  <si>
    <t xml:space="preserve">WYLICZENIEILOŚCI ROBÓT ROZBIÓRKOWYCH KONIECZNYCH DO WYKONANIA W ZAKRESIE PRAC WYKONANYCH WADLIWIE </t>
  </si>
  <si>
    <t xml:space="preserve">l.p</t>
  </si>
  <si>
    <t xml:space="preserve">WARSTWA</t>
  </si>
  <si>
    <t xml:space="preserve">NAZWA WARSTWY</t>
  </si>
  <si>
    <t xml:space="preserve">SZEROKOŚĆ ELEMENTU DROGOWEGO [M]/ DŁUGOŚĆ [M]</t>
  </si>
  <si>
    <t xml:space="preserve">GRUBOŚĆ ROZBIERANEJ WARSTWY [M]/ PRZEKRÓJ [M2]</t>
  </si>
  <si>
    <t xml:space="preserve">jednostka</t>
  </si>
  <si>
    <t xml:space="preserve">OBJETOŚĆ,  DŁUGOŚĆ, POWIERZCHNIA</t>
  </si>
  <si>
    <t xml:space="preserve">DROGA ŁĄCZNIK w kilometrażu od 0.01 km do 0,190 km</t>
  </si>
  <si>
    <t xml:space="preserve">DROGA</t>
  </si>
  <si>
    <t xml:space="preserve">Warstwa ścieralna z betonu asfaltowego (AC11S)</t>
  </si>
  <si>
    <t xml:space="preserve">m2</t>
  </si>
  <si>
    <t xml:space="preserve">Warstwa wiążąca z betonu asfaltowego (AC16W)</t>
  </si>
  <si>
    <t xml:space="preserve">Podbudowa zasadnicza z betonu asfaltowego (AC22P)</t>
  </si>
  <si>
    <t xml:space="preserve"> Warstwa podbudowy zasadniczej z mieszanki kruszywa łamanego stabilizowanego mechanicznie 0/31,5</t>
  </si>
  <si>
    <t xml:space="preserve">Warstwa gruntu stabilizowanego cementem Rm=2,5MPa</t>
  </si>
  <si>
    <t xml:space="preserve">KRAWĘŻNIKI DROGOWE </t>
  </si>
  <si>
    <t xml:space="preserve">Krawężnik o przekroju 0,2*0,3</t>
  </si>
  <si>
    <t xml:space="preserve">m </t>
  </si>
  <si>
    <t xml:space="preserve"> </t>
  </si>
  <si>
    <t xml:space="preserve">CIĄG PIESZO ROWEROWY</t>
  </si>
  <si>
    <t xml:space="preserve">Warstwa ścieralna z kostki betonowej koloru czerwonego na podsypce cementowo-piaskowej</t>
  </si>
  <si>
    <t xml:space="preserve">OBRZEŻA</t>
  </si>
  <si>
    <t xml:space="preserve">Obrzeże o wymiarach 0,06X0,2</t>
  </si>
  <si>
    <t xml:space="preserve">m</t>
  </si>
  <si>
    <t xml:space="preserve">ZJAZDY 5SZT</t>
  </si>
  <si>
    <t xml:space="preserve">ZJAZDY 5 SZT KRAWĘŻNIKI I ŁAWY</t>
  </si>
  <si>
    <t xml:space="preserve">ZJAZY 5 SZT POWIERZCHNIA</t>
  </si>
  <si>
    <t xml:space="preserve">Warstwa ścieralna z kostki betonowej koloru czerwonego na podsypce cementowo piaskowej</t>
  </si>
  <si>
    <t xml:space="preserve">PRZYKANALIKI</t>
  </si>
  <si>
    <t xml:space="preserve">PRZYKANALIKI 13 SZT DŁUGOŚĆ</t>
  </si>
  <si>
    <t xml:space="preserve">PVC-U średnicy 200mm o sztywności obwodowej SN8</t>
  </si>
  <si>
    <t xml:space="preserve">WPUSTY ULICZNE 13SZT</t>
  </si>
  <si>
    <t xml:space="preserve">Wpusty uliczne średnicy 500 mm bez syfonu z osadnikiem zgodnie z KB4-3.3.1.10(3).</t>
  </si>
  <si>
    <t xml:space="preserve">szt</t>
  </si>
  <si>
    <t xml:space="preserve">SIĘGACZ W REJONIE MURU 1 i 2</t>
  </si>
  <si>
    <t xml:space="preserve">PVC-U średnicy 300mm o sztywności obwodowej SN8</t>
  </si>
  <si>
    <t xml:space="preserve">STUDNIE BETONOWE D18 I D19</t>
  </si>
  <si>
    <t xml:space="preserve">studnie betonowe 1000mm</t>
  </si>
  <si>
    <t xml:space="preserve">o wysokości 3m</t>
  </si>
  <si>
    <t xml:space="preserve">KANALIZACJA TELETECHNICZNA</t>
  </si>
  <si>
    <t xml:space="preserve">STUDNIE KABLOWE SKR-1</t>
  </si>
  <si>
    <t xml:space="preserve">Studnie kablowe SKR-1</t>
  </si>
  <si>
    <t xml:space="preserve">[szt]</t>
  </si>
  <si>
    <t xml:space="preserve">KANALIZACJA KABLOWA 1 i 2 OTWOROWA</t>
  </si>
  <si>
    <t xml:space="preserve">Kanalizacja dwuotworowa rury RHDPEp110/6,3 oraz złączki do rur prostych ZR110. </t>
  </si>
  <si>
    <t xml:space="preserve">MUR OPOROWY NR 1 - Rozbiórka</t>
  </si>
  <si>
    <t xml:space="preserve">KONSTRUKCJA ŚCIANOWA</t>
  </si>
  <si>
    <t xml:space="preserve">Mur w konstrukcji Viablock – bloczki w 50 % do odzysku celem ponownej zabudowy</t>
  </si>
  <si>
    <t xml:space="preserve">m3</t>
  </si>
  <si>
    <t xml:space="preserve">20b</t>
  </si>
  <si>
    <t xml:space="preserve">Mur w konstrukcji Viablock nie podlegająca odbudowie</t>
  </si>
  <si>
    <t xml:space="preserve">FUNDAMENT</t>
  </si>
  <si>
    <t xml:space="preserve">80x40</t>
  </si>
  <si>
    <t xml:space="preserve">chudy beton</t>
  </si>
  <si>
    <t xml:space="preserve">100x10</t>
  </si>
  <si>
    <t xml:space="preserve">ROBOTY ZIEMNE</t>
  </si>
  <si>
    <t xml:space="preserve">Wykop ziemi na długość siatek i skarpy bezpieczne wraz z rozbiórką przypór ziemnych i wykop przed fundamentem i rozbiórką częściową na wysokość do 3m od górnej krawędzi Roboty koparkami z rozplanotowaniem na terenie</t>
  </si>
  <si>
    <t xml:space="preserve">Z KARTY MUR 1</t>
  </si>
  <si>
    <t xml:space="preserve">Wywiezienie gruzu z terenu rozbiórki na składowiska poza teren budowy do 1 km</t>
  </si>
  <si>
    <t xml:space="preserve">dodatek za każdy następny kilometr</t>
  </si>
  <si>
    <t xml:space="preserve">MUR OPOROWY NR 2 - Rozbiórka</t>
  </si>
  <si>
    <t xml:space="preserve">Wykop ziemi rozbiórką częściową na wysokość do 3m od górnej krawędzi Roboty koparkami z rozplanotowaniem na terenie</t>
  </si>
  <si>
    <t xml:space="preserve">Z KARTY MUR 2</t>
  </si>
  <si>
    <t xml:space="preserve">RAZEM WARTOŚĆ PRAC ROZBIÓRKOWYCH</t>
  </si>
  <si>
    <t xml:space="preserve">WARTOŚĆ ELEMENTOW DO ODTWORZENIA  </t>
  </si>
  <si>
    <t xml:space="preserve">Element</t>
  </si>
  <si>
    <t xml:space="preserve">Jednostka</t>
  </si>
  <si>
    <t xml:space="preserve">Nazwa</t>
  </si>
  <si>
    <t xml:space="preserve">Ilość</t>
  </si>
  <si>
    <t xml:space="preserve">MURY OPOROWE</t>
  </si>
  <si>
    <t xml:space="preserve">Wykonanie pali żelbetowych wiercone w gruncie kat. III - IV- (śr. 600 mm) głębokość pala 10m - 162szt - doliczyć zbrojenie i beton</t>
  </si>
  <si>
    <t xml:space="preserve">[m]</t>
  </si>
  <si>
    <t xml:space="preserve">Podkłady betonowe na podł.gruntowym</t>
  </si>
  <si>
    <t xml:space="preserve">Oczep fundamentowy prostokątne żelbetowe, szer.do 0.8m  - Beton zwykły C25/30 (B-30)</t>
  </si>
  <si>
    <r>
      <rPr>
        <sz val="8"/>
        <rFont val="Arial"/>
        <family val="2"/>
        <charset val="1"/>
      </rPr>
      <t xml:space="preserve">Przygotowanie i montaż</t>
    </r>
    <r>
      <rPr>
        <sz val="8"/>
        <rFont val="Times New Roman"/>
        <family val="1"/>
        <charset val="1"/>
      </rPr>
      <t xml:space="preserve"> </t>
    </r>
    <r>
      <rPr>
        <sz val="8"/>
        <rFont val="Arial"/>
        <family val="2"/>
        <charset val="1"/>
      </rPr>
      <t xml:space="preserve">zbrojenia elem.budynków i budo- wli - pręty gładkie</t>
    </r>
  </si>
  <si>
    <t xml:space="preserve">t</t>
  </si>
  <si>
    <r>
      <rPr>
        <sz val="8"/>
        <rFont val="Arial"/>
        <family val="2"/>
        <charset val="1"/>
      </rPr>
      <t xml:space="preserve">Przygotowanie i montaż</t>
    </r>
    <r>
      <rPr>
        <sz val="8"/>
        <rFont val="Times New Roman"/>
        <family val="1"/>
        <charset val="1"/>
      </rPr>
      <t xml:space="preserve"> </t>
    </r>
    <r>
      <rPr>
        <sz val="8"/>
        <rFont val="Arial"/>
        <family val="2"/>
        <charset val="1"/>
      </rPr>
      <t xml:space="preserve">zbrojenia elem.budynków i budo- wli - pręty żebrowane</t>
    </r>
  </si>
  <si>
    <t xml:space="preserve">Ściany oporowe -ściana oporowa Via-Block wg. dokume- ntacji technicznej, ( bloczki betonowe 40 x 20 x 24cm, jednokierunkowe poliestrowe geosiatki do zbrojenia grun- tu, bodkiny , kołki montażowe )- dostawa i montaż – bloczki z odzysku</t>
  </si>
  <si>
    <t xml:space="preserve">Wypełnienie pustych wnęk bloczków kruszywem drena-
żowym z ubiciem ręcznym</t>
  </si>
  <si>
    <t xml:space="preserve">Wypełnienie pustych wnęk bloczków z betonu monolity- cznego (ostatnia warstwa)</t>
  </si>
  <si>
    <t xml:space="preserve">Warstwa filtracyjna szer. min 20 cm w gotowym suchym wykopie z  kruszywa naturalnego (żwiry) o uziarnieniu od 8 do 16mm lub od 8 do 32mm lub od 16 do 32mm lub kruszywa łamanego (grysy, klińce, tłucznie) o uziarnie- niu od 8 do 16mm lub od 8 do 31.5 lub 16 do 31.5mm.</t>
  </si>
  <si>
    <r>
      <rPr>
        <sz val="8"/>
        <rFont val="Arial"/>
        <family val="2"/>
        <charset val="1"/>
      </rPr>
      <t xml:space="preserve">Drenaż</t>
    </r>
    <r>
      <rPr>
        <sz val="8"/>
        <rFont val="Times New Roman"/>
        <family val="1"/>
        <charset val="1"/>
      </rPr>
      <t xml:space="preserve"> </t>
    </r>
    <r>
      <rPr>
        <sz val="8"/>
        <rFont val="Arial"/>
        <family val="2"/>
        <charset val="1"/>
      </rPr>
      <t xml:space="preserve">rurowy jednorzędowy w uprzednio przygotowa- nej obsypce w wykopie suchym - rura drenarska perforo- wana zabezpieczona przed zamuleniem poprzez owinię- cie  geowłókniną</t>
    </r>
    <r>
      <rPr>
        <sz val="8"/>
        <rFont val="Times New Roman"/>
        <family val="1"/>
        <charset val="1"/>
      </rPr>
      <t xml:space="preserve"> </t>
    </r>
    <r>
      <rPr>
        <sz val="8"/>
        <rFont val="Arial"/>
        <family val="2"/>
        <charset val="1"/>
      </rPr>
      <t xml:space="preserve">separacyjną</t>
    </r>
  </si>
  <si>
    <t xml:space="preserve">Zagęszczenie nasypów ubijakami mechanicznymi; grun- ty sypkie kat. I-III - Materiał zasypowy ścian oporowych, grunt niespoisty o kącie tarcia wew. =34 , o ciężarze = 19.0kN/m3 Cc=1÷3, Cu=4</t>
  </si>
  <si>
    <t xml:space="preserve">DRENAŻ  </t>
  </si>
  <si>
    <t xml:space="preserve">Drenaż strefy założenie obwodowego drenażu dla dziłek inwestycyjnych będoących w budowie układany z rur karbowanych fi 100 z otuliną filtracyjną</t>
  </si>
  <si>
    <t xml:space="preserve">obsypanie żwirem rurociągów drenarskich 100mm</t>
  </si>
  <si>
    <t xml:space="preserve">Wykonanie studzienek drenarskich 1000mm i głębokości 2m</t>
  </si>
  <si>
    <t xml:space="preserve">Zasypanie wykopu piaskiem sypkim średnio ziarnistym  starannie zagęszczonym średnio 120cm x 40cm</t>
  </si>
  <si>
    <t xml:space="preserve">Sieć kanalizacji deszczowej fi 200mm - BCO</t>
  </si>
  <si>
    <t xml:space="preserve">Wpusty uliczne fi 500</t>
  </si>
  <si>
    <t xml:space="preserve">Linia telekomunikacyjna podziemna w technologii mieszkanej (optyczno-miedzianej) na podstawie BCO - Biuletyn cen obiektów budowlanych zeszyt 51/2020 </t>
  </si>
  <si>
    <t xml:space="preserve">Mechaniczne profilowanie i zagęszczanie podłoża pod warstwy konstrukcyjne nawierzchni  w gruncie kat.III -IV  7*190 (nawierzchnia)+190*2+ (długość krawężnika)*0,35(szerokość ławy)        Podstawa Biuletyn BRZ                                                                                                                                                            </t>
  </si>
  <si>
    <t xml:space="preserve">Dolna warstwa gruntu stabilizowanego cementem 2,5MPa- grubość po zagęszczeniu 20cm, wraz z pielęgnacją piaskiem i polewaniem wodą  7*190 (nawierzchnia)+190*2 (długość krawężnika)*0,35(szerokość ławy)        </t>
  </si>
  <si>
    <t xml:space="preserve">Górna warstwa gruntu stabilizowanego cementem 2,5MPa- grubość po zagęszczeniu 20cm, wraz z pielęgnacją piaskiem i polewaniem wodą   7*190 (nawierzchnia)+190*2(długość krawężnika)*0,35(szerokość ławy)       </t>
  </si>
  <si>
    <t xml:space="preserve">Podbudowa pomocnicza z kruszywa stabilizowanego mechanicznie o frakcji 0/31,5- warstwa o grubości po zagęszczeniu 20cm                                                                                                                                </t>
  </si>
  <si>
    <t xml:space="preserve">Podbudowa zasadnicza z betonu asfaltowego AC22P , grubość po zagęszczeniu 12cm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</si>
  <si>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Warstwa wiążąca z betonu asfaltowego AC16W , grubość po zagęszczeniu 8cm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</si>
  <si>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Wastwa ścieralna z betonu asfaltowego AC11S , grubość po zagęszczeniu 4cm.                                                                                                                                                                                                                    </t>
  </si>
  <si>
    <r>
      <rPr>
        <sz val="9"/>
        <rFont val="Czcionka tekstu podstawowego"/>
        <family val="2"/>
        <charset val="238"/>
      </rPr>
      <t xml:space="preserve">Krawężnik betonowy o wym. 20x30 z Ława pod  380</t>
    </r>
    <r>
      <rPr>
        <i val="true"/>
        <sz val="9"/>
        <rFont val="Calibri"/>
        <family val="2"/>
        <charset val="238"/>
      </rPr>
      <t xml:space="preserve">(dł krawężnika)</t>
    </r>
  </si>
  <si>
    <r>
      <rPr>
        <sz val="9"/>
        <color rgb="FF000000"/>
        <rFont val="Czcionka tekstu podstawowego"/>
        <family val="2"/>
        <charset val="238"/>
      </rPr>
      <t xml:space="preserve">Mechaniczne profilowanie i zagęszczanie podłoża pod warstwy konstrukcyjne nawierzchni w gruncie kat. IV                                                                                                                                      </t>
    </r>
    <r>
      <rPr>
        <i val="true"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zcionka tekstu podstawowego"/>
        <family val="2"/>
        <charset val="238"/>
      </rPr>
      <t xml:space="preserve">                                                                                                                                                         </t>
    </r>
  </si>
  <si>
    <t xml:space="preserve"> Warstwa gruntu stabilizowanego cementem 2,5MPa- grubość po zagęszczeniu 15cm, wraz z pielęgnacją piaskiem i polewaniem wodą                                                                                                </t>
  </si>
  <si>
    <t xml:space="preserve">Nawierzchnia z kostki brukowej betonowej o gr.8cm na podsypce cementowo-piaskowej - grubość warstwy podsypki po zagęszczeniu 5cm  </t>
  </si>
  <si>
    <t xml:space="preserve">Obrzeża betonowe na podsypce piaskowej ze spoinami wypełnionymi zaprawą cementową o wymiarach 6x20 długość obrzeża 190m</t>
  </si>
  <si>
    <t xml:space="preserve">ZJAZDY</t>
  </si>
  <si>
    <t xml:space="preserve">Mechaniczne profilowanie i zagęszczanie podłoża pod warstwy konstrukcyjne nawierzchni  w gruncie kat.III  72,62(nawierzchnia)+78,67(długość krawężnika)*0,35(szerokość ławy)= 100,15m2                                                                                                                                                                          </t>
  </si>
  <si>
    <t xml:space="preserve">Dolna warstwa gruntu stabilizowanego cementem 2,5MPa- grubość po zagęszczeniu 20cm, wraz z pielęgnacją piaskiem i polewaniem wodą  72,62(nawierzchnia)+78,67(długość krawężnika)*0,35(szerokość ławy)= 100,15m2                         </t>
  </si>
  <si>
    <t xml:space="preserve">Górna warstwa gruntu stabilizowanego cementem 2,5MPa- grubość po zagęszczeniu 20cm, wraz z pielęgnacją piaskiem i polewaniem wodą  72,62(nawierzchnia)+78,67(długość krawężnika)*0,35(szerokość ławy)= 100,15m2                                </t>
  </si>
  <si>
    <t xml:space="preserve">Podbudowa zasadnicza z kruszywa stabilizowanego mechanicznie o frakcji 0/31,5- warstwa o grubości po zagęszczeniu 25cm                                                                                                                                </t>
  </si>
  <si>
    <r>
      <rPr>
        <sz val="9"/>
        <rFont val="Czcionka tekstu podstawowego"/>
        <family val="2"/>
        <charset val="238"/>
      </rPr>
      <t xml:space="preserve">Krawężnik betonowy o wym. 20x30 z Ława pod 78,67</t>
    </r>
    <r>
      <rPr>
        <i val="true"/>
        <sz val="9"/>
        <rFont val="Calibri"/>
        <family val="2"/>
        <charset val="238"/>
      </rPr>
      <t xml:space="preserve">(dł krawężnika)</t>
    </r>
  </si>
  <si>
    <t xml:space="preserve">PORĘCZE OCHRONNE</t>
  </si>
  <si>
    <t xml:space="preserve">Poręcze ochronne z rur stalowych mur nr 1</t>
  </si>
  <si>
    <t xml:space="preserve">INNE PRACE TOWARZYSZĄCE</t>
  </si>
  <si>
    <t xml:space="preserve">Oznakowanie poziome przejście w rejonie P3</t>
  </si>
  <si>
    <t xml:space="preserve">Trawniki na skarpie obsianie</t>
  </si>
  <si>
    <t xml:space="preserve">Wiercenie i badanie gruntu </t>
  </si>
  <si>
    <t xml:space="preserve">MAKRONIWELACJA</t>
  </si>
  <si>
    <t xml:space="preserve">Przemieszczenie spycharkami mas ziemnych makroniwelacja Uwaga wartość może ulec zmianie w zależności od przyjętej przez wykonawcę technologii wykonania</t>
  </si>
  <si>
    <t xml:space="preserve">RAZEM ODBUDOWA PO ROZBIÓRKACH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</si>
</sst>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General"/>
  </numFmts>
  <fonts count="22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Times New Roman"/>
      <family val="1"/>
      <charset val="238"/>
    </font>
    <font>
      <sz val="8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Czcionka tekstu podstawowego"/>
      <family val="2"/>
      <charset val="238"/>
    </font>
    <font>
      <b val="true"/>
      <sz val="8"/>
      <color rgb="FF000000"/>
      <name val="Arial Narrow"/>
      <family val="2"/>
      <charset val="238"/>
    </font>
    <font>
      <b val="true"/>
      <sz val="11"/>
      <color rgb="FF000000"/>
      <name val="Arial Narrow"/>
      <family val="2"/>
      <charset val="238"/>
    </font>
    <font>
      <b val="true"/>
      <sz val="8"/>
      <color rgb="FF000000"/>
      <name val="Czcionka tekstu podstawowego"/>
      <family val="0"/>
      <charset val="238"/>
    </font>
    <font>
      <b val="true"/>
      <sz val="9"/>
      <color rgb="FF000000"/>
      <name val="Czcionka tekstu podstawowego"/>
      <family val="0"/>
      <charset val="238"/>
    </font>
    <font>
      <b val="true"/>
      <sz val="8"/>
      <color rgb="FF000000"/>
      <name val="Calibri"/>
      <family val="2"/>
      <charset val="238"/>
    </font>
    <font>
      <sz val="8"/>
      <name val="Czcionka tekstu podstawowego"/>
      <family val="2"/>
      <charset val="238"/>
    </font>
    <font>
      <sz val="8"/>
      <name val="Calibri"/>
      <family val="2"/>
      <charset val="238"/>
    </font>
    <font>
      <sz val="8"/>
      <name val="Times New Roman"/>
      <family val="1"/>
      <charset val="1"/>
    </font>
    <font>
      <b val="true"/>
      <sz val="11"/>
      <color rgb="FF000000"/>
      <name val="Czcionka tekstu podstawowego"/>
      <family val="0"/>
      <charset val="238"/>
    </font>
    <font>
      <sz val="9"/>
      <color rgb="FF000000"/>
      <name val="Czcionka tekstu podstawowego"/>
      <family val="2"/>
      <charset val="238"/>
    </font>
    <font>
      <sz val="9"/>
      <name val="Czcionka tekstu podstawowego"/>
      <family val="2"/>
      <charset val="238"/>
    </font>
    <font>
      <i val="true"/>
      <sz val="9"/>
      <name val="Calibri"/>
      <family val="2"/>
      <charset val="238"/>
    </font>
    <font>
      <i val="true"/>
      <sz val="9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5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1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8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8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0" borderId="8" xfId="20" applyFont="true" applyBorder="true" applyAlignment="true" applyProtection="false">
      <alignment horizontal="right" vertical="bottom" textRotation="0" wrapText="false" indent="0" shrinkToFit="true"/>
      <protection locked="true" hidden="false"/>
    </xf>
    <xf numFmtId="164" fontId="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8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2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false"/>
  </sheetPr>
  <dimension ref="B2:H52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D37" activeCellId="0" sqref="D37"/>
    </sheetView>
  </sheetViews>
  <sheetFormatPr defaultColWidth="8.796875" defaultRowHeight="13.8" zeroHeight="false" outlineLevelRow="0" outlineLevelCol="0"/>
  <cols>
    <col collapsed="false" customWidth="false" hidden="false" outlineLevel="0" max="1" min="1" style="1" width="8.8"/>
    <col collapsed="false" customWidth="true" hidden="false" outlineLevel="0" max="2" min="2" style="2" width="3.4"/>
    <col collapsed="false" customWidth="true" hidden="false" outlineLevel="0" max="3" min="3" style="3" width="12.91"/>
    <col collapsed="false" customWidth="true" hidden="false" outlineLevel="0" max="4" min="4" style="4" width="30.77"/>
    <col collapsed="false" customWidth="true" hidden="false" outlineLevel="0" max="5" min="5" style="3" width="8.23"/>
    <col collapsed="false" customWidth="true" hidden="false" outlineLevel="0" max="6" min="6" style="3" width="8.6"/>
    <col collapsed="false" customWidth="true" hidden="false" outlineLevel="0" max="7" min="7" style="3" width="6.2"/>
    <col collapsed="false" customWidth="true" hidden="false" outlineLevel="0" max="8" min="8" style="3" width="10.5"/>
    <col collapsed="false" customWidth="true" hidden="false" outlineLevel="0" max="9" min="9" style="1" width="34.8"/>
    <col collapsed="false" customWidth="false" hidden="false" outlineLevel="0" max="1022" min="10" style="1" width="8.8"/>
    <col collapsed="false" customWidth="true" hidden="false" outlineLevel="0" max="1024" min="1023" style="0" width="10.5"/>
  </cols>
  <sheetData>
    <row r="2" customFormat="false" ht="34.8" hidden="false" customHeight="true" outlineLevel="0" collapsed="false">
      <c r="B2" s="5" t="s">
        <v>0</v>
      </c>
      <c r="C2" s="5"/>
      <c r="D2" s="5"/>
      <c r="E2" s="5"/>
      <c r="F2" s="5"/>
      <c r="G2" s="5"/>
      <c r="H2" s="5"/>
    </row>
    <row r="3" customFormat="false" ht="13.8" hidden="false" customHeight="false" outlineLevel="0" collapsed="false">
      <c r="C3" s="6"/>
      <c r="D3" s="7"/>
      <c r="F3" s="8"/>
      <c r="G3" s="8"/>
      <c r="H3" s="8"/>
    </row>
    <row r="4" customFormat="false" ht="70.2" hidden="false" customHeight="true" outlineLevel="0" collapsed="false">
      <c r="B4" s="9" t="s">
        <v>1</v>
      </c>
      <c r="C4" s="10" t="s">
        <v>2</v>
      </c>
      <c r="D4" s="11" t="s">
        <v>3</v>
      </c>
      <c r="E4" s="12" t="s">
        <v>4</v>
      </c>
      <c r="F4" s="12" t="s">
        <v>5</v>
      </c>
      <c r="G4" s="13" t="s">
        <v>6</v>
      </c>
      <c r="H4" s="12" t="s">
        <v>7</v>
      </c>
    </row>
    <row r="5" customFormat="false" ht="13.8" hidden="false" customHeight="true" outlineLevel="0" collapsed="false">
      <c r="B5" s="14" t="s">
        <v>8</v>
      </c>
      <c r="C5" s="14"/>
      <c r="D5" s="14"/>
      <c r="E5" s="14"/>
      <c r="F5" s="14"/>
      <c r="G5" s="14"/>
      <c r="H5" s="14"/>
    </row>
    <row r="6" customFormat="false" ht="27.6" hidden="false" customHeight="true" outlineLevel="0" collapsed="false">
      <c r="B6" s="15" t="n">
        <v>1</v>
      </c>
      <c r="C6" s="16" t="s">
        <v>9</v>
      </c>
      <c r="D6" s="17" t="s">
        <v>10</v>
      </c>
      <c r="E6" s="18" t="n">
        <v>7</v>
      </c>
      <c r="F6" s="18" t="n">
        <v>0.04</v>
      </c>
      <c r="G6" s="18" t="s">
        <v>11</v>
      </c>
      <c r="H6" s="19" t="n">
        <f aca="false">E6*180</f>
        <v>1260</v>
      </c>
    </row>
    <row r="7" customFormat="false" ht="27.6" hidden="false" customHeight="true" outlineLevel="0" collapsed="false">
      <c r="B7" s="20" t="n">
        <v>2</v>
      </c>
      <c r="C7" s="16"/>
      <c r="D7" s="21" t="s">
        <v>12</v>
      </c>
      <c r="E7" s="22" t="n">
        <v>7</v>
      </c>
      <c r="F7" s="22" t="n">
        <v>0.08</v>
      </c>
      <c r="G7" s="22" t="s">
        <v>11</v>
      </c>
      <c r="H7" s="23" t="n">
        <f aca="false">E7*180</f>
        <v>1260</v>
      </c>
    </row>
    <row r="8" customFormat="false" ht="19.4" hidden="false" customHeight="false" outlineLevel="0" collapsed="false">
      <c r="B8" s="20" t="n">
        <v>3</v>
      </c>
      <c r="C8" s="16"/>
      <c r="D8" s="24" t="s">
        <v>13</v>
      </c>
      <c r="E8" s="22" t="n">
        <v>7</v>
      </c>
      <c r="F8" s="22" t="n">
        <v>0.12</v>
      </c>
      <c r="G8" s="22" t="s">
        <v>11</v>
      </c>
      <c r="H8" s="23" t="n">
        <f aca="false">E8*180</f>
        <v>1260</v>
      </c>
    </row>
    <row r="9" customFormat="false" ht="47.75" hidden="false" customHeight="true" outlineLevel="0" collapsed="false">
      <c r="B9" s="20" t="n">
        <v>4</v>
      </c>
      <c r="C9" s="16"/>
      <c r="D9" s="24" t="s">
        <v>14</v>
      </c>
      <c r="E9" s="22" t="n">
        <v>7</v>
      </c>
      <c r="F9" s="22" t="n">
        <v>0.2</v>
      </c>
      <c r="G9" s="22" t="s">
        <v>11</v>
      </c>
      <c r="H9" s="23" t="n">
        <f aca="false">E9*180</f>
        <v>1260</v>
      </c>
    </row>
    <row r="10" customFormat="false" ht="25.35" hidden="false" customHeight="true" outlineLevel="0" collapsed="false">
      <c r="B10" s="20" t="n">
        <v>5</v>
      </c>
      <c r="C10" s="16"/>
      <c r="D10" s="21" t="s">
        <v>15</v>
      </c>
      <c r="E10" s="22" t="n">
        <v>7.7</v>
      </c>
      <c r="F10" s="22" t="n">
        <v>0.2</v>
      </c>
      <c r="G10" s="22" t="s">
        <v>11</v>
      </c>
      <c r="H10" s="23" t="n">
        <f aca="false">E10*180</f>
        <v>1386</v>
      </c>
    </row>
    <row r="11" customFormat="false" ht="19.4" hidden="false" customHeight="false" outlineLevel="0" collapsed="false">
      <c r="B11" s="20" t="n">
        <v>6</v>
      </c>
      <c r="C11" s="16"/>
      <c r="D11" s="24" t="s">
        <v>15</v>
      </c>
      <c r="E11" s="22" t="n">
        <v>7.7</v>
      </c>
      <c r="F11" s="22" t="n">
        <v>0.2</v>
      </c>
      <c r="G11" s="22" t="s">
        <v>11</v>
      </c>
      <c r="H11" s="23" t="n">
        <f aca="false">E11*180</f>
        <v>1386</v>
      </c>
    </row>
    <row r="12" customFormat="false" ht="19.4" hidden="false" customHeight="false" outlineLevel="0" collapsed="false">
      <c r="B12" s="20" t="n">
        <v>7</v>
      </c>
      <c r="C12" s="25" t="s">
        <v>16</v>
      </c>
      <c r="D12" s="24" t="s">
        <v>17</v>
      </c>
      <c r="E12" s="22" t="n">
        <f aca="false">2*190</f>
        <v>380</v>
      </c>
      <c r="F12" s="22" t="n">
        <f aca="false">0.2*0.3</f>
        <v>0.06</v>
      </c>
      <c r="G12" s="22" t="s">
        <v>18</v>
      </c>
      <c r="H12" s="23" t="n">
        <v>380</v>
      </c>
    </row>
    <row r="13" customFormat="false" ht="14.4" hidden="false" customHeight="true" outlineLevel="0" collapsed="false">
      <c r="B13" s="26" t="s">
        <v>19</v>
      </c>
      <c r="C13" s="26"/>
      <c r="D13" s="26"/>
      <c r="E13" s="26"/>
      <c r="F13" s="26"/>
      <c r="G13" s="26"/>
      <c r="H13" s="26"/>
    </row>
    <row r="14" customFormat="false" ht="14.4" hidden="false" customHeight="true" outlineLevel="0" collapsed="false">
      <c r="B14" s="27" t="s">
        <v>20</v>
      </c>
      <c r="C14" s="27"/>
      <c r="D14" s="27"/>
      <c r="E14" s="27"/>
      <c r="F14" s="27"/>
      <c r="G14" s="27"/>
      <c r="H14" s="27"/>
    </row>
    <row r="15" customFormat="false" ht="34.8" hidden="false" customHeight="true" outlineLevel="0" collapsed="false">
      <c r="B15" s="15" t="n">
        <v>8</v>
      </c>
      <c r="C15" s="16" t="s">
        <v>20</v>
      </c>
      <c r="D15" s="17" t="s">
        <v>21</v>
      </c>
      <c r="E15" s="18" t="n">
        <v>3.5</v>
      </c>
      <c r="F15" s="18" t="n">
        <v>0.08</v>
      </c>
      <c r="G15" s="18" t="s">
        <v>11</v>
      </c>
      <c r="H15" s="19" t="n">
        <f aca="false">E15*180</f>
        <v>630</v>
      </c>
    </row>
    <row r="16" customFormat="false" ht="19.4" hidden="false" customHeight="false" outlineLevel="0" collapsed="false">
      <c r="B16" s="20" t="n">
        <v>9</v>
      </c>
      <c r="C16" s="16"/>
      <c r="D16" s="21" t="s">
        <v>15</v>
      </c>
      <c r="E16" s="22" t="n">
        <v>3.5</v>
      </c>
      <c r="F16" s="22" t="n">
        <v>0.15</v>
      </c>
      <c r="G16" s="22" t="s">
        <v>11</v>
      </c>
      <c r="H16" s="23" t="n">
        <f aca="false">E16*180</f>
        <v>630</v>
      </c>
    </row>
    <row r="17" customFormat="false" ht="13.8" hidden="false" customHeight="false" outlineLevel="0" collapsed="false">
      <c r="B17" s="20" t="n">
        <v>10</v>
      </c>
      <c r="C17" s="25" t="s">
        <v>22</v>
      </c>
      <c r="D17" s="24" t="s">
        <v>23</v>
      </c>
      <c r="E17" s="22" t="n">
        <v>190</v>
      </c>
      <c r="F17" s="22" t="n">
        <f aca="false">0.06*0.2</f>
        <v>0.012</v>
      </c>
      <c r="G17" s="22" t="s">
        <v>24</v>
      </c>
      <c r="H17" s="23" t="n">
        <v>180</v>
      </c>
    </row>
    <row r="18" customFormat="false" ht="13.8" hidden="false" customHeight="false" outlineLevel="0" collapsed="false">
      <c r="B18" s="28"/>
      <c r="C18" s="28"/>
      <c r="D18" s="28"/>
      <c r="E18" s="28"/>
      <c r="F18" s="28"/>
      <c r="G18" s="28"/>
      <c r="H18" s="28"/>
    </row>
    <row r="19" customFormat="false" ht="14.4" hidden="false" customHeight="true" outlineLevel="0" collapsed="false">
      <c r="B19" s="29" t="s">
        <v>25</v>
      </c>
      <c r="C19" s="29"/>
      <c r="D19" s="29"/>
      <c r="E19" s="29"/>
      <c r="F19" s="29"/>
      <c r="G19" s="29"/>
      <c r="H19" s="29"/>
    </row>
    <row r="20" customFormat="false" ht="36.6" hidden="false" customHeight="true" outlineLevel="0" collapsed="false">
      <c r="B20" s="15" t="n">
        <v>11</v>
      </c>
      <c r="C20" s="30" t="s">
        <v>26</v>
      </c>
      <c r="D20" s="31" t="s">
        <v>17</v>
      </c>
      <c r="E20" s="19" t="n">
        <f aca="false">3.7+8.27+3.67+3.56+8.48+3.54+3.74+8.137+3.82+3.88+7.94+3.95+4.22+7.479+4.287</f>
        <v>78.673</v>
      </c>
      <c r="F20" s="18" t="n">
        <f aca="false">0.2*0.3</f>
        <v>0.06</v>
      </c>
      <c r="G20" s="18" t="s">
        <v>24</v>
      </c>
      <c r="H20" s="19" t="n">
        <f aca="false">E20</f>
        <v>78.673</v>
      </c>
    </row>
    <row r="21" customFormat="false" ht="34.8" hidden="false" customHeight="true" outlineLevel="0" collapsed="false">
      <c r="B21" s="20" t="n">
        <v>12</v>
      </c>
      <c r="C21" s="25" t="s">
        <v>27</v>
      </c>
      <c r="D21" s="21" t="s">
        <v>28</v>
      </c>
      <c r="E21" s="23" t="n">
        <f aca="false">13.594+13.3+14.024+15.018+16.682</f>
        <v>72.618</v>
      </c>
      <c r="F21" s="22" t="n">
        <v>0.08</v>
      </c>
      <c r="G21" s="22" t="s">
        <v>11</v>
      </c>
      <c r="H21" s="22" t="n">
        <v>72.62</v>
      </c>
    </row>
    <row r="22" customFormat="false" ht="28.35" hidden="false" customHeight="false" outlineLevel="0" collapsed="false">
      <c r="B22" s="20" t="n">
        <v>13</v>
      </c>
      <c r="C22" s="25"/>
      <c r="D22" s="24" t="s">
        <v>14</v>
      </c>
      <c r="E22" s="23" t="n">
        <f aca="false">13.594+13.3+14.024+15.018+16.682</f>
        <v>72.618</v>
      </c>
      <c r="F22" s="22" t="n">
        <v>0.2</v>
      </c>
      <c r="G22" s="22" t="s">
        <v>11</v>
      </c>
      <c r="H22" s="22" t="n">
        <v>72.62</v>
      </c>
    </row>
    <row r="23" customFormat="false" ht="19.4" hidden="false" customHeight="false" outlineLevel="0" collapsed="false">
      <c r="B23" s="20" t="n">
        <v>14</v>
      </c>
      <c r="C23" s="25"/>
      <c r="D23" s="21" t="s">
        <v>15</v>
      </c>
      <c r="E23" s="23" t="n">
        <f aca="false">13.594+13.3+14.024+15.018+16.682</f>
        <v>72.618</v>
      </c>
      <c r="F23" s="22" t="n">
        <v>0.2</v>
      </c>
      <c r="G23" s="22" t="s">
        <v>11</v>
      </c>
      <c r="H23" s="22" t="n">
        <v>72.62</v>
      </c>
    </row>
    <row r="24" customFormat="false" ht="34.8" hidden="false" customHeight="true" outlineLevel="0" collapsed="false">
      <c r="B24" s="20" t="n">
        <v>15</v>
      </c>
      <c r="C24" s="25"/>
      <c r="D24" s="24" t="s">
        <v>15</v>
      </c>
      <c r="E24" s="23" t="n">
        <f aca="false">13.594+13.3+14.024+15.018+16.682</f>
        <v>72.618</v>
      </c>
      <c r="F24" s="22" t="n">
        <v>0.2</v>
      </c>
      <c r="G24" s="22" t="s">
        <v>11</v>
      </c>
      <c r="H24" s="22" t="n">
        <v>72.62</v>
      </c>
    </row>
    <row r="25" customFormat="false" ht="13.8" hidden="false" customHeight="false" outlineLevel="0" collapsed="false">
      <c r="B25" s="28"/>
      <c r="C25" s="28"/>
      <c r="D25" s="28"/>
      <c r="E25" s="28"/>
      <c r="F25" s="28"/>
      <c r="G25" s="28"/>
      <c r="H25" s="28"/>
    </row>
    <row r="26" customFormat="false" ht="14.4" hidden="false" customHeight="true" outlineLevel="0" collapsed="false">
      <c r="B26" s="29" t="s">
        <v>29</v>
      </c>
      <c r="C26" s="29"/>
      <c r="D26" s="29"/>
      <c r="E26" s="29"/>
      <c r="F26" s="29"/>
      <c r="G26" s="29"/>
      <c r="H26" s="29"/>
    </row>
    <row r="27" customFormat="false" ht="19.4" hidden="false" customHeight="false" outlineLevel="0" collapsed="false">
      <c r="B27" s="15" t="n">
        <v>16</v>
      </c>
      <c r="C27" s="18" t="s">
        <v>30</v>
      </c>
      <c r="D27" s="17" t="s">
        <v>31</v>
      </c>
      <c r="E27" s="19" t="n">
        <f aca="false">14.397+8.12+2.67+8.17+2.87+8.46+2.85+8.4+2.83+8.43+2.89+8.47+2.69</f>
        <v>81.247</v>
      </c>
      <c r="F27" s="32"/>
      <c r="G27" s="18" t="s">
        <v>24</v>
      </c>
      <c r="H27" s="33" t="n">
        <v>83</v>
      </c>
    </row>
    <row r="28" customFormat="false" ht="19.4" hidden="false" customHeight="false" outlineLevel="0" collapsed="false">
      <c r="B28" s="20" t="n">
        <v>17</v>
      </c>
      <c r="C28" s="22" t="s">
        <v>32</v>
      </c>
      <c r="D28" s="21" t="s">
        <v>33</v>
      </c>
      <c r="E28" s="34"/>
      <c r="F28" s="34"/>
      <c r="G28" s="22" t="s">
        <v>34</v>
      </c>
      <c r="H28" s="35" t="n">
        <v>13</v>
      </c>
    </row>
    <row r="29" customFormat="false" ht="28.35" hidden="false" customHeight="false" outlineLevel="0" collapsed="false">
      <c r="B29" s="36" t="n">
        <v>18</v>
      </c>
      <c r="C29" s="37" t="s">
        <v>35</v>
      </c>
      <c r="D29" s="38" t="s">
        <v>36</v>
      </c>
      <c r="E29" s="39"/>
      <c r="F29" s="39"/>
      <c r="G29" s="37" t="s">
        <v>24</v>
      </c>
      <c r="H29" s="40" t="n">
        <v>42</v>
      </c>
    </row>
    <row r="30" customFormat="false" ht="28.35" hidden="false" customHeight="false" outlineLevel="0" collapsed="false">
      <c r="B30" s="36" t="n">
        <v>19</v>
      </c>
      <c r="C30" s="37" t="s">
        <v>37</v>
      </c>
      <c r="D30" s="41" t="s">
        <v>38</v>
      </c>
      <c r="E30" s="39" t="s">
        <v>39</v>
      </c>
      <c r="F30" s="39"/>
      <c r="G30" s="37" t="s">
        <v>34</v>
      </c>
      <c r="H30" s="40" t="n">
        <v>2</v>
      </c>
    </row>
    <row r="31" customFormat="false" ht="15.6" hidden="false" customHeight="true" outlineLevel="0" collapsed="false">
      <c r="B31" s="28"/>
      <c r="C31" s="28"/>
      <c r="D31" s="28"/>
      <c r="E31" s="28"/>
      <c r="F31" s="28"/>
      <c r="G31" s="28"/>
      <c r="H31" s="28"/>
    </row>
    <row r="32" customFormat="false" ht="15.6" hidden="false" customHeight="true" outlineLevel="0" collapsed="false">
      <c r="B32" s="29" t="s">
        <v>40</v>
      </c>
      <c r="C32" s="29"/>
      <c r="D32" s="29"/>
      <c r="E32" s="29"/>
      <c r="F32" s="29"/>
      <c r="G32" s="29"/>
      <c r="H32" s="29"/>
    </row>
    <row r="33" customFormat="false" ht="19.4" hidden="false" customHeight="false" outlineLevel="0" collapsed="false">
      <c r="B33" s="15" t="n">
        <v>18</v>
      </c>
      <c r="C33" s="18" t="s">
        <v>41</v>
      </c>
      <c r="D33" s="17" t="s">
        <v>42</v>
      </c>
      <c r="E33" s="18" t="n">
        <v>4</v>
      </c>
      <c r="F33" s="32"/>
      <c r="G33" s="18" t="s">
        <v>43</v>
      </c>
      <c r="H33" s="18" t="n">
        <v>4</v>
      </c>
    </row>
    <row r="34" customFormat="false" ht="28.35" hidden="false" customHeight="false" outlineLevel="0" collapsed="false">
      <c r="B34" s="20" t="n">
        <v>19</v>
      </c>
      <c r="C34" s="22" t="s">
        <v>44</v>
      </c>
      <c r="D34" s="21" t="s">
        <v>45</v>
      </c>
      <c r="E34" s="22" t="n">
        <f aca="false">202.5+47.4</f>
        <v>249.9</v>
      </c>
      <c r="F34" s="22" t="n">
        <f aca="false">E34*1</f>
        <v>249.9</v>
      </c>
      <c r="G34" s="22" t="s">
        <v>24</v>
      </c>
      <c r="H34" s="42" t="n">
        <f aca="false">F34</f>
        <v>249.9</v>
      </c>
    </row>
    <row r="35" customFormat="false" ht="13.8" hidden="false" customHeight="false" outlineLevel="0" collapsed="false">
      <c r="B35" s="43"/>
      <c r="C35" s="43"/>
      <c r="D35" s="43"/>
      <c r="E35" s="43"/>
      <c r="F35" s="43"/>
      <c r="G35" s="43"/>
      <c r="H35" s="43"/>
    </row>
    <row r="36" customFormat="false" ht="14.4" hidden="false" customHeight="true" outlineLevel="0" collapsed="false">
      <c r="B36" s="44" t="s">
        <v>46</v>
      </c>
      <c r="C36" s="44"/>
      <c r="D36" s="44"/>
      <c r="E36" s="44"/>
      <c r="F36" s="44"/>
      <c r="G36" s="44"/>
      <c r="H36" s="44"/>
    </row>
    <row r="37" customFormat="false" ht="32.8" hidden="false" customHeight="true" outlineLevel="0" collapsed="false">
      <c r="B37" s="45" t="n">
        <v>20</v>
      </c>
      <c r="C37" s="46" t="s">
        <v>47</v>
      </c>
      <c r="D37" s="38" t="s">
        <v>48</v>
      </c>
      <c r="E37" s="46" t="n">
        <v>1071.46</v>
      </c>
      <c r="F37" s="46" t="n">
        <v>0.24</v>
      </c>
      <c r="G37" s="46" t="s">
        <v>49</v>
      </c>
      <c r="H37" s="47" t="n">
        <v>257.15</v>
      </c>
    </row>
    <row r="38" customFormat="false" ht="27.6" hidden="false" customHeight="true" outlineLevel="0" collapsed="false">
      <c r="B38" s="45" t="s">
        <v>50</v>
      </c>
      <c r="C38" s="46" t="s">
        <v>47</v>
      </c>
      <c r="D38" s="38" t="s">
        <v>51</v>
      </c>
      <c r="E38" s="46" t="n">
        <v>594.6</v>
      </c>
      <c r="F38" s="46" t="n">
        <v>0.24</v>
      </c>
      <c r="G38" s="46" t="s">
        <v>49</v>
      </c>
      <c r="H38" s="47" t="n">
        <f aca="false">F38*E38</f>
        <v>142.704</v>
      </c>
    </row>
    <row r="39" customFormat="false" ht="13.8" hidden="false" customHeight="false" outlineLevel="0" collapsed="false">
      <c r="B39" s="20" t="n">
        <v>21</v>
      </c>
      <c r="C39" s="22" t="s">
        <v>52</v>
      </c>
      <c r="D39" s="21" t="s">
        <v>53</v>
      </c>
      <c r="E39" s="22" t="n">
        <v>170.3</v>
      </c>
      <c r="F39" s="22" t="n">
        <f aca="false">0.8*0.4</f>
        <v>0.32</v>
      </c>
      <c r="G39" s="22" t="s">
        <v>49</v>
      </c>
      <c r="H39" s="23" t="n">
        <f aca="false">F39*E39</f>
        <v>54.496</v>
      </c>
    </row>
    <row r="40" customFormat="false" ht="13.8" hidden="false" customHeight="false" outlineLevel="0" collapsed="false">
      <c r="B40" s="20" t="n">
        <v>22</v>
      </c>
      <c r="C40" s="22" t="s">
        <v>54</v>
      </c>
      <c r="D40" s="21" t="s">
        <v>55</v>
      </c>
      <c r="E40" s="22" t="n">
        <v>170.3</v>
      </c>
      <c r="F40" s="22" t="n">
        <f aca="false">1*0.1</f>
        <v>0.1</v>
      </c>
      <c r="G40" s="22" t="s">
        <v>49</v>
      </c>
      <c r="H40" s="22" t="n">
        <f aca="false">F40*E40</f>
        <v>17.03</v>
      </c>
    </row>
    <row r="41" customFormat="false" ht="55.2" hidden="false" customHeight="false" outlineLevel="0" collapsed="false">
      <c r="B41" s="20" t="n">
        <v>23</v>
      </c>
      <c r="C41" s="22" t="s">
        <v>56</v>
      </c>
      <c r="D41" s="21" t="s">
        <v>57</v>
      </c>
      <c r="E41" s="22" t="s">
        <v>58</v>
      </c>
      <c r="F41" s="22"/>
      <c r="G41" s="22" t="s">
        <v>49</v>
      </c>
      <c r="H41" s="35" t="n">
        <v>18003</v>
      </c>
    </row>
    <row r="42" customFormat="false" ht="19.4" hidden="false" customHeight="false" outlineLevel="0" collapsed="false">
      <c r="B42" s="20" t="n">
        <v>24</v>
      </c>
      <c r="C42" s="22"/>
      <c r="D42" s="21" t="s">
        <v>59</v>
      </c>
      <c r="E42" s="34"/>
      <c r="F42" s="34"/>
      <c r="G42" s="48" t="s">
        <v>49</v>
      </c>
      <c r="H42" s="49" t="n">
        <f aca="false">H38+H39+H40</f>
        <v>214.23</v>
      </c>
    </row>
    <row r="43" customFormat="false" ht="13.8" hidden="false" customHeight="false" outlineLevel="0" collapsed="false">
      <c r="B43" s="20" t="n">
        <v>25</v>
      </c>
      <c r="C43" s="34"/>
      <c r="D43" s="21" t="s">
        <v>60</v>
      </c>
      <c r="E43" s="34"/>
      <c r="F43" s="34"/>
      <c r="G43" s="48" t="s">
        <v>49</v>
      </c>
      <c r="H43" s="49" t="n">
        <f aca="false">H38+H39+H40</f>
        <v>214.23</v>
      </c>
    </row>
    <row r="44" customFormat="false" ht="13.8" hidden="false" customHeight="false" outlineLevel="0" collapsed="false">
      <c r="B44" s="50"/>
      <c r="C44" s="51"/>
      <c r="D44" s="52"/>
      <c r="E44" s="51"/>
      <c r="F44" s="51"/>
      <c r="G44" s="51"/>
      <c r="H44" s="51"/>
    </row>
    <row r="45" customFormat="false" ht="14.4" hidden="false" customHeight="true" outlineLevel="0" collapsed="false">
      <c r="B45" s="44" t="s">
        <v>61</v>
      </c>
      <c r="C45" s="44"/>
      <c r="D45" s="44"/>
      <c r="E45" s="44"/>
      <c r="F45" s="44"/>
      <c r="G45" s="44"/>
      <c r="H45" s="44"/>
    </row>
    <row r="46" customFormat="false" ht="19.4" hidden="false" customHeight="false" outlineLevel="0" collapsed="false">
      <c r="B46" s="45" t="n">
        <v>26</v>
      </c>
      <c r="C46" s="46" t="s">
        <v>47</v>
      </c>
      <c r="D46" s="38" t="s">
        <v>51</v>
      </c>
      <c r="E46" s="46" t="n">
        <v>474.6</v>
      </c>
      <c r="F46" s="46" t="n">
        <v>0.24</v>
      </c>
      <c r="G46" s="46" t="s">
        <v>49</v>
      </c>
      <c r="H46" s="47" t="n">
        <f aca="false">E46*F46</f>
        <v>113.904</v>
      </c>
    </row>
    <row r="47" customFormat="false" ht="28.35" hidden="false" customHeight="false" outlineLevel="0" collapsed="false">
      <c r="B47" s="20" t="n">
        <v>29</v>
      </c>
      <c r="C47" s="22" t="s">
        <v>56</v>
      </c>
      <c r="D47" s="21" t="s">
        <v>62</v>
      </c>
      <c r="E47" s="22" t="s">
        <v>63</v>
      </c>
      <c r="F47" s="22"/>
      <c r="G47" s="22" t="s">
        <v>49</v>
      </c>
      <c r="H47" s="22" t="n">
        <v>1423.8</v>
      </c>
    </row>
    <row r="48" customFormat="false" ht="19.4" hidden="false" customHeight="false" outlineLevel="0" collapsed="false">
      <c r="B48" s="20" t="n">
        <v>30</v>
      </c>
      <c r="C48" s="34"/>
      <c r="D48" s="21" t="s">
        <v>59</v>
      </c>
      <c r="E48" s="34"/>
      <c r="F48" s="34"/>
      <c r="G48" s="48" t="s">
        <v>49</v>
      </c>
      <c r="H48" s="49" t="n">
        <f aca="false">H47</f>
        <v>1423.8</v>
      </c>
    </row>
    <row r="49" customFormat="false" ht="13.8" hidden="false" customHeight="false" outlineLevel="0" collapsed="false">
      <c r="B49" s="20" t="n">
        <v>31</v>
      </c>
      <c r="C49" s="34"/>
      <c r="D49" s="21" t="s">
        <v>60</v>
      </c>
      <c r="E49" s="34"/>
      <c r="F49" s="34"/>
      <c r="G49" s="48" t="s">
        <v>49</v>
      </c>
      <c r="H49" s="49" t="n">
        <f aca="false">H47</f>
        <v>1423.8</v>
      </c>
    </row>
    <row r="50" customFormat="false" ht="13.8" hidden="false" customHeight="false" outlineLevel="0" collapsed="false">
      <c r="B50" s="50"/>
      <c r="C50" s="51"/>
      <c r="D50" s="52"/>
      <c r="E50" s="51"/>
      <c r="F50" s="51"/>
      <c r="G50" s="51"/>
      <c r="H50" s="51"/>
    </row>
    <row r="51" customFormat="false" ht="13.8" hidden="false" customHeight="false" outlineLevel="0" collapsed="false">
      <c r="C51" s="3" t="s">
        <v>19</v>
      </c>
    </row>
    <row r="52" customFormat="false" ht="14.4" hidden="false" customHeight="true" outlineLevel="0" collapsed="false">
      <c r="B52" s="53" t="s">
        <v>64</v>
      </c>
      <c r="C52" s="53"/>
      <c r="D52" s="53"/>
      <c r="E52" s="53"/>
      <c r="F52" s="53"/>
      <c r="G52" s="53"/>
      <c r="H52" s="53"/>
    </row>
  </sheetData>
  <mergeCells count="17">
    <mergeCell ref="B2:H2"/>
    <mergeCell ref="B5:H5"/>
    <mergeCell ref="C6:C11"/>
    <mergeCell ref="B13:H13"/>
    <mergeCell ref="B14:H14"/>
    <mergeCell ref="C15:C16"/>
    <mergeCell ref="B18:H18"/>
    <mergeCell ref="B19:H19"/>
    <mergeCell ref="C21:C24"/>
    <mergeCell ref="B25:H25"/>
    <mergeCell ref="B26:H26"/>
    <mergeCell ref="B31:H31"/>
    <mergeCell ref="B32:H32"/>
    <mergeCell ref="B35:H35"/>
    <mergeCell ref="B36:H36"/>
    <mergeCell ref="B45:H45"/>
    <mergeCell ref="B52:H5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false"/>
  </sheetPr>
  <dimension ref="B2:N67"/>
  <sheetViews>
    <sheetView showFormulas="false" showGridLines="tru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A1" activeCellId="0" sqref="A1"/>
    </sheetView>
  </sheetViews>
  <sheetFormatPr defaultColWidth="8.59375" defaultRowHeight="13.8" zeroHeight="false" outlineLevelRow="0" outlineLevelCol="0"/>
  <cols>
    <col collapsed="false" customWidth="true" hidden="false" outlineLevel="0" max="2" min="2" style="54" width="3.67"/>
    <col collapsed="false" customWidth="true" hidden="false" outlineLevel="0" max="3" min="3" style="0" width="51.3"/>
    <col collapsed="false" customWidth="true" hidden="false" outlineLevel="0" max="4" min="4" style="55" width="6.46"/>
    <col collapsed="false" customWidth="true" hidden="false" outlineLevel="0" max="5" min="5" style="55" width="9.12"/>
    <col collapsed="false" customWidth="true" hidden="false" outlineLevel="0" max="1024" min="1023" style="0" width="10.5"/>
  </cols>
  <sheetData>
    <row r="2" customFormat="false" ht="26.4" hidden="false" customHeight="true" outlineLevel="0" collapsed="false">
      <c r="B2" s="56" t="s">
        <v>65</v>
      </c>
      <c r="C2" s="56"/>
      <c r="D2" s="56"/>
      <c r="E2" s="56"/>
      <c r="F2" s="57"/>
      <c r="G2" s="57"/>
      <c r="H2" s="57"/>
      <c r="I2" s="57"/>
      <c r="J2" s="57"/>
      <c r="K2" s="57"/>
      <c r="L2" s="57"/>
      <c r="M2" s="57"/>
      <c r="N2" s="57"/>
    </row>
    <row r="3" customFormat="false" ht="14.4" hidden="false" customHeight="true" outlineLevel="0" collapsed="false">
      <c r="B3" s="58" t="s">
        <v>1</v>
      </c>
      <c r="C3" s="59" t="s">
        <v>66</v>
      </c>
      <c r="D3" s="60" t="s">
        <v>67</v>
      </c>
      <c r="E3" s="60"/>
    </row>
    <row r="4" customFormat="false" ht="13.8" hidden="false" customHeight="false" outlineLevel="0" collapsed="false">
      <c r="B4" s="58"/>
      <c r="C4" s="59"/>
      <c r="D4" s="61" t="s">
        <v>68</v>
      </c>
      <c r="E4" s="62" t="s">
        <v>69</v>
      </c>
    </row>
    <row r="5" customFormat="false" ht="14.4" hidden="false" customHeight="true" outlineLevel="0" collapsed="false">
      <c r="B5" s="63" t="s">
        <v>70</v>
      </c>
      <c r="C5" s="63"/>
      <c r="D5" s="63"/>
      <c r="E5" s="63"/>
    </row>
    <row r="6" customFormat="false" ht="29.85" hidden="false" customHeight="true" outlineLevel="0" collapsed="false">
      <c r="B6" s="64" t="n">
        <v>1</v>
      </c>
      <c r="C6" s="65" t="s">
        <v>71</v>
      </c>
      <c r="D6" s="66" t="s">
        <v>72</v>
      </c>
      <c r="E6" s="67" t="n">
        <v>1620</v>
      </c>
    </row>
    <row r="7" customFormat="false" ht="13.8" hidden="false" customHeight="false" outlineLevel="0" collapsed="false">
      <c r="B7" s="68" t="n">
        <v>2</v>
      </c>
      <c r="C7" s="69" t="s">
        <v>73</v>
      </c>
      <c r="D7" s="70" t="s">
        <v>49</v>
      </c>
      <c r="E7" s="71" t="n">
        <f aca="false">162.5*0.1*0.8</f>
        <v>13</v>
      </c>
    </row>
    <row r="8" customFormat="false" ht="19.4" hidden="false" customHeight="false" outlineLevel="0" collapsed="false">
      <c r="B8" s="64" t="n">
        <v>3</v>
      </c>
      <c r="C8" s="69" t="s">
        <v>74</v>
      </c>
      <c r="D8" s="70" t="s">
        <v>49</v>
      </c>
      <c r="E8" s="71" t="n">
        <f aca="false">162.5*0.8*0.8</f>
        <v>104</v>
      </c>
    </row>
    <row r="9" customFormat="false" ht="13.8" hidden="false" customHeight="false" outlineLevel="0" collapsed="false">
      <c r="B9" s="68" t="n">
        <v>4</v>
      </c>
      <c r="C9" s="69" t="s">
        <v>75</v>
      </c>
      <c r="D9" s="70" t="s">
        <v>76</v>
      </c>
      <c r="E9" s="71" t="n">
        <f aca="false">0.41*180.3/378.5</f>
        <v>0.195305151915456</v>
      </c>
    </row>
    <row r="10" customFormat="false" ht="13.8" hidden="false" customHeight="false" outlineLevel="0" collapsed="false">
      <c r="B10" s="64" t="n">
        <v>5</v>
      </c>
      <c r="C10" s="69" t="s">
        <v>77</v>
      </c>
      <c r="D10" s="70" t="s">
        <v>76</v>
      </c>
      <c r="E10" s="71" t="n">
        <f aca="false">1.35*180.3/378.5</f>
        <v>0.643077939233818</v>
      </c>
    </row>
    <row r="11" customFormat="false" ht="37.3" hidden="false" customHeight="false" outlineLevel="0" collapsed="false">
      <c r="B11" s="68" t="n">
        <v>6</v>
      </c>
      <c r="C11" s="69" t="s">
        <v>78</v>
      </c>
      <c r="D11" s="70" t="s">
        <v>11</v>
      </c>
      <c r="E11" s="71" t="n">
        <v>1072</v>
      </c>
    </row>
    <row r="12" customFormat="false" ht="19.4" hidden="false" customHeight="false" outlineLevel="0" collapsed="false">
      <c r="B12" s="64" t="n">
        <v>7</v>
      </c>
      <c r="C12" s="69" t="s">
        <v>79</v>
      </c>
      <c r="D12" s="70" t="s">
        <v>49</v>
      </c>
      <c r="E12" s="71" t="n">
        <f aca="false">1072*0.1</f>
        <v>107.2</v>
      </c>
    </row>
    <row r="13" customFormat="false" ht="19.4" hidden="false" customHeight="false" outlineLevel="0" collapsed="false">
      <c r="B13" s="68" t="n">
        <v>8</v>
      </c>
      <c r="C13" s="69" t="s">
        <v>80</v>
      </c>
      <c r="D13" s="70" t="s">
        <v>49</v>
      </c>
      <c r="E13" s="71" t="n">
        <f aca="false">180.3*0.02</f>
        <v>3.606</v>
      </c>
    </row>
    <row r="14" customFormat="false" ht="37.3" hidden="false" customHeight="false" outlineLevel="0" collapsed="false">
      <c r="B14" s="64" t="n">
        <v>9</v>
      </c>
      <c r="C14" s="69" t="s">
        <v>81</v>
      </c>
      <c r="D14" s="70" t="s">
        <v>49</v>
      </c>
      <c r="E14" s="71" t="n">
        <f aca="false">1072*0.3</f>
        <v>321.6</v>
      </c>
    </row>
    <row r="15" customFormat="false" ht="28.35" hidden="false" customHeight="false" outlineLevel="0" collapsed="false">
      <c r="B15" s="68" t="n">
        <v>10</v>
      </c>
      <c r="C15" s="69" t="s">
        <v>82</v>
      </c>
      <c r="D15" s="70" t="s">
        <v>24</v>
      </c>
      <c r="E15" s="71" t="n">
        <v>165</v>
      </c>
    </row>
    <row r="16" customFormat="false" ht="28.35" hidden="false" customHeight="false" outlineLevel="0" collapsed="false">
      <c r="B16" s="64" t="n">
        <v>11</v>
      </c>
      <c r="C16" s="69" t="s">
        <v>83</v>
      </c>
      <c r="D16" s="70" t="s">
        <v>49</v>
      </c>
      <c r="E16" s="71" t="n">
        <v>18003</v>
      </c>
    </row>
    <row r="17" customFormat="false" ht="13.8" hidden="false" customHeight="false" outlineLevel="0" collapsed="false">
      <c r="B17" s="72"/>
      <c r="C17" s="72"/>
      <c r="D17" s="72"/>
      <c r="E17" s="72"/>
      <c r="F17" s="73"/>
    </row>
    <row r="18" customFormat="false" ht="14.4" hidden="false" customHeight="true" outlineLevel="0" collapsed="false">
      <c r="B18" s="74" t="s">
        <v>84</v>
      </c>
      <c r="C18" s="74"/>
      <c r="D18" s="74"/>
      <c r="E18" s="74"/>
    </row>
    <row r="19" customFormat="false" ht="32.8" hidden="false" customHeight="false" outlineLevel="0" collapsed="false">
      <c r="B19" s="75" t="n">
        <v>12</v>
      </c>
      <c r="C19" s="76" t="s">
        <v>85</v>
      </c>
      <c r="D19" s="77" t="s">
        <v>72</v>
      </c>
      <c r="E19" s="78" t="n">
        <v>743</v>
      </c>
      <c r="I19" s="0" t="s">
        <v>19</v>
      </c>
    </row>
    <row r="20" customFormat="false" ht="13.8" hidden="false" customHeight="false" outlineLevel="0" collapsed="false">
      <c r="B20" s="68" t="n">
        <v>13</v>
      </c>
      <c r="C20" s="79" t="s">
        <v>86</v>
      </c>
      <c r="D20" s="80" t="s">
        <v>72</v>
      </c>
      <c r="E20" s="81" t="n">
        <v>743</v>
      </c>
    </row>
    <row r="21" customFormat="false" ht="13.8" hidden="false" customHeight="false" outlineLevel="0" collapsed="false">
      <c r="B21" s="68" t="n">
        <v>14</v>
      </c>
      <c r="C21" s="79" t="s">
        <v>87</v>
      </c>
      <c r="D21" s="80" t="s">
        <v>34</v>
      </c>
      <c r="E21" s="81" t="n">
        <v>27</v>
      </c>
      <c r="F21" s="73" t="s">
        <v>19</v>
      </c>
    </row>
    <row r="22" customFormat="false" ht="22.35" hidden="false" customHeight="false" outlineLevel="0" collapsed="false">
      <c r="B22" s="82" t="n">
        <v>15</v>
      </c>
      <c r="C22" s="83" t="s">
        <v>88</v>
      </c>
      <c r="D22" s="84" t="s">
        <v>11</v>
      </c>
      <c r="E22" s="85" t="n">
        <f aca="false">E19*0.4*1.2</f>
        <v>356.64</v>
      </c>
      <c r="F22" s="73" t="s">
        <v>19</v>
      </c>
    </row>
    <row r="23" customFormat="false" ht="13.8" hidden="false" customHeight="false" outlineLevel="0" collapsed="false">
      <c r="B23" s="86"/>
      <c r="C23" s="86"/>
      <c r="D23" s="86"/>
      <c r="E23" s="86"/>
      <c r="F23" s="73"/>
    </row>
    <row r="24" customFormat="false" ht="13.8" hidden="false" customHeight="true" outlineLevel="0" collapsed="false">
      <c r="B24" s="74" t="s">
        <v>29</v>
      </c>
      <c r="C24" s="74"/>
      <c r="D24" s="74"/>
      <c r="E24" s="74"/>
    </row>
    <row r="25" customFormat="false" ht="13.8" hidden="false" customHeight="false" outlineLevel="0" collapsed="false">
      <c r="B25" s="75" t="n">
        <v>16</v>
      </c>
      <c r="C25" s="76" t="s">
        <v>89</v>
      </c>
      <c r="D25" s="77" t="s">
        <v>24</v>
      </c>
      <c r="E25" s="87" t="n">
        <v>83</v>
      </c>
    </row>
    <row r="26" customFormat="false" ht="13.8" hidden="false" customHeight="false" outlineLevel="0" collapsed="false">
      <c r="B26" s="68" t="n">
        <v>17</v>
      </c>
      <c r="C26" s="79" t="s">
        <v>90</v>
      </c>
      <c r="D26" s="80" t="s">
        <v>34</v>
      </c>
      <c r="E26" s="81" t="n">
        <v>13</v>
      </c>
    </row>
    <row r="27" customFormat="false" ht="13.8" hidden="false" customHeight="false" outlineLevel="0" collapsed="false">
      <c r="B27" s="72"/>
      <c r="C27" s="72"/>
      <c r="D27" s="72"/>
      <c r="E27" s="72"/>
    </row>
    <row r="28" customFormat="false" ht="13.8" hidden="false" customHeight="true" outlineLevel="0" collapsed="false">
      <c r="B28" s="74" t="s">
        <v>40</v>
      </c>
      <c r="C28" s="74"/>
      <c r="D28" s="74"/>
      <c r="E28" s="74"/>
    </row>
    <row r="29" customFormat="false" ht="32.8" hidden="false" customHeight="false" outlineLevel="0" collapsed="false">
      <c r="B29" s="75" t="n">
        <v>18</v>
      </c>
      <c r="C29" s="76" t="s">
        <v>91</v>
      </c>
      <c r="D29" s="77" t="s">
        <v>72</v>
      </c>
      <c r="E29" s="87" t="n">
        <v>200</v>
      </c>
    </row>
    <row r="30" customFormat="false" ht="13.8" hidden="false" customHeight="false" outlineLevel="0" collapsed="false">
      <c r="B30" s="72"/>
      <c r="C30" s="72"/>
      <c r="D30" s="72"/>
      <c r="E30" s="72"/>
    </row>
    <row r="31" customFormat="false" ht="14.4" hidden="false" customHeight="true" outlineLevel="0" collapsed="false">
      <c r="B31" s="88" t="s">
        <v>9</v>
      </c>
      <c r="C31" s="88"/>
      <c r="D31" s="88"/>
      <c r="E31" s="88"/>
    </row>
    <row r="32" customFormat="false" ht="52.2" hidden="false" customHeight="true" outlineLevel="0" collapsed="false">
      <c r="B32" s="75" t="n">
        <v>19</v>
      </c>
      <c r="C32" s="89" t="s">
        <v>92</v>
      </c>
      <c r="D32" s="90" t="s">
        <v>11</v>
      </c>
      <c r="E32" s="78" t="n">
        <f aca="false">7*180+72.62+180*2*0.35</f>
        <v>1458.62</v>
      </c>
    </row>
    <row r="33" customFormat="false" ht="43.25" hidden="false" customHeight="false" outlineLevel="0" collapsed="false">
      <c r="B33" s="68" t="n">
        <v>20</v>
      </c>
      <c r="C33" s="91" t="s">
        <v>93</v>
      </c>
      <c r="D33" s="92" t="s">
        <v>11</v>
      </c>
      <c r="E33" s="81" t="n">
        <f aca="false">7*180+72.62+180*2*0.35</f>
        <v>1458.62</v>
      </c>
    </row>
    <row r="34" customFormat="false" ht="43.25" hidden="false" customHeight="false" outlineLevel="0" collapsed="false">
      <c r="B34" s="68" t="n">
        <v>21</v>
      </c>
      <c r="C34" s="91" t="s">
        <v>94</v>
      </c>
      <c r="D34" s="92" t="s">
        <v>11</v>
      </c>
      <c r="E34" s="81" t="n">
        <f aca="false">7*180+72.62+180*2*0.35</f>
        <v>1458.62</v>
      </c>
    </row>
    <row r="35" customFormat="false" ht="55.8" hidden="false" customHeight="true" outlineLevel="0" collapsed="false">
      <c r="B35" s="68" t="n">
        <v>22</v>
      </c>
      <c r="C35" s="91" t="s">
        <v>95</v>
      </c>
      <c r="D35" s="92" t="s">
        <v>11</v>
      </c>
      <c r="E35" s="81" t="n">
        <f aca="false">7*180+72.62</f>
        <v>1332.62</v>
      </c>
    </row>
    <row r="36" customFormat="false" ht="43.25" hidden="false" customHeight="false" outlineLevel="0" collapsed="false">
      <c r="B36" s="68" t="n">
        <v>23</v>
      </c>
      <c r="C36" s="91" t="s">
        <v>96</v>
      </c>
      <c r="D36" s="92" t="s">
        <v>11</v>
      </c>
      <c r="E36" s="81" t="n">
        <f aca="false">7*180+72.62</f>
        <v>1332.62</v>
      </c>
    </row>
    <row r="37" customFormat="false" ht="43.25" hidden="false" customHeight="false" outlineLevel="0" collapsed="false">
      <c r="B37" s="68" t="n">
        <v>24</v>
      </c>
      <c r="C37" s="91" t="s">
        <v>97</v>
      </c>
      <c r="D37" s="92" t="s">
        <v>11</v>
      </c>
      <c r="E37" s="81" t="n">
        <f aca="false">7*180+72.62</f>
        <v>1332.62</v>
      </c>
    </row>
    <row r="38" customFormat="false" ht="32.8" hidden="false" customHeight="false" outlineLevel="0" collapsed="false">
      <c r="B38" s="68" t="n">
        <v>25</v>
      </c>
      <c r="C38" s="91" t="s">
        <v>98</v>
      </c>
      <c r="D38" s="92" t="s">
        <v>11</v>
      </c>
      <c r="E38" s="81" t="n">
        <f aca="false">7*180+72.62</f>
        <v>1332.62</v>
      </c>
    </row>
    <row r="39" customFormat="false" ht="13.8" hidden="false" customHeight="false" outlineLevel="0" collapsed="false">
      <c r="B39" s="82" t="n">
        <v>26</v>
      </c>
      <c r="C39" s="93" t="s">
        <v>99</v>
      </c>
      <c r="D39" s="84" t="s">
        <v>18</v>
      </c>
      <c r="E39" s="85" t="n">
        <v>360</v>
      </c>
    </row>
    <row r="40" customFormat="false" ht="13.8" hidden="false" customHeight="false" outlineLevel="0" collapsed="false">
      <c r="B40" s="86"/>
      <c r="C40" s="86"/>
      <c r="D40" s="86"/>
      <c r="E40" s="86"/>
    </row>
    <row r="41" customFormat="false" ht="17.15" hidden="false" customHeight="true" outlineLevel="0" collapsed="false">
      <c r="B41" s="88" t="s">
        <v>20</v>
      </c>
      <c r="C41" s="88"/>
      <c r="D41" s="88"/>
      <c r="E41" s="88"/>
    </row>
    <row r="42" customFormat="false" ht="30.55" hidden="false" customHeight="true" outlineLevel="0" collapsed="false">
      <c r="B42" s="75" t="n">
        <v>27</v>
      </c>
      <c r="C42" s="94" t="s">
        <v>100</v>
      </c>
      <c r="D42" s="77" t="s">
        <v>11</v>
      </c>
      <c r="E42" s="87" t="n">
        <f aca="false">3.5*180</f>
        <v>630</v>
      </c>
    </row>
    <row r="43" customFormat="false" ht="32.8" hidden="false" customHeight="false" outlineLevel="0" collapsed="false">
      <c r="B43" s="68" t="n">
        <v>28</v>
      </c>
      <c r="C43" s="95" t="s">
        <v>101</v>
      </c>
      <c r="D43" s="80" t="s">
        <v>11</v>
      </c>
      <c r="E43" s="96" t="n">
        <f aca="false">3.5*180</f>
        <v>630</v>
      </c>
    </row>
    <row r="44" customFormat="false" ht="22.35" hidden="false" customHeight="false" outlineLevel="0" collapsed="false">
      <c r="B44" s="68" t="n">
        <v>29</v>
      </c>
      <c r="C44" s="91" t="s">
        <v>102</v>
      </c>
      <c r="D44" s="80" t="s">
        <v>11</v>
      </c>
      <c r="E44" s="96" t="n">
        <f aca="false">3.5*180</f>
        <v>630</v>
      </c>
    </row>
    <row r="45" customFormat="false" ht="22.35" hidden="false" customHeight="false" outlineLevel="0" collapsed="false">
      <c r="B45" s="82" t="n">
        <v>30</v>
      </c>
      <c r="C45" s="97" t="s">
        <v>103</v>
      </c>
      <c r="D45" s="98" t="s">
        <v>24</v>
      </c>
      <c r="E45" s="99" t="n">
        <v>180</v>
      </c>
    </row>
    <row r="46" customFormat="false" ht="13.8" hidden="false" customHeight="false" outlineLevel="0" collapsed="false">
      <c r="B46" s="86"/>
      <c r="C46" s="86"/>
      <c r="D46" s="86"/>
      <c r="E46" s="86"/>
    </row>
    <row r="47" customFormat="false" ht="14.4" hidden="false" customHeight="true" outlineLevel="0" collapsed="false">
      <c r="B47" s="100" t="s">
        <v>104</v>
      </c>
      <c r="C47" s="100"/>
      <c r="D47" s="100"/>
      <c r="E47" s="100"/>
    </row>
    <row r="48" customFormat="false" ht="44" hidden="false" customHeight="true" outlineLevel="0" collapsed="false">
      <c r="B48" s="75" t="n">
        <v>31</v>
      </c>
      <c r="C48" s="94" t="s">
        <v>105</v>
      </c>
      <c r="D48" s="77" t="s">
        <v>11</v>
      </c>
      <c r="E48" s="87" t="n">
        <f aca="false">72.62+78.67*0.35</f>
        <v>100.1545</v>
      </c>
    </row>
    <row r="49" customFormat="false" ht="43.25" hidden="false" customHeight="false" outlineLevel="0" collapsed="false">
      <c r="B49" s="68" t="n">
        <v>32</v>
      </c>
      <c r="C49" s="91" t="s">
        <v>106</v>
      </c>
      <c r="D49" s="80" t="s">
        <v>11</v>
      </c>
      <c r="E49" s="96" t="n">
        <f aca="false">72.62+78.67*0.35</f>
        <v>100.1545</v>
      </c>
    </row>
    <row r="50" customFormat="false" ht="43.25" hidden="false" customHeight="false" outlineLevel="0" collapsed="false">
      <c r="B50" s="68" t="n">
        <v>33</v>
      </c>
      <c r="C50" s="91" t="s">
        <v>107</v>
      </c>
      <c r="D50" s="80" t="s">
        <v>11</v>
      </c>
      <c r="E50" s="96" t="n">
        <f aca="false">72.62+78.67*0.35</f>
        <v>100.1545</v>
      </c>
    </row>
    <row r="51" customFormat="false" ht="32.8" hidden="false" customHeight="false" outlineLevel="0" collapsed="false">
      <c r="B51" s="68" t="n">
        <v>34</v>
      </c>
      <c r="C51" s="91" t="s">
        <v>108</v>
      </c>
      <c r="D51" s="80" t="s">
        <v>11</v>
      </c>
      <c r="E51" s="96" t="n">
        <v>72.62</v>
      </c>
    </row>
    <row r="52" customFormat="false" ht="22.35" hidden="false" customHeight="false" outlineLevel="0" collapsed="false">
      <c r="B52" s="68" t="n">
        <v>35</v>
      </c>
      <c r="C52" s="91" t="s">
        <v>102</v>
      </c>
      <c r="D52" s="80" t="s">
        <v>11</v>
      </c>
      <c r="E52" s="96" t="n">
        <v>72.62</v>
      </c>
    </row>
    <row r="53" customFormat="false" ht="13.8" hidden="false" customHeight="false" outlineLevel="0" collapsed="false">
      <c r="B53" s="82" t="n">
        <v>36</v>
      </c>
      <c r="C53" s="93" t="s">
        <v>109</v>
      </c>
      <c r="D53" s="84" t="s">
        <v>18</v>
      </c>
      <c r="E53" s="85" t="n">
        <v>78.67</v>
      </c>
    </row>
    <row r="54" customFormat="false" ht="13.8" hidden="false" customHeight="false" outlineLevel="0" collapsed="false">
      <c r="B54" s="86"/>
      <c r="C54" s="86"/>
      <c r="D54" s="86"/>
      <c r="E54" s="86"/>
    </row>
    <row r="55" customFormat="false" ht="14.4" hidden="false" customHeight="true" outlineLevel="0" collapsed="false">
      <c r="B55" s="101" t="s">
        <v>110</v>
      </c>
      <c r="C55" s="101"/>
      <c r="D55" s="101"/>
      <c r="E55" s="101"/>
    </row>
    <row r="56" customFormat="false" ht="13.8" hidden="false" customHeight="false" outlineLevel="0" collapsed="false">
      <c r="B56" s="102" t="n">
        <v>37</v>
      </c>
      <c r="C56" s="103" t="s">
        <v>111</v>
      </c>
      <c r="D56" s="66" t="s">
        <v>24</v>
      </c>
      <c r="E56" s="104" t="n">
        <v>180.3</v>
      </c>
    </row>
    <row r="57" customFormat="false" ht="13.8" hidden="false" customHeight="false" outlineLevel="0" collapsed="false">
      <c r="B57" s="105"/>
      <c r="C57" s="105"/>
      <c r="D57" s="105"/>
      <c r="E57" s="105"/>
    </row>
    <row r="58" customFormat="false" ht="14.4" hidden="false" customHeight="true" outlineLevel="0" collapsed="false">
      <c r="B58" s="100" t="s">
        <v>112</v>
      </c>
      <c r="C58" s="100"/>
      <c r="D58" s="100"/>
      <c r="E58" s="100"/>
    </row>
    <row r="59" customFormat="false" ht="13.8" hidden="false" customHeight="false" outlineLevel="0" collapsed="false">
      <c r="B59" s="106" t="n">
        <v>38</v>
      </c>
      <c r="C59" s="107" t="s">
        <v>113</v>
      </c>
      <c r="D59" s="77" t="s">
        <v>11</v>
      </c>
      <c r="E59" s="87" t="n">
        <f aca="false">15+22*0.25</f>
        <v>20.5</v>
      </c>
    </row>
    <row r="60" customFormat="false" ht="13.8" hidden="false" customHeight="false" outlineLevel="0" collapsed="false">
      <c r="B60" s="68" t="n">
        <v>39</v>
      </c>
      <c r="C60" s="79" t="s">
        <v>114</v>
      </c>
      <c r="D60" s="80" t="s">
        <v>11</v>
      </c>
      <c r="E60" s="96" t="n">
        <v>1767</v>
      </c>
    </row>
    <row r="61" customFormat="false" ht="13.8" hidden="false" customHeight="false" outlineLevel="0" collapsed="false">
      <c r="B61" s="68" t="n">
        <v>40</v>
      </c>
      <c r="C61" s="79" t="s">
        <v>115</v>
      </c>
      <c r="D61" s="80" t="s">
        <v>18</v>
      </c>
      <c r="E61" s="96" t="n">
        <v>50</v>
      </c>
    </row>
    <row r="62" customFormat="false" ht="13.8" hidden="false" customHeight="false" outlineLevel="0" collapsed="false">
      <c r="B62" s="72"/>
      <c r="C62" s="72"/>
      <c r="D62" s="72"/>
      <c r="E62" s="72"/>
    </row>
    <row r="63" customFormat="false" ht="14.4" hidden="false" customHeight="true" outlineLevel="0" collapsed="false">
      <c r="B63" s="100" t="s">
        <v>116</v>
      </c>
      <c r="C63" s="100"/>
      <c r="D63" s="100"/>
      <c r="E63" s="100"/>
    </row>
    <row r="64" customFormat="false" ht="32.8" hidden="false" customHeight="false" outlineLevel="0" collapsed="false">
      <c r="B64" s="108" t="n">
        <v>41</v>
      </c>
      <c r="C64" s="109" t="s">
        <v>117</v>
      </c>
      <c r="D64" s="77" t="s">
        <v>11</v>
      </c>
      <c r="E64" s="78" t="n">
        <v>19426.5</v>
      </c>
    </row>
    <row r="65" customFormat="false" ht="13.8" hidden="false" customHeight="false" outlineLevel="0" collapsed="false">
      <c r="B65" s="82"/>
      <c r="C65" s="110"/>
      <c r="D65" s="111"/>
      <c r="E65" s="111"/>
    </row>
    <row r="66" customFormat="false" ht="13.8" hidden="false" customHeight="false" outlineLevel="0" collapsed="false">
      <c r="B66" s="112"/>
      <c r="C66" s="113"/>
      <c r="D66" s="114"/>
      <c r="E66" s="114"/>
    </row>
    <row r="67" customFormat="false" ht="13.8" hidden="false" customHeight="false" outlineLevel="0" collapsed="false">
      <c r="B67" s="115" t="s">
        <v>118</v>
      </c>
      <c r="C67" s="115"/>
      <c r="D67" s="115"/>
      <c r="E67" s="115"/>
    </row>
  </sheetData>
  <mergeCells count="24">
    <mergeCell ref="B2:E2"/>
    <mergeCell ref="B3:B4"/>
    <mergeCell ref="C3:C4"/>
    <mergeCell ref="D3:E3"/>
    <mergeCell ref="B5:E5"/>
    <mergeCell ref="B17:E17"/>
    <mergeCell ref="B18:E18"/>
    <mergeCell ref="B23:E23"/>
    <mergeCell ref="B24:E24"/>
    <mergeCell ref="B27:E27"/>
    <mergeCell ref="B28:E28"/>
    <mergeCell ref="B30:E30"/>
    <mergeCell ref="B31:E31"/>
    <mergeCell ref="B40:E40"/>
    <mergeCell ref="B41:E41"/>
    <mergeCell ref="B46:E46"/>
    <mergeCell ref="B47:E47"/>
    <mergeCell ref="B54:E54"/>
    <mergeCell ref="B55:E55"/>
    <mergeCell ref="B57:E57"/>
    <mergeCell ref="B58:E58"/>
    <mergeCell ref="B62:E62"/>
    <mergeCell ref="B63:E63"/>
    <mergeCell ref="B67:E6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335</TotalTime>
  <Application>LibreOffice/7.1.3.2$Windows_x86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2020-11-11T16:52:23Z</dcterms:created>
  <dc:creator>Pawel</dc:creator>
  <dc:description/>
  <dc:language>pl-PL</dc:language>
  <cp:lastModifiedBy/>
  <cp:lastPrinted>2021-05-28T11:37:17Z</cp:lastPrinted>
  <dcterms:modified xsi:type="dcterms:W3CDTF">2021-05-28T11:37:22Z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