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uzivatel\Desktop\2021\16_Areál pod hradom s Archeoparkom\1_Súťaž NOVÁ\Vysvetlenie SP č. 4\"/>
    </mc:Choice>
  </mc:AlternateContent>
  <xr:revisionPtr revIDLastSave="0" documentId="8_{4932B072-F149-4105-B1F3-39CCC7271FED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kapitulácia stavby" sheetId="1" r:id="rId1"/>
    <sheet name="VelkySaris - Veľká Šariš ..." sheetId="2" r:id="rId2"/>
  </sheets>
  <definedNames>
    <definedName name="_xlnm._FilterDatabase" localSheetId="1" hidden="1">'VelkySaris - Veľká Šariš ...'!$C$115:$K$158</definedName>
    <definedName name="_xlnm.Print_Titles" localSheetId="0">'Rekapitulácia stavby'!$92:$92</definedName>
    <definedName name="_xlnm.Print_Titles" localSheetId="1">'VelkySaris - Veľká Šariš ...'!$115:$115</definedName>
    <definedName name="_xlnm.Print_Area" localSheetId="0">'Rekapitulácia stavby'!$D$4:$AO$76,'Rekapitulácia stavby'!$C$82:$AQ$96</definedName>
    <definedName name="_xlnm.Print_Area" localSheetId="1">'VelkySaris - Veľká Šariš ...'!$C$4:$J$76,'VelkySaris - Veľká Šariš ...'!$C$82:$J$99,'VelkySaris - Veľká Šariš ...'!$C$105:$J$158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2" l="1"/>
  <c r="J34" i="2"/>
  <c r="AY95" i="1" s="1"/>
  <c r="J33" i="2"/>
  <c r="AX95" i="1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BI124" i="2"/>
  <c r="BH124" i="2"/>
  <c r="BG124" i="2"/>
  <c r="BE124" i="2"/>
  <c r="T124" i="2"/>
  <c r="R124" i="2"/>
  <c r="P124" i="2"/>
  <c r="BI123" i="2"/>
  <c r="BH123" i="2"/>
  <c r="BG123" i="2"/>
  <c r="BE123" i="2"/>
  <c r="T123" i="2"/>
  <c r="R123" i="2"/>
  <c r="P123" i="2"/>
  <c r="BI122" i="2"/>
  <c r="BH122" i="2"/>
  <c r="BG122" i="2"/>
  <c r="BE122" i="2"/>
  <c r="T122" i="2"/>
  <c r="R122" i="2"/>
  <c r="P122" i="2"/>
  <c r="BI121" i="2"/>
  <c r="BH121" i="2"/>
  <c r="BG121" i="2"/>
  <c r="BE121" i="2"/>
  <c r="T121" i="2"/>
  <c r="R121" i="2"/>
  <c r="P121" i="2"/>
  <c r="BI120" i="2"/>
  <c r="BH120" i="2"/>
  <c r="BG120" i="2"/>
  <c r="BE120" i="2"/>
  <c r="T120" i="2"/>
  <c r="R120" i="2"/>
  <c r="P120" i="2"/>
  <c r="BI119" i="2"/>
  <c r="BH119" i="2"/>
  <c r="BG119" i="2"/>
  <c r="BE119" i="2"/>
  <c r="T119" i="2"/>
  <c r="R119" i="2"/>
  <c r="P119" i="2"/>
  <c r="J113" i="2"/>
  <c r="F113" i="2"/>
  <c r="F110" i="2"/>
  <c r="E108" i="2"/>
  <c r="J90" i="2"/>
  <c r="F90" i="2"/>
  <c r="F87" i="2"/>
  <c r="E85" i="2"/>
  <c r="J19" i="2"/>
  <c r="E19" i="2"/>
  <c r="J89" i="2"/>
  <c r="J18" i="2"/>
  <c r="J13" i="2"/>
  <c r="E13" i="2"/>
  <c r="F89" i="2"/>
  <c r="J12" i="2"/>
  <c r="J10" i="2"/>
  <c r="J110" i="2"/>
  <c r="L90" i="1"/>
  <c r="AM90" i="1"/>
  <c r="AM89" i="1"/>
  <c r="L89" i="1"/>
  <c r="AM87" i="1"/>
  <c r="L87" i="1"/>
  <c r="L85" i="1"/>
  <c r="L84" i="1"/>
  <c r="BK158" i="2"/>
  <c r="BK154" i="2"/>
  <c r="J149" i="2"/>
  <c r="J142" i="2"/>
  <c r="J139" i="2"/>
  <c r="J137" i="2"/>
  <c r="BK134" i="2"/>
  <c r="J128" i="2"/>
  <c r="J123" i="2"/>
  <c r="BK157" i="2"/>
  <c r="J152" i="2"/>
  <c r="BK146" i="2"/>
  <c r="J136" i="2"/>
  <c r="J132" i="2"/>
  <c r="BK128" i="2"/>
  <c r="BK123" i="2"/>
  <c r="J158" i="2"/>
  <c r="BK148" i="2"/>
  <c r="BK143" i="2"/>
  <c r="J125" i="2"/>
  <c r="J119" i="2"/>
  <c r="J153" i="2"/>
  <c r="J148" i="2"/>
  <c r="BK144" i="2"/>
  <c r="BK140" i="2"/>
  <c r="BK135" i="2"/>
  <c r="J133" i="2"/>
  <c r="BK129" i="2"/>
  <c r="BK124" i="2"/>
  <c r="BK120" i="2"/>
  <c r="J156" i="2"/>
  <c r="BK152" i="2"/>
  <c r="BK150" i="2"/>
  <c r="BK145" i="2"/>
  <c r="J140" i="2"/>
  <c r="BK138" i="2"/>
  <c r="BK136" i="2"/>
  <c r="BK132" i="2"/>
  <c r="J126" i="2"/>
  <c r="BK121" i="2"/>
  <c r="BK156" i="2"/>
  <c r="BK151" i="2"/>
  <c r="J145" i="2"/>
  <c r="J135" i="2"/>
  <c r="J129" i="2"/>
  <c r="BK127" i="2"/>
  <c r="BK122" i="2"/>
  <c r="J151" i="2"/>
  <c r="J144" i="2"/>
  <c r="BK141" i="2"/>
  <c r="J122" i="2"/>
  <c r="J154" i="2"/>
  <c r="BK149" i="2"/>
  <c r="J141" i="2"/>
  <c r="J138" i="2"/>
  <c r="BK137" i="2"/>
  <c r="J134" i="2"/>
  <c r="BK130" i="2"/>
  <c r="J127" i="2"/>
  <c r="AS94" i="1"/>
  <c r="J143" i="2"/>
  <c r="BK131" i="2"/>
  <c r="BK119" i="2"/>
  <c r="J150" i="2"/>
  <c r="BK133" i="2"/>
  <c r="BK125" i="2"/>
  <c r="J120" i="2"/>
  <c r="BK153" i="2"/>
  <c r="J146" i="2"/>
  <c r="BK142" i="2"/>
  <c r="BK139" i="2"/>
  <c r="BK126" i="2"/>
  <c r="J124" i="2"/>
  <c r="J157" i="2"/>
  <c r="J121" i="2"/>
  <c r="T118" i="2" l="1"/>
  <c r="BK118" i="2"/>
  <c r="J118" i="2"/>
  <c r="J96" i="2" s="1"/>
  <c r="BK147" i="2"/>
  <c r="J147" i="2"/>
  <c r="J97" i="2"/>
  <c r="P155" i="2"/>
  <c r="R118" i="2"/>
  <c r="R147" i="2"/>
  <c r="BK155" i="2"/>
  <c r="J155" i="2"/>
  <c r="J98" i="2"/>
  <c r="R155" i="2"/>
  <c r="P118" i="2"/>
  <c r="P117" i="2" s="1"/>
  <c r="P147" i="2"/>
  <c r="T147" i="2"/>
  <c r="T155" i="2"/>
  <c r="J87" i="2"/>
  <c r="J112" i="2"/>
  <c r="BF123" i="2"/>
  <c r="BF125" i="2"/>
  <c r="BF126" i="2"/>
  <c r="BF132" i="2"/>
  <c r="BF133" i="2"/>
  <c r="BF146" i="2"/>
  <c r="BF151" i="2"/>
  <c r="BF153" i="2"/>
  <c r="BF156" i="2"/>
  <c r="F112" i="2"/>
  <c r="BF121" i="2"/>
  <c r="BF122" i="2"/>
  <c r="BF128" i="2"/>
  <c r="BF129" i="2"/>
  <c r="BF143" i="2"/>
  <c r="BF152" i="2"/>
  <c r="BF119" i="2"/>
  <c r="BF120" i="2"/>
  <c r="BF124" i="2"/>
  <c r="BF127" i="2"/>
  <c r="BF130" i="2"/>
  <c r="BF131" i="2"/>
  <c r="BF134" i="2"/>
  <c r="BF135" i="2"/>
  <c r="BF140" i="2"/>
  <c r="BF141" i="2"/>
  <c r="BF144" i="2"/>
  <c r="BF145" i="2"/>
  <c r="BF157" i="2"/>
  <c r="BF136" i="2"/>
  <c r="BF137" i="2"/>
  <c r="BF138" i="2"/>
  <c r="BF139" i="2"/>
  <c r="BF142" i="2"/>
  <c r="BF148" i="2"/>
  <c r="BF149" i="2"/>
  <c r="BF150" i="2"/>
  <c r="BF154" i="2"/>
  <c r="BF158" i="2"/>
  <c r="F35" i="2"/>
  <c r="BD95" i="1" s="1"/>
  <c r="BD94" i="1" s="1"/>
  <c r="W33" i="1" s="1"/>
  <c r="F34" i="2"/>
  <c r="BC95" i="1" s="1"/>
  <c r="BC94" i="1" s="1"/>
  <c r="W32" i="1" s="1"/>
  <c r="F33" i="2"/>
  <c r="BB95" i="1" s="1"/>
  <c r="BB94" i="1" s="1"/>
  <c r="AX94" i="1" s="1"/>
  <c r="F31" i="2"/>
  <c r="AZ95" i="1"/>
  <c r="AZ94" i="1" s="1"/>
  <c r="W29" i="1" s="1"/>
  <c r="J31" i="2"/>
  <c r="AV95" i="1"/>
  <c r="P116" i="2" l="1"/>
  <c r="AU95" i="1" s="1"/>
  <c r="AU94" i="1" s="1"/>
  <c r="R117" i="2"/>
  <c r="R116" i="2" s="1"/>
  <c r="T117" i="2"/>
  <c r="T116" i="2"/>
  <c r="BK117" i="2"/>
  <c r="BK116" i="2" s="1"/>
  <c r="J116" i="2" s="1"/>
  <c r="J28" i="2" s="1"/>
  <c r="AG95" i="1" s="1"/>
  <c r="AY94" i="1"/>
  <c r="F32" i="2"/>
  <c r="BA95" i="1"/>
  <c r="BA94" i="1" s="1"/>
  <c r="W30" i="1" s="1"/>
  <c r="W31" i="1"/>
  <c r="AV94" i="1"/>
  <c r="AK29" i="1" s="1"/>
  <c r="J32" i="2"/>
  <c r="AW95" i="1"/>
  <c r="AT95" i="1" s="1"/>
  <c r="AG94" i="1" l="1"/>
  <c r="AK26" i="1" s="1"/>
  <c r="AN95" i="1"/>
  <c r="J94" i="2"/>
  <c r="J117" i="2"/>
  <c r="J95" i="2" s="1"/>
  <c r="J37" i="2"/>
  <c r="AW94" i="1"/>
  <c r="AK30" i="1" s="1"/>
  <c r="AK35" i="1" s="1"/>
  <c r="AT94" i="1" l="1"/>
  <c r="AN94" i="1"/>
</calcChain>
</file>

<file path=xl/sharedStrings.xml><?xml version="1.0" encoding="utf-8"?>
<sst xmlns="http://schemas.openxmlformats.org/spreadsheetml/2006/main" count="793" uniqueCount="256">
  <si>
    <t>Export Komplet</t>
  </si>
  <si>
    <t/>
  </si>
  <si>
    <t>2.0</t>
  </si>
  <si>
    <t>True</t>
  </si>
  <si>
    <t>False</t>
  </si>
  <si>
    <t>{af7b2b91-a158-4576-8467-e1727878fe3d}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</si>
  <si>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</si>
  <si>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</si>
  <si>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</si>
  <si>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</si>
  <si>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</si>
  <si>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</si>
  <si>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VelkySaris</t>
  </si>
  <si>
    <t>Stavba:</t>
  </si>
  <si>
    <t>Veľká Šariš podhradie-Káblová prípojka NN SO-18 VV</t>
  </si>
  <si>
    <t>JKSO:</t>
  </si>
  <si>
    <t>KS:</t>
  </si>
  <si>
    <t>Miesto:</t>
  </si>
  <si>
    <t>Veľký Šariš</t>
  </si>
  <si>
    <t>Dátum:</t>
  </si>
  <si>
    <t>28. 10. 2021</t>
  </si>
  <si>
    <t>Objednávateľ:</t>
  </si>
  <si>
    <t>IČO:</t>
  </si>
  <si>
    <t xml:space="preserve"> </t>
  </si>
  <si>
    <t>IČ DPH:</t>
  </si>
  <si>
    <t>Zhotoviteľ:</t>
  </si>
  <si>
    <t>Ján Černický</t>
  </si>
  <si>
    <t>Projektant:</t>
  </si>
  <si>
    <t>0,01</t>
  </si>
  <si>
    <t>Spracovateľ:</t>
  </si>
  <si>
    <t>47418044</t>
  </si>
  <si>
    <t>ELAZ, s.r.o.</t>
  </si>
  <si>
    <t>SK2023864007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</si>
  <si>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</si>
  <si>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</si>
  <si>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</si>
  <si>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</si>
  <si>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</si>
  <si>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</si>
  <si>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</si>
  <si>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</si>
  <si>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</si>
  <si>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</si>
  <si>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</si>
  <si>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</si>
  <si>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</si>
  <si>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</si>
  <si>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</si>
  <si>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</si>
  <si>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</si>
  <si>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</si>
  <si>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</si>
  <si>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</si>
  <si>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</si>
  <si>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</si>
  <si>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</si>
  <si>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</si>
  <si>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</si>
  <si>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</si>
  <si>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</si>
  <si>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</si>
  <si>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</si>
  <si>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</si>
  <si>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</si>
  <si>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</si>
  <si>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</si>
  <si>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</si>
  <si>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</si>
  <si>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</si>
  <si>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</si>
  <si>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</si>
  <si>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</si>
  <si>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</si>
  <si>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</si>
  <si>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</si>
  <si>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</si>
  <si>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</si>
  <si>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</si>
  <si>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</si>
  <si>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</si>
  <si>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</si>
  <si>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</si>
  <si>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</si>
  <si>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</si>
  <si>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</si>
  <si>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</si>
  <si>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</si>
  <si>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M - Práce a dodávky M</t>
  </si>
  <si>
    <t xml:space="preserve">    21-M - Elektromontáže</t>
  </si>
  <si>
    <t xml:space="preserve">    46-M - Zemné práce vykonávané pri externých montážnych prácach</t>
  </si>
  <si>
    <t>HZS - Hodinové zúčtovacie sadzby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</si>
  <si>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</si>
  <si>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</si>
  <si>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</si>
  <si>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</si>
  <si>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</si>
  <si>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</si>
  <si>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</si>
  <si>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</si>
  <si>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</si>
  <si>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</si>
  <si>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</si>
  <si>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</si>
  <si>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M</t>
  </si>
  <si>
    <t>Práce a dodávky M</t>
  </si>
  <si>
    <t>3</t>
  </si>
  <si>
    <t>ROZPOCET</t>
  </si>
  <si>
    <t>21-M</t>
  </si>
  <si>
    <t>Elektromontáže</t>
  </si>
  <si>
    <t>K</t>
  </si>
  <si>
    <t>210010091</t>
  </si>
  <si>
    <t>Rúrka ohybná elektroinštalačná z HDPE, D 63 uložená voľne</t>
  </si>
  <si>
    <t>m</t>
  </si>
  <si>
    <t>64</t>
  </si>
  <si>
    <t>2</t>
  </si>
  <si>
    <t>964406189</t>
  </si>
  <si>
    <t>345710005700</t>
  </si>
  <si>
    <t>Rúrka ohybná dvojplášťová HDPE, KOPOFLEX BA KF 09063 BA, DN 63, KOPOS</t>
  </si>
  <si>
    <t>128</t>
  </si>
  <si>
    <t>-862503341</t>
  </si>
  <si>
    <t>210010601</t>
  </si>
  <si>
    <t>Chránička delená elektroinštalačná bezhalogénová, D 110 uložená voľne</t>
  </si>
  <si>
    <t>1242496290</t>
  </si>
  <si>
    <t>286130071900</t>
  </si>
  <si>
    <t>Chránička delená KOPOHALF BA 06110/2 BA, červená, DN 110, KOPOS</t>
  </si>
  <si>
    <t>-378502738</t>
  </si>
  <si>
    <t>210100003</t>
  </si>
  <si>
    <t>Ukončenie vodičov v rozvádzač. vrátane zapojenia a vodičovej koncovky do 16 mm2</t>
  </si>
  <si>
    <t>ks</t>
  </si>
  <si>
    <t>1705199229</t>
  </si>
  <si>
    <t>4</t>
  </si>
  <si>
    <t>210120102</t>
  </si>
  <si>
    <t>Poistka nožová veľkost 00 do 160A 500 V</t>
  </si>
  <si>
    <t>-2087641939</t>
  </si>
  <si>
    <t>5</t>
  </si>
  <si>
    <t>345290004800</t>
  </si>
  <si>
    <t>Poistková vložka PN000 25A gG, Un AC 500 V/DC 250 V</t>
  </si>
  <si>
    <t>1669468821</t>
  </si>
  <si>
    <t>6</t>
  </si>
  <si>
    <t>210120404</t>
  </si>
  <si>
    <t>Istič vzduchový trojpólový do 63 A</t>
  </si>
  <si>
    <t>-1852835195</t>
  </si>
  <si>
    <t>7</t>
  </si>
  <si>
    <t>358220042300</t>
  </si>
  <si>
    <t>Istič TX3 3P, charakteristika B, 16 A, 6000 A, 3 moduly, LEGRAND</t>
  </si>
  <si>
    <t>1280728365</t>
  </si>
  <si>
    <t>210193053</t>
  </si>
  <si>
    <t>Skriňa ER plastová, trojfázová, jednotarifná 1 odberateľ</t>
  </si>
  <si>
    <t>1054249478</t>
  </si>
  <si>
    <t>357120019400</t>
  </si>
  <si>
    <t>Skriňa elektromerová RE 2.0-F403 (W), 1 x hlavný trojpólový istič B16, 20, resp.25, nulový mostík, možnosť doplnenia HDO</t>
  </si>
  <si>
    <t>-228290959</t>
  </si>
  <si>
    <t>10</t>
  </si>
  <si>
    <t>-322506683</t>
  </si>
  <si>
    <t>11</t>
  </si>
  <si>
    <t>-328454660</t>
  </si>
  <si>
    <t>12</t>
  </si>
  <si>
    <t>210220020</t>
  </si>
  <si>
    <t>Uzemňovacie vedenie v zemi FeZn vrátane izolácie spojov</t>
  </si>
  <si>
    <t>258312028</t>
  </si>
  <si>
    <t>13</t>
  </si>
  <si>
    <t>354410058800</t>
  </si>
  <si>
    <t>Pásovina uzemňovacia FeZn 30 x 4 mm</t>
  </si>
  <si>
    <t>kg</t>
  </si>
  <si>
    <t>1995419867</t>
  </si>
  <si>
    <t>8</t>
  </si>
  <si>
    <t>210220021</t>
  </si>
  <si>
    <t>Uzemňovacie vedenie v zemi FeZn vrátane izolácie spojov O 10 mm</t>
  </si>
  <si>
    <t>866841796</t>
  </si>
  <si>
    <t>9</t>
  </si>
  <si>
    <t>354410054800</t>
  </si>
  <si>
    <t>Drôt bleskozvodový FeZn, d 10 mm</t>
  </si>
  <si>
    <t>-307046184</t>
  </si>
  <si>
    <t>210220247</t>
  </si>
  <si>
    <t>Svorka FeZn skúšobná SZ</t>
  </si>
  <si>
    <t>-1647594003</t>
  </si>
  <si>
    <t>354410004300</t>
  </si>
  <si>
    <t>Svorka FeZn skúšobná označenie SZ</t>
  </si>
  <si>
    <t>976427707</t>
  </si>
  <si>
    <t>210220252</t>
  </si>
  <si>
    <t>Svorka FeZn odbočovacia spojovacia SR01-02</t>
  </si>
  <si>
    <t>-1883738674</t>
  </si>
  <si>
    <t>354410000400</t>
  </si>
  <si>
    <t>Svorka FeZn odbočovacia spojovacia označenie SR 01</t>
  </si>
  <si>
    <t>1088899249</t>
  </si>
  <si>
    <t>210901061</t>
  </si>
  <si>
    <t>Kábel hliníkový silový, uložený pevne AYKY 450/750 V 4x16</t>
  </si>
  <si>
    <t>697541233</t>
  </si>
  <si>
    <t>341110028800</t>
  </si>
  <si>
    <t>Kábel hliníkový AYKY 4x16 mm2</t>
  </si>
  <si>
    <t>-1022080649</t>
  </si>
  <si>
    <t>14</t>
  </si>
  <si>
    <t>210901066</t>
  </si>
  <si>
    <t>Kábel hliníkový silový, uložený v rúrke AYKY 450/750 V 4x16</t>
  </si>
  <si>
    <t>-1396109309</t>
  </si>
  <si>
    <t>15</t>
  </si>
  <si>
    <t>-1012949272</t>
  </si>
  <si>
    <t>16</t>
  </si>
  <si>
    <t>DOP</t>
  </si>
  <si>
    <t>Doprava</t>
  </si>
  <si>
    <t>%</t>
  </si>
  <si>
    <t>1869168969</t>
  </si>
  <si>
    <t>17</t>
  </si>
  <si>
    <t>PM</t>
  </si>
  <si>
    <t>Podružný materiál</t>
  </si>
  <si>
    <t>1551303374</t>
  </si>
  <si>
    <t>18</t>
  </si>
  <si>
    <t>PPV</t>
  </si>
  <si>
    <t>Podiel pridružených výkonov</t>
  </si>
  <si>
    <t>909755273</t>
  </si>
  <si>
    <t>46-M</t>
  </si>
  <si>
    <t>Zemné práce vykonávané pri externých montážnych prácach</t>
  </si>
  <si>
    <t>25</t>
  </si>
  <si>
    <t>460030021</t>
  </si>
  <si>
    <t>Odstránenie drevnatého porastu, priemer kmeňov do 5 cm,stredne hustý mäkký porast 3 ks/m2</t>
  </si>
  <si>
    <t>m2</t>
  </si>
  <si>
    <t>1443932353</t>
  </si>
  <si>
    <t>19</t>
  </si>
  <si>
    <t>460200174</t>
  </si>
  <si>
    <t>Hĺbenie káblovej ryhy ručne 35 cm širokej a 90 cm hlbokej, v zemine triedy 4</t>
  </si>
  <si>
    <t>-290249012</t>
  </si>
  <si>
    <t>460420022</t>
  </si>
  <si>
    <t>Zriadenie, rekonšt. káblového lôžka z piesku bez zakrytia, v ryhe šír. do 65 cm, hrúbky vrstvy 10 cm</t>
  </si>
  <si>
    <t>1661343799</t>
  </si>
  <si>
    <t>21</t>
  </si>
  <si>
    <t>583110000300</t>
  </si>
  <si>
    <t>Drvina vápencová frakcia 0-4 mm</t>
  </si>
  <si>
    <t>t</t>
  </si>
  <si>
    <t>-360482279</t>
  </si>
  <si>
    <t>22</t>
  </si>
  <si>
    <t>460490012</t>
  </si>
  <si>
    <t>Rozvinutie a uloženie výstražnej fólie z PVC do ryhy, šírka do 33 cm</t>
  </si>
  <si>
    <t>-1621378597</t>
  </si>
  <si>
    <t>23</t>
  </si>
  <si>
    <t>283230008000</t>
  </si>
  <si>
    <t>Výstražná fóla PE, šxhr 300x0,1 mm, dĺ. 250 m, farba červená, HAGARD</t>
  </si>
  <si>
    <t>1546104167</t>
  </si>
  <si>
    <t>24</t>
  </si>
  <si>
    <t>460560174</t>
  </si>
  <si>
    <t>Ručný zásyp nezap. káblovej ryhy bez zhutn. zeminy, 35 cm širokej, 90 cm hlbokej v zemine tr. 4</t>
  </si>
  <si>
    <t>2130766787</t>
  </si>
  <si>
    <t>HZS</t>
  </si>
  <si>
    <t>Hodinové zúčtovacie sadzby</t>
  </si>
  <si>
    <t>33</t>
  </si>
  <si>
    <t>HZS000113</t>
  </si>
  <si>
    <t>Stavebno montážne práce náročné ucelené - odborné, tvorivé remeselné (Tr. 3) v rozsahu viac ako 8 hodín</t>
  </si>
  <si>
    <t>hod</t>
  </si>
  <si>
    <t>512</t>
  </si>
  <si>
    <t>1175189848</t>
  </si>
  <si>
    <t>HZS000213</t>
  </si>
  <si>
    <t>Stavebno montážne práce náročné ucelené - odborné, tvorivé remeselné (Tr. 3) v rozsahu viac ako 4 a menej ako 8 hodín</t>
  </si>
  <si>
    <t>1731338918</t>
  </si>
  <si>
    <t>26</t>
  </si>
  <si>
    <t>HZS000314</t>
  </si>
  <si>
    <t>Stavebno montážne práce najnáročnejšie na odbornosť - prehliadky pracoviska a revízie (Tr. 4) v rozsahu menej ako 4 hodiny</t>
  </si>
  <si>
    <t>-1061364299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</si>
</sst>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1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6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1" fillId="0" borderId="0" xfId="0" applyNumberFormat="1" applyFont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167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0" fillId="0" borderId="22" xfId="0" applyFont="1" applyBorder="1" applyAlignment="1" applyProtection="1">
      <alignment horizontal="center" vertical="center"/>
      <protection locked="0"/>
    </xf>
    <xf numFmtId="49" fontId="30" fillId="0" borderId="22" xfId="0" applyNumberFormat="1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167" fontId="30" fillId="0" borderId="22" xfId="0" applyNumberFormat="1" applyFont="1" applyBorder="1" applyAlignment="1" applyProtection="1">
      <alignment vertical="center"/>
      <protection locked="0"/>
    </xf>
    <xf numFmtId="0" fontId="31" fillId="0" borderId="22" xfId="0" applyFont="1" applyBorder="1" applyAlignment="1" applyProtection="1">
      <alignment vertical="center"/>
      <protection locked="0"/>
    </xf>
    <xf numFmtId="0" fontId="31" fillId="0" borderId="3" xfId="0" applyFont="1" applyBorder="1" applyAlignment="1">
      <alignment vertical="center"/>
    </xf>
    <xf numFmtId="0" fontId="30" fillId="0" borderId="14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4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19" fillId="5" borderId="22" xfId="0" applyFont="1" applyFill="1" applyBorder="1" applyAlignment="1" applyProtection="1">
      <alignment horizontal="center" vertical="center"/>
      <protection locked="0"/>
    </xf>
    <xf numFmtId="49" fontId="19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19" fillId="5" borderId="22" xfId="0" applyFont="1" applyFill="1" applyBorder="1" applyAlignment="1" applyProtection="1">
      <alignment horizontal="left" vertical="center" wrapText="1"/>
      <protection locked="0"/>
    </xf>
    <xf numFmtId="0" fontId="19" fillId="5" borderId="22" xfId="0" applyFont="1" applyFill="1" applyBorder="1" applyAlignment="1" applyProtection="1">
      <alignment horizontal="center" vertical="center" wrapText="1"/>
      <protection locked="0"/>
    </xf>
    <xf numFmtId="167" fontId="19" fillId="5" borderId="22" xfId="0" applyNumberFormat="1" applyFont="1" applyFill="1" applyBorder="1" applyAlignment="1" applyProtection="1">
      <alignment vertical="center"/>
      <protection locked="0"/>
    </xf>
    <xf numFmtId="0" fontId="30" fillId="5" borderId="22" xfId="0" applyFont="1" applyFill="1" applyBorder="1" applyAlignment="1" applyProtection="1">
      <alignment horizontal="center" vertical="center"/>
      <protection locked="0"/>
    </xf>
    <xf numFmtId="49" fontId="30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30" fillId="5" borderId="22" xfId="0" applyFont="1" applyFill="1" applyBorder="1" applyAlignment="1" applyProtection="1">
      <alignment horizontal="left" vertical="center" wrapText="1"/>
      <protection locked="0"/>
    </xf>
    <xf numFmtId="0" fontId="30" fillId="5" borderId="22" xfId="0" applyFont="1" applyFill="1" applyBorder="1" applyAlignment="1" applyProtection="1">
      <alignment horizontal="center" vertical="center" wrapText="1"/>
      <protection locked="0"/>
    </xf>
    <xf numFmtId="167" fontId="30" fillId="5" borderId="22" xfId="0" applyNumberFormat="1" applyFont="1" applyFill="1" applyBorder="1" applyAlignment="1" applyProtection="1">
      <alignment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4.4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 ht="10.199999999999999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4</v>
      </c>
      <c r="BV1" s="13" t="s">
        <v>5</v>
      </c>
    </row>
    <row r="2" spans="1:74" s="1" customFormat="1" ht="36.9" customHeight="1">
      <c r="AR2" s="202" t="s">
        <v>6</v>
      </c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S2" s="14" t="s">
        <v>7</v>
      </c>
      <c r="BT2" s="14" t="s">
        <v>8</v>
      </c>
    </row>
    <row r="3" spans="1:74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7</v>
      </c>
      <c r="BT3" s="14" t="s">
        <v>8</v>
      </c>
    </row>
    <row r="4" spans="1:74" s="1" customFormat="1" ht="24.9" customHeight="1">
      <c r="B4" s="17"/>
      <c r="D4" s="18" t="s">
        <v>9</v>
      </c>
      <c r="AR4" s="17"/>
      <c r="AS4" s="19" t="s">
        <v>10</v>
      </c>
      <c r="BS4" s="14" t="s">
        <v>7</v>
      </c>
    </row>
    <row r="5" spans="1:74" s="1" customFormat="1" ht="12" customHeight="1">
      <c r="B5" s="17"/>
      <c r="D5" s="20" t="s">
        <v>11</v>
      </c>
      <c r="K5" s="166" t="s">
        <v>12</v>
      </c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R5" s="17"/>
      <c r="BS5" s="14" t="s">
        <v>7</v>
      </c>
    </row>
    <row r="6" spans="1:74" s="1" customFormat="1" ht="36.9" customHeight="1">
      <c r="B6" s="17"/>
      <c r="D6" s="22" t="s">
        <v>13</v>
      </c>
      <c r="K6" s="168" t="s">
        <v>14</v>
      </c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R6" s="17"/>
      <c r="BS6" s="14" t="s">
        <v>7</v>
      </c>
    </row>
    <row r="7" spans="1:74" s="1" customFormat="1" ht="12" customHeight="1">
      <c r="B7" s="17"/>
      <c r="D7" s="23" t="s">
        <v>15</v>
      </c>
      <c r="K7" s="21" t="s">
        <v>1</v>
      </c>
      <c r="AK7" s="23" t="s">
        <v>16</v>
      </c>
      <c r="AN7" s="21" t="s">
        <v>1</v>
      </c>
      <c r="AR7" s="17"/>
      <c r="BS7" s="14" t="s">
        <v>7</v>
      </c>
    </row>
    <row r="8" spans="1:74" s="1" customFormat="1" ht="12" customHeight="1">
      <c r="B8" s="17"/>
      <c r="D8" s="23" t="s">
        <v>17</v>
      </c>
      <c r="K8" s="21" t="s">
        <v>18</v>
      </c>
      <c r="AK8" s="23" t="s">
        <v>19</v>
      </c>
      <c r="AN8" s="21" t="s">
        <v>20</v>
      </c>
      <c r="AR8" s="17"/>
      <c r="BS8" s="14" t="s">
        <v>7</v>
      </c>
    </row>
    <row r="9" spans="1:74" s="1" customFormat="1" ht="14.4" customHeight="1">
      <c r="B9" s="17"/>
      <c r="AR9" s="17"/>
      <c r="BS9" s="14" t="s">
        <v>7</v>
      </c>
    </row>
    <row r="10" spans="1:74" s="1" customFormat="1" ht="12" customHeight="1">
      <c r="B10" s="17"/>
      <c r="D10" s="23" t="s">
        <v>21</v>
      </c>
      <c r="AK10" s="23" t="s">
        <v>22</v>
      </c>
      <c r="AN10" s="21" t="s">
        <v>1</v>
      </c>
      <c r="AR10" s="17"/>
      <c r="BS10" s="14" t="s">
        <v>7</v>
      </c>
    </row>
    <row r="11" spans="1:74" s="1" customFormat="1" ht="18.45" customHeight="1">
      <c r="B11" s="17"/>
      <c r="E11" s="21" t="s">
        <v>23</v>
      </c>
      <c r="AK11" s="23" t="s">
        <v>24</v>
      </c>
      <c r="AN11" s="21" t="s">
        <v>1</v>
      </c>
      <c r="AR11" s="17"/>
      <c r="BS11" s="14" t="s">
        <v>7</v>
      </c>
    </row>
    <row r="12" spans="1:74" s="1" customFormat="1" ht="6.9" customHeight="1">
      <c r="B12" s="17"/>
      <c r="AR12" s="17"/>
      <c r="BS12" s="14" t="s">
        <v>7</v>
      </c>
    </row>
    <row r="13" spans="1:74" s="1" customFormat="1" ht="12" customHeight="1">
      <c r="B13" s="17"/>
      <c r="D13" s="23" t="s">
        <v>25</v>
      </c>
      <c r="AK13" s="23" t="s">
        <v>22</v>
      </c>
      <c r="AN13" s="21" t="s">
        <v>1</v>
      </c>
      <c r="AR13" s="17"/>
      <c r="BS13" s="14" t="s">
        <v>7</v>
      </c>
    </row>
    <row r="14" spans="1:74" ht="13.2">
      <c r="B14" s="17"/>
      <c r="E14" s="21" t="s">
        <v>26</v>
      </c>
      <c r="AK14" s="23" t="s">
        <v>24</v>
      </c>
      <c r="AN14" s="21" t="s">
        <v>1</v>
      </c>
      <c r="AR14" s="17"/>
      <c r="BS14" s="14" t="s">
        <v>7</v>
      </c>
    </row>
    <row r="15" spans="1:74" s="1" customFormat="1" ht="6.9" customHeight="1">
      <c r="B15" s="17"/>
      <c r="AR15" s="17"/>
      <c r="BS15" s="14" t="s">
        <v>4</v>
      </c>
    </row>
    <row r="16" spans="1:74" s="1" customFormat="1" ht="12" customHeight="1">
      <c r="B16" s="17"/>
      <c r="D16" s="23" t="s">
        <v>27</v>
      </c>
      <c r="AK16" s="23" t="s">
        <v>22</v>
      </c>
      <c r="AN16" s="21" t="s">
        <v>1</v>
      </c>
      <c r="AR16" s="17"/>
      <c r="BS16" s="14" t="s">
        <v>4</v>
      </c>
    </row>
    <row r="17" spans="1:71" s="1" customFormat="1" ht="18.45" customHeight="1">
      <c r="B17" s="17"/>
      <c r="E17" s="21" t="s">
        <v>23</v>
      </c>
      <c r="AK17" s="23" t="s">
        <v>24</v>
      </c>
      <c r="AN17" s="21" t="s">
        <v>1</v>
      </c>
      <c r="AR17" s="17"/>
      <c r="BS17" s="14" t="s">
        <v>3</v>
      </c>
    </row>
    <row r="18" spans="1:71" s="1" customFormat="1" ht="6.9" customHeight="1">
      <c r="B18" s="17"/>
      <c r="AR18" s="17"/>
      <c r="BS18" s="14" t="s">
        <v>28</v>
      </c>
    </row>
    <row r="19" spans="1:71" s="1" customFormat="1" ht="12" customHeight="1">
      <c r="B19" s="17"/>
      <c r="D19" s="23" t="s">
        <v>29</v>
      </c>
      <c r="AK19" s="23" t="s">
        <v>22</v>
      </c>
      <c r="AN19" s="21" t="s">
        <v>30</v>
      </c>
      <c r="AR19" s="17"/>
      <c r="BS19" s="14" t="s">
        <v>28</v>
      </c>
    </row>
    <row r="20" spans="1:71" s="1" customFormat="1" ht="18.45" customHeight="1">
      <c r="B20" s="17"/>
      <c r="E20" s="21" t="s">
        <v>31</v>
      </c>
      <c r="AK20" s="23" t="s">
        <v>24</v>
      </c>
      <c r="AN20" s="21" t="s">
        <v>32</v>
      </c>
      <c r="AR20" s="17"/>
      <c r="BS20" s="14" t="s">
        <v>3</v>
      </c>
    </row>
    <row r="21" spans="1:71" s="1" customFormat="1" ht="6.9" customHeight="1">
      <c r="B21" s="17"/>
      <c r="AR21" s="17"/>
    </row>
    <row r="22" spans="1:71" s="1" customFormat="1" ht="12" customHeight="1">
      <c r="B22" s="17"/>
      <c r="D22" s="23" t="s">
        <v>33</v>
      </c>
      <c r="AR22" s="17"/>
    </row>
    <row r="23" spans="1:71" s="1" customFormat="1" ht="16.5" customHeight="1">
      <c r="B23" s="17"/>
      <c r="E23" s="169" t="s">
        <v>1</v>
      </c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R23" s="17"/>
    </row>
    <row r="24" spans="1:71" s="1" customFormat="1" ht="6.9" customHeight="1">
      <c r="B24" s="17"/>
      <c r="AR24" s="17"/>
    </row>
    <row r="25" spans="1:71" s="1" customFormat="1" ht="6.9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5" customHeight="1">
      <c r="A26" s="26"/>
      <c r="B26" s="27"/>
      <c r="C26" s="26"/>
      <c r="D26" s="28" t="s">
        <v>34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70">
        <f>ROUND(AG94,2)</f>
        <v>0</v>
      </c>
      <c r="AL26" s="171"/>
      <c r="AM26" s="171"/>
      <c r="AN26" s="171"/>
      <c r="AO26" s="171"/>
      <c r="AP26" s="26"/>
      <c r="AQ26" s="26"/>
      <c r="AR26" s="27"/>
      <c r="BE26" s="26"/>
    </row>
    <row r="27" spans="1:71" s="2" customFormat="1" ht="6.9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3.2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72" t="s">
        <v>35</v>
      </c>
      <c r="M28" s="172"/>
      <c r="N28" s="172"/>
      <c r="O28" s="172"/>
      <c r="P28" s="172"/>
      <c r="Q28" s="26"/>
      <c r="R28" s="26"/>
      <c r="S28" s="26"/>
      <c r="T28" s="26"/>
      <c r="U28" s="26"/>
      <c r="V28" s="26"/>
      <c r="W28" s="172" t="s">
        <v>36</v>
      </c>
      <c r="X28" s="172"/>
      <c r="Y28" s="172"/>
      <c r="Z28" s="172"/>
      <c r="AA28" s="172"/>
      <c r="AB28" s="172"/>
      <c r="AC28" s="172"/>
      <c r="AD28" s="172"/>
      <c r="AE28" s="172"/>
      <c r="AF28" s="26"/>
      <c r="AG28" s="26"/>
      <c r="AH28" s="26"/>
      <c r="AI28" s="26"/>
      <c r="AJ28" s="26"/>
      <c r="AK28" s="172" t="s">
        <v>37</v>
      </c>
      <c r="AL28" s="172"/>
      <c r="AM28" s="172"/>
      <c r="AN28" s="172"/>
      <c r="AO28" s="172"/>
      <c r="AP28" s="26"/>
      <c r="AQ28" s="26"/>
      <c r="AR28" s="27"/>
      <c r="BE28" s="26"/>
    </row>
    <row r="29" spans="1:71" s="3" customFormat="1" ht="14.4" customHeight="1">
      <c r="B29" s="31"/>
      <c r="D29" s="23" t="s">
        <v>38</v>
      </c>
      <c r="F29" s="32" t="s">
        <v>39</v>
      </c>
      <c r="L29" s="175">
        <v>0.2</v>
      </c>
      <c r="M29" s="174"/>
      <c r="N29" s="174"/>
      <c r="O29" s="174"/>
      <c r="P29" s="174"/>
      <c r="Q29" s="33"/>
      <c r="R29" s="33"/>
      <c r="S29" s="33"/>
      <c r="T29" s="33"/>
      <c r="U29" s="33"/>
      <c r="V29" s="33"/>
      <c r="W29" s="173">
        <f>ROUND(AZ94, 2)</f>
        <v>0</v>
      </c>
      <c r="X29" s="174"/>
      <c r="Y29" s="174"/>
      <c r="Z29" s="174"/>
      <c r="AA29" s="174"/>
      <c r="AB29" s="174"/>
      <c r="AC29" s="174"/>
      <c r="AD29" s="174"/>
      <c r="AE29" s="174"/>
      <c r="AF29" s="33"/>
      <c r="AG29" s="33"/>
      <c r="AH29" s="33"/>
      <c r="AI29" s="33"/>
      <c r="AJ29" s="33"/>
      <c r="AK29" s="173">
        <f>ROUND(AV94, 2)</f>
        <v>0</v>
      </c>
      <c r="AL29" s="174"/>
      <c r="AM29" s="174"/>
      <c r="AN29" s="174"/>
      <c r="AO29" s="174"/>
      <c r="AP29" s="33"/>
      <c r="AQ29" s="33"/>
      <c r="AR29" s="34"/>
      <c r="AS29" s="33"/>
      <c r="AT29" s="33"/>
      <c r="AU29" s="33"/>
      <c r="AV29" s="33"/>
      <c r="AW29" s="33"/>
      <c r="AX29" s="33"/>
      <c r="AY29" s="33"/>
      <c r="AZ29" s="33"/>
    </row>
    <row r="30" spans="1:71" s="3" customFormat="1" ht="14.4" customHeight="1">
      <c r="B30" s="31"/>
      <c r="F30" s="32" t="s">
        <v>40</v>
      </c>
      <c r="L30" s="175">
        <v>0.2</v>
      </c>
      <c r="M30" s="174"/>
      <c r="N30" s="174"/>
      <c r="O30" s="174"/>
      <c r="P30" s="174"/>
      <c r="Q30" s="33"/>
      <c r="R30" s="33"/>
      <c r="S30" s="33"/>
      <c r="T30" s="33"/>
      <c r="U30" s="33"/>
      <c r="V30" s="33"/>
      <c r="W30" s="173">
        <f>ROUND(BA94, 2)</f>
        <v>0</v>
      </c>
      <c r="X30" s="174"/>
      <c r="Y30" s="174"/>
      <c r="Z30" s="174"/>
      <c r="AA30" s="174"/>
      <c r="AB30" s="174"/>
      <c r="AC30" s="174"/>
      <c r="AD30" s="174"/>
      <c r="AE30" s="174"/>
      <c r="AF30" s="33"/>
      <c r="AG30" s="33"/>
      <c r="AH30" s="33"/>
      <c r="AI30" s="33"/>
      <c r="AJ30" s="33"/>
      <c r="AK30" s="173">
        <f>ROUND(AW94, 2)</f>
        <v>0</v>
      </c>
      <c r="AL30" s="174"/>
      <c r="AM30" s="174"/>
      <c r="AN30" s="174"/>
      <c r="AO30" s="174"/>
      <c r="AP30" s="33"/>
      <c r="AQ30" s="33"/>
      <c r="AR30" s="34"/>
      <c r="AS30" s="33"/>
      <c r="AT30" s="33"/>
      <c r="AU30" s="33"/>
      <c r="AV30" s="33"/>
      <c r="AW30" s="33"/>
      <c r="AX30" s="33"/>
      <c r="AY30" s="33"/>
      <c r="AZ30" s="33"/>
    </row>
    <row r="31" spans="1:71" s="3" customFormat="1" ht="14.4" hidden="1" customHeight="1">
      <c r="B31" s="31"/>
      <c r="F31" s="23" t="s">
        <v>41</v>
      </c>
      <c r="L31" s="178">
        <v>0.2</v>
      </c>
      <c r="M31" s="177"/>
      <c r="N31" s="177"/>
      <c r="O31" s="177"/>
      <c r="P31" s="177"/>
      <c r="W31" s="176">
        <f>ROUND(BB94, 2)</f>
        <v>0</v>
      </c>
      <c r="X31" s="177"/>
      <c r="Y31" s="177"/>
      <c r="Z31" s="177"/>
      <c r="AA31" s="177"/>
      <c r="AB31" s="177"/>
      <c r="AC31" s="177"/>
      <c r="AD31" s="177"/>
      <c r="AE31" s="177"/>
      <c r="AK31" s="176">
        <v>0</v>
      </c>
      <c r="AL31" s="177"/>
      <c r="AM31" s="177"/>
      <c r="AN31" s="177"/>
      <c r="AO31" s="177"/>
      <c r="AR31" s="31"/>
    </row>
    <row r="32" spans="1:71" s="3" customFormat="1" ht="14.4" hidden="1" customHeight="1">
      <c r="B32" s="31"/>
      <c r="F32" s="23" t="s">
        <v>42</v>
      </c>
      <c r="L32" s="178">
        <v>0.2</v>
      </c>
      <c r="M32" s="177"/>
      <c r="N32" s="177"/>
      <c r="O32" s="177"/>
      <c r="P32" s="177"/>
      <c r="W32" s="176">
        <f>ROUND(BC94, 2)</f>
        <v>0</v>
      </c>
      <c r="X32" s="177"/>
      <c r="Y32" s="177"/>
      <c r="Z32" s="177"/>
      <c r="AA32" s="177"/>
      <c r="AB32" s="177"/>
      <c r="AC32" s="177"/>
      <c r="AD32" s="177"/>
      <c r="AE32" s="177"/>
      <c r="AK32" s="176">
        <v>0</v>
      </c>
      <c r="AL32" s="177"/>
      <c r="AM32" s="177"/>
      <c r="AN32" s="177"/>
      <c r="AO32" s="177"/>
      <c r="AR32" s="31"/>
    </row>
    <row r="33" spans="1:57" s="3" customFormat="1" ht="14.4" hidden="1" customHeight="1">
      <c r="B33" s="31"/>
      <c r="F33" s="32" t="s">
        <v>43</v>
      </c>
      <c r="L33" s="175">
        <v>0</v>
      </c>
      <c r="M33" s="174"/>
      <c r="N33" s="174"/>
      <c r="O33" s="174"/>
      <c r="P33" s="174"/>
      <c r="Q33" s="33"/>
      <c r="R33" s="33"/>
      <c r="S33" s="33"/>
      <c r="T33" s="33"/>
      <c r="U33" s="33"/>
      <c r="V33" s="33"/>
      <c r="W33" s="173">
        <f>ROUND(BD94, 2)</f>
        <v>0</v>
      </c>
      <c r="X33" s="174"/>
      <c r="Y33" s="174"/>
      <c r="Z33" s="174"/>
      <c r="AA33" s="174"/>
      <c r="AB33" s="174"/>
      <c r="AC33" s="174"/>
      <c r="AD33" s="174"/>
      <c r="AE33" s="174"/>
      <c r="AF33" s="33"/>
      <c r="AG33" s="33"/>
      <c r="AH33" s="33"/>
      <c r="AI33" s="33"/>
      <c r="AJ33" s="33"/>
      <c r="AK33" s="173">
        <v>0</v>
      </c>
      <c r="AL33" s="174"/>
      <c r="AM33" s="174"/>
      <c r="AN33" s="174"/>
      <c r="AO33" s="174"/>
      <c r="AP33" s="33"/>
      <c r="AQ33" s="33"/>
      <c r="AR33" s="34"/>
      <c r="AS33" s="33"/>
      <c r="AT33" s="33"/>
      <c r="AU33" s="33"/>
      <c r="AV33" s="33"/>
      <c r="AW33" s="33"/>
      <c r="AX33" s="33"/>
      <c r="AY33" s="33"/>
      <c r="AZ33" s="33"/>
    </row>
    <row r="34" spans="1:57" s="2" customFormat="1" ht="6.9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5" customHeight="1">
      <c r="A35" s="26"/>
      <c r="B35" s="27"/>
      <c r="C35" s="35"/>
      <c r="D35" s="36" t="s">
        <v>44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45</v>
      </c>
      <c r="U35" s="37"/>
      <c r="V35" s="37"/>
      <c r="W35" s="37"/>
      <c r="X35" s="179" t="s">
        <v>46</v>
      </c>
      <c r="Y35" s="180"/>
      <c r="Z35" s="180"/>
      <c r="AA35" s="180"/>
      <c r="AB35" s="180"/>
      <c r="AC35" s="37"/>
      <c r="AD35" s="37"/>
      <c r="AE35" s="37"/>
      <c r="AF35" s="37"/>
      <c r="AG35" s="37"/>
      <c r="AH35" s="37"/>
      <c r="AI35" s="37"/>
      <c r="AJ35" s="37"/>
      <c r="AK35" s="181">
        <f>SUM(AK26:AK33)</f>
        <v>0</v>
      </c>
      <c r="AL35" s="180"/>
      <c r="AM35" s="180"/>
      <c r="AN35" s="180"/>
      <c r="AO35" s="182"/>
      <c r="AP35" s="35"/>
      <c r="AQ35" s="35"/>
      <c r="AR35" s="27"/>
      <c r="BE35" s="26"/>
    </row>
    <row r="36" spans="1:57" s="2" customFormat="1" ht="6.9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" customHeight="1">
      <c r="B38" s="17"/>
      <c r="AR38" s="17"/>
    </row>
    <row r="39" spans="1:57" s="1" customFormat="1" ht="14.4" customHeight="1">
      <c r="B39" s="17"/>
      <c r="AR39" s="17"/>
    </row>
    <row r="40" spans="1:57" s="1" customFormat="1" ht="14.4" customHeight="1">
      <c r="B40" s="17"/>
      <c r="AR40" s="17"/>
    </row>
    <row r="41" spans="1:57" s="1" customFormat="1" ht="14.4" customHeight="1">
      <c r="B41" s="17"/>
      <c r="AR41" s="17"/>
    </row>
    <row r="42" spans="1:57" s="1" customFormat="1" ht="14.4" customHeight="1">
      <c r="B42" s="17"/>
      <c r="AR42" s="17"/>
    </row>
    <row r="43" spans="1:57" s="1" customFormat="1" ht="14.4" customHeight="1">
      <c r="B43" s="17"/>
      <c r="AR43" s="17"/>
    </row>
    <row r="44" spans="1:57" s="1" customFormat="1" ht="14.4" customHeight="1">
      <c r="B44" s="17"/>
      <c r="AR44" s="17"/>
    </row>
    <row r="45" spans="1:57" s="1" customFormat="1" ht="14.4" customHeight="1">
      <c r="B45" s="17"/>
      <c r="AR45" s="17"/>
    </row>
    <row r="46" spans="1:57" s="1" customFormat="1" ht="14.4" customHeight="1">
      <c r="B46" s="17"/>
      <c r="AR46" s="17"/>
    </row>
    <row r="47" spans="1:57" s="1" customFormat="1" ht="14.4" customHeight="1">
      <c r="B47" s="17"/>
      <c r="AR47" s="17"/>
    </row>
    <row r="48" spans="1:57" s="1" customFormat="1" ht="14.4" customHeight="1">
      <c r="B48" s="17"/>
      <c r="AR48" s="17"/>
    </row>
    <row r="49" spans="1:57" s="2" customFormat="1" ht="14.4" customHeight="1">
      <c r="B49" s="39"/>
      <c r="D49" s="40" t="s">
        <v>47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48</v>
      </c>
      <c r="AI49" s="41"/>
      <c r="AJ49" s="41"/>
      <c r="AK49" s="41"/>
      <c r="AL49" s="41"/>
      <c r="AM49" s="41"/>
      <c r="AN49" s="41"/>
      <c r="AO49" s="41"/>
      <c r="AR49" s="39"/>
    </row>
    <row r="50" spans="1:57" ht="10.199999999999999">
      <c r="B50" s="17"/>
      <c r="AR50" s="17"/>
    </row>
    <row r="51" spans="1:57" ht="10.199999999999999">
      <c r="B51" s="17"/>
      <c r="AR51" s="17"/>
    </row>
    <row r="52" spans="1:57" ht="10.199999999999999">
      <c r="B52" s="17"/>
      <c r="AR52" s="17"/>
    </row>
    <row r="53" spans="1:57" ht="10.199999999999999">
      <c r="B53" s="17"/>
      <c r="AR53" s="17"/>
    </row>
    <row r="54" spans="1:57" ht="10.199999999999999">
      <c r="B54" s="17"/>
      <c r="AR54" s="17"/>
    </row>
    <row r="55" spans="1:57" ht="10.199999999999999">
      <c r="B55" s="17"/>
      <c r="AR55" s="17"/>
    </row>
    <row r="56" spans="1:57" ht="10.199999999999999">
      <c r="B56" s="17"/>
      <c r="AR56" s="17"/>
    </row>
    <row r="57" spans="1:57" ht="10.199999999999999">
      <c r="B57" s="17"/>
      <c r="AR57" s="17"/>
    </row>
    <row r="58" spans="1:57" ht="10.199999999999999">
      <c r="B58" s="17"/>
      <c r="AR58" s="17"/>
    </row>
    <row r="59" spans="1:57" ht="10.199999999999999">
      <c r="B59" s="17"/>
      <c r="AR59" s="17"/>
    </row>
    <row r="60" spans="1:57" s="2" customFormat="1" ht="13.2">
      <c r="A60" s="26"/>
      <c r="B60" s="27"/>
      <c r="C60" s="26"/>
      <c r="D60" s="42" t="s">
        <v>49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42" t="s">
        <v>50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42" t="s">
        <v>49</v>
      </c>
      <c r="AI60" s="29"/>
      <c r="AJ60" s="29"/>
      <c r="AK60" s="29"/>
      <c r="AL60" s="29"/>
      <c r="AM60" s="42" t="s">
        <v>50</v>
      </c>
      <c r="AN60" s="29"/>
      <c r="AO60" s="29"/>
      <c r="AP60" s="26"/>
      <c r="AQ60" s="26"/>
      <c r="AR60" s="27"/>
      <c r="BE60" s="26"/>
    </row>
    <row r="61" spans="1:57" ht="10.199999999999999">
      <c r="B61" s="17"/>
      <c r="AR61" s="17"/>
    </row>
    <row r="62" spans="1:57" ht="10.199999999999999">
      <c r="B62" s="17"/>
      <c r="AR62" s="17"/>
    </row>
    <row r="63" spans="1:57" ht="10.199999999999999">
      <c r="B63" s="17"/>
      <c r="AR63" s="17"/>
    </row>
    <row r="64" spans="1:57" s="2" customFormat="1" ht="13.2">
      <c r="A64" s="26"/>
      <c r="B64" s="27"/>
      <c r="C64" s="26"/>
      <c r="D64" s="40" t="s">
        <v>51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52</v>
      </c>
      <c r="AI64" s="43"/>
      <c r="AJ64" s="43"/>
      <c r="AK64" s="43"/>
      <c r="AL64" s="43"/>
      <c r="AM64" s="43"/>
      <c r="AN64" s="43"/>
      <c r="AO64" s="43"/>
      <c r="AP64" s="26"/>
      <c r="AQ64" s="26"/>
      <c r="AR64" s="27"/>
      <c r="BE64" s="26"/>
    </row>
    <row r="65" spans="1:57" ht="10.199999999999999">
      <c r="B65" s="17"/>
      <c r="AR65" s="17"/>
    </row>
    <row r="66" spans="1:57" ht="10.199999999999999">
      <c r="B66" s="17"/>
      <c r="AR66" s="17"/>
    </row>
    <row r="67" spans="1:57" ht="10.199999999999999">
      <c r="B67" s="17"/>
      <c r="AR67" s="17"/>
    </row>
    <row r="68" spans="1:57" ht="10.199999999999999">
      <c r="B68" s="17"/>
      <c r="AR68" s="17"/>
    </row>
    <row r="69" spans="1:57" ht="10.199999999999999">
      <c r="B69" s="17"/>
      <c r="AR69" s="17"/>
    </row>
    <row r="70" spans="1:57" ht="10.199999999999999">
      <c r="B70" s="17"/>
      <c r="AR70" s="17"/>
    </row>
    <row r="71" spans="1:57" ht="10.199999999999999">
      <c r="B71" s="17"/>
      <c r="AR71" s="17"/>
    </row>
    <row r="72" spans="1:57" ht="10.199999999999999">
      <c r="B72" s="17"/>
      <c r="AR72" s="17"/>
    </row>
    <row r="73" spans="1:57" ht="10.199999999999999">
      <c r="B73" s="17"/>
      <c r="AR73" s="17"/>
    </row>
    <row r="74" spans="1:57" ht="10.199999999999999">
      <c r="B74" s="17"/>
      <c r="AR74" s="17"/>
    </row>
    <row r="75" spans="1:57" s="2" customFormat="1" ht="13.2">
      <c r="A75" s="26"/>
      <c r="B75" s="27"/>
      <c r="C75" s="26"/>
      <c r="D75" s="42" t="s">
        <v>49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42" t="s">
        <v>50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42" t="s">
        <v>49</v>
      </c>
      <c r="AI75" s="29"/>
      <c r="AJ75" s="29"/>
      <c r="AK75" s="29"/>
      <c r="AL75" s="29"/>
      <c r="AM75" s="42" t="s">
        <v>50</v>
      </c>
      <c r="AN75" s="29"/>
      <c r="AO75" s="29"/>
      <c r="AP75" s="26"/>
      <c r="AQ75" s="26"/>
      <c r="AR75" s="27"/>
      <c r="BE75" s="26"/>
    </row>
    <row r="76" spans="1:57" s="2" customFormat="1" ht="10.199999999999999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27"/>
      <c r="BE77" s="26"/>
    </row>
    <row r="81" spans="1:90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27"/>
      <c r="BE81" s="26"/>
    </row>
    <row r="82" spans="1:90" s="2" customFormat="1" ht="24.9" customHeight="1">
      <c r="A82" s="26"/>
      <c r="B82" s="27"/>
      <c r="C82" s="18" t="s">
        <v>53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0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0" s="4" customFormat="1" ht="12" customHeight="1">
      <c r="B84" s="48"/>
      <c r="C84" s="23" t="s">
        <v>11</v>
      </c>
      <c r="L84" s="4" t="str">
        <f>K5</f>
        <v>VelkySaris</v>
      </c>
      <c r="AR84" s="48"/>
    </row>
    <row r="85" spans="1:90" s="5" customFormat="1" ht="36.9" customHeight="1">
      <c r="B85" s="49"/>
      <c r="C85" s="50" t="s">
        <v>13</v>
      </c>
      <c r="L85" s="183" t="str">
        <f>K6</f>
        <v>Veľká Šariš podhradie-Káblová prípojka NN SO-18 VV</v>
      </c>
      <c r="M85" s="184"/>
      <c r="N85" s="184"/>
      <c r="O85" s="184"/>
      <c r="P85" s="184"/>
      <c r="Q85" s="184"/>
      <c r="R85" s="184"/>
      <c r="S85" s="184"/>
      <c r="T85" s="184"/>
      <c r="U85" s="184"/>
      <c r="V85" s="184"/>
      <c r="W85" s="184"/>
      <c r="X85" s="184"/>
      <c r="Y85" s="184"/>
      <c r="Z85" s="184"/>
      <c r="AA85" s="184"/>
      <c r="AB85" s="184"/>
      <c r="AC85" s="184"/>
      <c r="AD85" s="184"/>
      <c r="AE85" s="184"/>
      <c r="AF85" s="184"/>
      <c r="AG85" s="184"/>
      <c r="AH85" s="184"/>
      <c r="AI85" s="184"/>
      <c r="AJ85" s="184"/>
      <c r="AK85" s="184"/>
      <c r="AL85" s="184"/>
      <c r="AM85" s="184"/>
      <c r="AN85" s="184"/>
      <c r="AO85" s="184"/>
      <c r="AR85" s="49"/>
    </row>
    <row r="86" spans="1:90" s="2" customFormat="1" ht="6.9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0" s="2" customFormat="1" ht="12" customHeight="1">
      <c r="A87" s="26"/>
      <c r="B87" s="27"/>
      <c r="C87" s="23" t="s">
        <v>17</v>
      </c>
      <c r="D87" s="26"/>
      <c r="E87" s="26"/>
      <c r="F87" s="26"/>
      <c r="G87" s="26"/>
      <c r="H87" s="26"/>
      <c r="I87" s="26"/>
      <c r="J87" s="26"/>
      <c r="K87" s="26"/>
      <c r="L87" s="51" t="str">
        <f>IF(K8="","",K8)</f>
        <v>Veľký Šariš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19</v>
      </c>
      <c r="AJ87" s="26"/>
      <c r="AK87" s="26"/>
      <c r="AL87" s="26"/>
      <c r="AM87" s="185" t="str">
        <f>IF(AN8= "","",AN8)</f>
        <v>28. 10. 2021</v>
      </c>
      <c r="AN87" s="185"/>
      <c r="AO87" s="26"/>
      <c r="AP87" s="26"/>
      <c r="AQ87" s="26"/>
      <c r="AR87" s="27"/>
      <c r="BE87" s="26"/>
    </row>
    <row r="88" spans="1:90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0" s="2" customFormat="1" ht="15.15" customHeight="1">
      <c r="A89" s="26"/>
      <c r="B89" s="27"/>
      <c r="C89" s="23" t="s">
        <v>21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 xml:space="preserve"> 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27</v>
      </c>
      <c r="AJ89" s="26"/>
      <c r="AK89" s="26"/>
      <c r="AL89" s="26"/>
      <c r="AM89" s="186" t="str">
        <f>IF(E17="","",E17)</f>
        <v xml:space="preserve"> </v>
      </c>
      <c r="AN89" s="187"/>
      <c r="AO89" s="187"/>
      <c r="AP89" s="187"/>
      <c r="AQ89" s="26"/>
      <c r="AR89" s="27"/>
      <c r="AS89" s="188" t="s">
        <v>54</v>
      </c>
      <c r="AT89" s="189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6"/>
    </row>
    <row r="90" spans="1:90" s="2" customFormat="1" ht="15.15" customHeight="1">
      <c r="A90" s="26"/>
      <c r="B90" s="27"/>
      <c r="C90" s="23" t="s">
        <v>25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>Ján Černický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29</v>
      </c>
      <c r="AJ90" s="26"/>
      <c r="AK90" s="26"/>
      <c r="AL90" s="26"/>
      <c r="AM90" s="186" t="str">
        <f>IF(E20="","",E20)</f>
        <v>ELAZ, s.r.o.</v>
      </c>
      <c r="AN90" s="187"/>
      <c r="AO90" s="187"/>
      <c r="AP90" s="187"/>
      <c r="AQ90" s="26"/>
      <c r="AR90" s="27"/>
      <c r="AS90" s="190"/>
      <c r="AT90" s="191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6"/>
    </row>
    <row r="91" spans="1:90" s="2" customFormat="1" ht="10.8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90"/>
      <c r="AT91" s="191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6"/>
    </row>
    <row r="92" spans="1:90" s="2" customFormat="1" ht="29.25" customHeight="1">
      <c r="A92" s="26"/>
      <c r="B92" s="27"/>
      <c r="C92" s="192" t="s">
        <v>55</v>
      </c>
      <c r="D92" s="193"/>
      <c r="E92" s="193"/>
      <c r="F92" s="193"/>
      <c r="G92" s="193"/>
      <c r="H92" s="57"/>
      <c r="I92" s="194" t="s">
        <v>56</v>
      </c>
      <c r="J92" s="193"/>
      <c r="K92" s="193"/>
      <c r="L92" s="193"/>
      <c r="M92" s="193"/>
      <c r="N92" s="193"/>
      <c r="O92" s="193"/>
      <c r="P92" s="193"/>
      <c r="Q92" s="193"/>
      <c r="R92" s="193"/>
      <c r="S92" s="193"/>
      <c r="T92" s="193"/>
      <c r="U92" s="193"/>
      <c r="V92" s="193"/>
      <c r="W92" s="193"/>
      <c r="X92" s="193"/>
      <c r="Y92" s="193"/>
      <c r="Z92" s="193"/>
      <c r="AA92" s="193"/>
      <c r="AB92" s="193"/>
      <c r="AC92" s="193"/>
      <c r="AD92" s="193"/>
      <c r="AE92" s="193"/>
      <c r="AF92" s="193"/>
      <c r="AG92" s="195" t="s">
        <v>57</v>
      </c>
      <c r="AH92" s="193"/>
      <c r="AI92" s="193"/>
      <c r="AJ92" s="193"/>
      <c r="AK92" s="193"/>
      <c r="AL92" s="193"/>
      <c r="AM92" s="193"/>
      <c r="AN92" s="194" t="s">
        <v>58</v>
      </c>
      <c r="AO92" s="193"/>
      <c r="AP92" s="196"/>
      <c r="AQ92" s="58" t="s">
        <v>59</v>
      </c>
      <c r="AR92" s="27"/>
      <c r="AS92" s="59" t="s">
        <v>60</v>
      </c>
      <c r="AT92" s="60" t="s">
        <v>61</v>
      </c>
      <c r="AU92" s="60" t="s">
        <v>62</v>
      </c>
      <c r="AV92" s="60" t="s">
        <v>63</v>
      </c>
      <c r="AW92" s="60" t="s">
        <v>64</v>
      </c>
      <c r="AX92" s="60" t="s">
        <v>65</v>
      </c>
      <c r="AY92" s="60" t="s">
        <v>66</v>
      </c>
      <c r="AZ92" s="60" t="s">
        <v>67</v>
      </c>
      <c r="BA92" s="60" t="s">
        <v>68</v>
      </c>
      <c r="BB92" s="60" t="s">
        <v>69</v>
      </c>
      <c r="BC92" s="60" t="s">
        <v>70</v>
      </c>
      <c r="BD92" s="61" t="s">
        <v>71</v>
      </c>
      <c r="BE92" s="26"/>
    </row>
    <row r="93" spans="1:90" s="2" customFormat="1" ht="10.8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6"/>
    </row>
    <row r="94" spans="1:90" s="6" customFormat="1" ht="32.4" customHeight="1">
      <c r="B94" s="65"/>
      <c r="C94" s="66" t="s">
        <v>72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00">
        <f>ROUND(AG95,2)</f>
        <v>0</v>
      </c>
      <c r="AH94" s="200"/>
      <c r="AI94" s="200"/>
      <c r="AJ94" s="200"/>
      <c r="AK94" s="200"/>
      <c r="AL94" s="200"/>
      <c r="AM94" s="200"/>
      <c r="AN94" s="201">
        <f>SUM(AG94,AT94)</f>
        <v>0</v>
      </c>
      <c r="AO94" s="201"/>
      <c r="AP94" s="201"/>
      <c r="AQ94" s="69" t="s">
        <v>1</v>
      </c>
      <c r="AR94" s="65"/>
      <c r="AS94" s="70">
        <f>ROUND(AS95,2)</f>
        <v>0</v>
      </c>
      <c r="AT94" s="71">
        <f>ROUND(SUM(AV94:AW94),2)</f>
        <v>0</v>
      </c>
      <c r="AU94" s="72">
        <f>ROUND(AU95,5)</f>
        <v>48.406700000000001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ROUND(AZ95,2)</f>
        <v>0</v>
      </c>
      <c r="BA94" s="71">
        <f>ROUND(BA95,2)</f>
        <v>0</v>
      </c>
      <c r="BB94" s="71">
        <f>ROUND(BB95,2)</f>
        <v>0</v>
      </c>
      <c r="BC94" s="71">
        <f>ROUND(BC95,2)</f>
        <v>0</v>
      </c>
      <c r="BD94" s="73">
        <f>ROUND(BD95,2)</f>
        <v>0</v>
      </c>
      <c r="BS94" s="74" t="s">
        <v>73</v>
      </c>
      <c r="BT94" s="74" t="s">
        <v>74</v>
      </c>
      <c r="BV94" s="74" t="s">
        <v>75</v>
      </c>
      <c r="BW94" s="74" t="s">
        <v>5</v>
      </c>
      <c r="BX94" s="74" t="s">
        <v>76</v>
      </c>
      <c r="CL94" s="74" t="s">
        <v>1</v>
      </c>
    </row>
    <row r="95" spans="1:90" s="7" customFormat="1" ht="24.75" customHeight="1">
      <c r="A95" s="75" t="s">
        <v>77</v>
      </c>
      <c r="B95" s="76"/>
      <c r="C95" s="77"/>
      <c r="D95" s="199" t="s">
        <v>12</v>
      </c>
      <c r="E95" s="199"/>
      <c r="F95" s="199"/>
      <c r="G95" s="199"/>
      <c r="H95" s="199"/>
      <c r="I95" s="78"/>
      <c r="J95" s="199" t="s">
        <v>14</v>
      </c>
      <c r="K95" s="199"/>
      <c r="L95" s="199"/>
      <c r="M95" s="199"/>
      <c r="N95" s="199"/>
      <c r="O95" s="199"/>
      <c r="P95" s="199"/>
      <c r="Q95" s="199"/>
      <c r="R95" s="199"/>
      <c r="S95" s="199"/>
      <c r="T95" s="199"/>
      <c r="U95" s="199"/>
      <c r="V95" s="199"/>
      <c r="W95" s="199"/>
      <c r="X95" s="199"/>
      <c r="Y95" s="199"/>
      <c r="Z95" s="199"/>
      <c r="AA95" s="199"/>
      <c r="AB95" s="199"/>
      <c r="AC95" s="199"/>
      <c r="AD95" s="199"/>
      <c r="AE95" s="199"/>
      <c r="AF95" s="199"/>
      <c r="AG95" s="197">
        <f>'VelkySaris - Veľká Šariš ...'!J28</f>
        <v>0</v>
      </c>
      <c r="AH95" s="198"/>
      <c r="AI95" s="198"/>
      <c r="AJ95" s="198"/>
      <c r="AK95" s="198"/>
      <c r="AL95" s="198"/>
      <c r="AM95" s="198"/>
      <c r="AN95" s="197">
        <f>SUM(AG95,AT95)</f>
        <v>0</v>
      </c>
      <c r="AO95" s="198"/>
      <c r="AP95" s="198"/>
      <c r="AQ95" s="79" t="s">
        <v>78</v>
      </c>
      <c r="AR95" s="76"/>
      <c r="AS95" s="80">
        <v>0</v>
      </c>
      <c r="AT95" s="81">
        <f>ROUND(SUM(AV95:AW95),2)</f>
        <v>0</v>
      </c>
      <c r="AU95" s="82">
        <f>'VelkySaris - Veľká Šariš ...'!P116</f>
        <v>48.406700000000001</v>
      </c>
      <c r="AV95" s="81">
        <f>'VelkySaris - Veľká Šariš ...'!J31</f>
        <v>0</v>
      </c>
      <c r="AW95" s="81">
        <f>'VelkySaris - Veľká Šariš ...'!J32</f>
        <v>0</v>
      </c>
      <c r="AX95" s="81">
        <f>'VelkySaris - Veľká Šariš ...'!J33</f>
        <v>0</v>
      </c>
      <c r="AY95" s="81">
        <f>'VelkySaris - Veľká Šariš ...'!J34</f>
        <v>0</v>
      </c>
      <c r="AZ95" s="81">
        <f>'VelkySaris - Veľká Šariš ...'!F31</f>
        <v>0</v>
      </c>
      <c r="BA95" s="81">
        <f>'VelkySaris - Veľká Šariš ...'!F32</f>
        <v>0</v>
      </c>
      <c r="BB95" s="81">
        <f>'VelkySaris - Veľká Šariš ...'!F33</f>
        <v>0</v>
      </c>
      <c r="BC95" s="81">
        <f>'VelkySaris - Veľká Šariš ...'!F34</f>
        <v>0</v>
      </c>
      <c r="BD95" s="83">
        <f>'VelkySaris - Veľká Šariš ...'!F35</f>
        <v>0</v>
      </c>
      <c r="BT95" s="84" t="s">
        <v>79</v>
      </c>
      <c r="BU95" s="84" t="s">
        <v>80</v>
      </c>
      <c r="BV95" s="84" t="s">
        <v>75</v>
      </c>
      <c r="BW95" s="84" t="s">
        <v>5</v>
      </c>
      <c r="BX95" s="84" t="s">
        <v>76</v>
      </c>
      <c r="CL95" s="84" t="s">
        <v>1</v>
      </c>
    </row>
    <row r="96" spans="1:90" s="2" customFormat="1" ht="30" customHeight="1">
      <c r="A96" s="26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7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</row>
    <row r="97" spans="1:57" s="2" customFormat="1" ht="6.9" customHeight="1">
      <c r="A97" s="26"/>
      <c r="B97" s="44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</sheetData>
  <mergeCells count="40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5" location="'VelkySaris - Veľká Šariš 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159"/>
  <sheetViews>
    <sheetView showGridLines="0" tabSelected="1" topLeftCell="A124" workbookViewId="0">
      <selection activeCell="W134" sqref="W134"/>
    </sheetView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 ht="10.199999999999999">
      <c r="A1" s="85"/>
    </row>
    <row r="2" spans="1:46" s="1" customFormat="1" ht="36.9" customHeight="1">
      <c r="L2" s="202" t="s">
        <v>6</v>
      </c>
      <c r="M2" s="167"/>
      <c r="N2" s="167"/>
      <c r="O2" s="167"/>
      <c r="P2" s="167"/>
      <c r="Q2" s="167"/>
      <c r="R2" s="167"/>
      <c r="S2" s="167"/>
      <c r="T2" s="167"/>
      <c r="U2" s="167"/>
      <c r="V2" s="167"/>
      <c r="AT2" s="14" t="s">
        <v>5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" customHeight="1">
      <c r="B4" s="17"/>
      <c r="D4" s="18" t="s">
        <v>81</v>
      </c>
      <c r="L4" s="17"/>
      <c r="M4" s="86" t="s">
        <v>10</v>
      </c>
      <c r="AT4" s="14" t="s">
        <v>4</v>
      </c>
    </row>
    <row r="5" spans="1:46" s="1" customFormat="1" ht="6.9" customHeight="1">
      <c r="B5" s="17"/>
      <c r="L5" s="17"/>
    </row>
    <row r="6" spans="1:46" s="2" customFormat="1" ht="12" customHeight="1">
      <c r="A6" s="26"/>
      <c r="B6" s="27"/>
      <c r="C6" s="26"/>
      <c r="D6" s="23" t="s">
        <v>13</v>
      </c>
      <c r="E6" s="26"/>
      <c r="F6" s="26"/>
      <c r="G6" s="26"/>
      <c r="H6" s="26"/>
      <c r="I6" s="26"/>
      <c r="J6" s="26"/>
      <c r="K6" s="26"/>
      <c r="L6" s="39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46" s="2" customFormat="1" ht="16.5" customHeight="1">
      <c r="A7" s="26"/>
      <c r="B7" s="27"/>
      <c r="C7" s="26"/>
      <c r="D7" s="26"/>
      <c r="E7" s="183" t="s">
        <v>14</v>
      </c>
      <c r="F7" s="203"/>
      <c r="G7" s="203"/>
      <c r="H7" s="203"/>
      <c r="I7" s="26"/>
      <c r="J7" s="26"/>
      <c r="K7" s="26"/>
      <c r="L7" s="39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46" s="2" customFormat="1" ht="10.199999999999999">
      <c r="A8" s="26"/>
      <c r="B8" s="27"/>
      <c r="C8" s="26"/>
      <c r="D8" s="26"/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2" customHeight="1">
      <c r="A9" s="26"/>
      <c r="B9" s="27"/>
      <c r="C9" s="26"/>
      <c r="D9" s="23" t="s">
        <v>15</v>
      </c>
      <c r="E9" s="26"/>
      <c r="F9" s="21" t="s">
        <v>1</v>
      </c>
      <c r="G9" s="26"/>
      <c r="H9" s="26"/>
      <c r="I9" s="23" t="s">
        <v>16</v>
      </c>
      <c r="J9" s="21" t="s">
        <v>1</v>
      </c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17</v>
      </c>
      <c r="E10" s="26"/>
      <c r="F10" s="21" t="s">
        <v>18</v>
      </c>
      <c r="G10" s="26"/>
      <c r="H10" s="26"/>
      <c r="I10" s="23" t="s">
        <v>19</v>
      </c>
      <c r="J10" s="52" t="str">
        <f>'Rekapitulácia stavby'!AN8</f>
        <v>28. 10. 2021</v>
      </c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0.8" customHeight="1">
      <c r="A11" s="26"/>
      <c r="B11" s="27"/>
      <c r="C11" s="26"/>
      <c r="D11" s="26"/>
      <c r="E11" s="26"/>
      <c r="F11" s="26"/>
      <c r="G11" s="26"/>
      <c r="H11" s="26"/>
      <c r="I11" s="26"/>
      <c r="J11" s="26"/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21</v>
      </c>
      <c r="E12" s="26"/>
      <c r="F12" s="26"/>
      <c r="G12" s="26"/>
      <c r="H12" s="26"/>
      <c r="I12" s="23" t="s">
        <v>22</v>
      </c>
      <c r="J12" s="21" t="str">
        <f>IF('Rekapitulácia stavby'!AN10="","",'Rekapitulácia stavby'!AN10)</f>
        <v/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8" customHeight="1">
      <c r="A13" s="26"/>
      <c r="B13" s="27"/>
      <c r="C13" s="26"/>
      <c r="D13" s="26"/>
      <c r="E13" s="21" t="str">
        <f>IF('Rekapitulácia stavby'!E11="","",'Rekapitulácia stavby'!E11)</f>
        <v xml:space="preserve"> </v>
      </c>
      <c r="F13" s="26"/>
      <c r="G13" s="26"/>
      <c r="H13" s="26"/>
      <c r="I13" s="23" t="s">
        <v>24</v>
      </c>
      <c r="J13" s="21" t="str">
        <f>IF('Rekapitulácia stavby'!AN11="","",'Rekapitulácia stavby'!AN11)</f>
        <v/>
      </c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6.9" customHeight="1">
      <c r="A14" s="26"/>
      <c r="B14" s="27"/>
      <c r="C14" s="26"/>
      <c r="D14" s="26"/>
      <c r="E14" s="26"/>
      <c r="F14" s="26"/>
      <c r="G14" s="26"/>
      <c r="H14" s="26"/>
      <c r="I14" s="26"/>
      <c r="J14" s="26"/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2" customHeight="1">
      <c r="A15" s="26"/>
      <c r="B15" s="27"/>
      <c r="C15" s="26"/>
      <c r="D15" s="23" t="s">
        <v>25</v>
      </c>
      <c r="E15" s="26"/>
      <c r="F15" s="26"/>
      <c r="G15" s="26"/>
      <c r="H15" s="26"/>
      <c r="I15" s="23" t="s">
        <v>22</v>
      </c>
      <c r="J15" s="21" t="s">
        <v>1</v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8" customHeight="1">
      <c r="A16" s="26"/>
      <c r="B16" s="27"/>
      <c r="C16" s="26"/>
      <c r="D16" s="26"/>
      <c r="E16" s="21" t="s">
        <v>26</v>
      </c>
      <c r="F16" s="26"/>
      <c r="G16" s="26"/>
      <c r="H16" s="26"/>
      <c r="I16" s="23" t="s">
        <v>24</v>
      </c>
      <c r="J16" s="21" t="s">
        <v>1</v>
      </c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6.9" customHeight="1">
      <c r="A17" s="26"/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2" customHeight="1">
      <c r="A18" s="26"/>
      <c r="B18" s="27"/>
      <c r="C18" s="26"/>
      <c r="D18" s="23" t="s">
        <v>27</v>
      </c>
      <c r="E18" s="26"/>
      <c r="F18" s="26"/>
      <c r="G18" s="26"/>
      <c r="H18" s="26"/>
      <c r="I18" s="23" t="s">
        <v>22</v>
      </c>
      <c r="J18" s="21" t="str">
        <f>IF('Rekapitulácia stavby'!AN16="","",'Rekapitulácia stavby'!AN16)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8" customHeight="1">
      <c r="A19" s="26"/>
      <c r="B19" s="27"/>
      <c r="C19" s="26"/>
      <c r="D19" s="26"/>
      <c r="E19" s="21" t="str">
        <f>IF('Rekapitulácia stavby'!E17="","",'Rekapitulácia stavby'!E17)</f>
        <v xml:space="preserve"> </v>
      </c>
      <c r="F19" s="26"/>
      <c r="G19" s="26"/>
      <c r="H19" s="26"/>
      <c r="I19" s="23" t="s">
        <v>24</v>
      </c>
      <c r="J19" s="21" t="str">
        <f>IF('Rekapitulácia stavby'!AN17="","",'Rekapitulácia stavby'!AN17)</f>
        <v/>
      </c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6.9" customHeight="1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2" customHeight="1">
      <c r="A21" s="26"/>
      <c r="B21" s="27"/>
      <c r="C21" s="26"/>
      <c r="D21" s="23" t="s">
        <v>29</v>
      </c>
      <c r="E21" s="26"/>
      <c r="F21" s="26"/>
      <c r="G21" s="26"/>
      <c r="H21" s="26"/>
      <c r="I21" s="23" t="s">
        <v>22</v>
      </c>
      <c r="J21" s="21" t="s">
        <v>30</v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8" customHeight="1">
      <c r="A22" s="26"/>
      <c r="B22" s="27"/>
      <c r="C22" s="26"/>
      <c r="D22" s="26"/>
      <c r="E22" s="21" t="s">
        <v>31</v>
      </c>
      <c r="F22" s="26"/>
      <c r="G22" s="26"/>
      <c r="H22" s="26"/>
      <c r="I22" s="23" t="s">
        <v>24</v>
      </c>
      <c r="J22" s="21" t="s">
        <v>32</v>
      </c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6.9" customHeight="1">
      <c r="A23" s="26"/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2" customHeight="1">
      <c r="A24" s="26"/>
      <c r="B24" s="27"/>
      <c r="C24" s="26"/>
      <c r="D24" s="23" t="s">
        <v>33</v>
      </c>
      <c r="E24" s="26"/>
      <c r="F24" s="26"/>
      <c r="G24" s="26"/>
      <c r="H24" s="26"/>
      <c r="I24" s="26"/>
      <c r="J24" s="26"/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8" customFormat="1" ht="16.5" customHeight="1">
      <c r="A25" s="87"/>
      <c r="B25" s="88"/>
      <c r="C25" s="87"/>
      <c r="D25" s="87"/>
      <c r="E25" s="169" t="s">
        <v>1</v>
      </c>
      <c r="F25" s="169"/>
      <c r="G25" s="169"/>
      <c r="H25" s="169"/>
      <c r="I25" s="87"/>
      <c r="J25" s="87"/>
      <c r="K25" s="87"/>
      <c r="L25" s="89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</row>
    <row r="26" spans="1:31" s="2" customFormat="1" ht="6.9" customHeight="1">
      <c r="A26" s="26"/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" customHeight="1">
      <c r="A27" s="26"/>
      <c r="B27" s="27"/>
      <c r="C27" s="26"/>
      <c r="D27" s="63"/>
      <c r="E27" s="63"/>
      <c r="F27" s="63"/>
      <c r="G27" s="63"/>
      <c r="H27" s="63"/>
      <c r="I27" s="63"/>
      <c r="J27" s="63"/>
      <c r="K27" s="63"/>
      <c r="L27" s="39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25.35" customHeight="1">
      <c r="A28" s="26"/>
      <c r="B28" s="27"/>
      <c r="C28" s="26"/>
      <c r="D28" s="90" t="s">
        <v>34</v>
      </c>
      <c r="E28" s="26"/>
      <c r="F28" s="26"/>
      <c r="G28" s="26"/>
      <c r="H28" s="26"/>
      <c r="I28" s="26"/>
      <c r="J28" s="68">
        <f>ROUND(J116, 2)</f>
        <v>0</v>
      </c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4.4" customHeight="1">
      <c r="A30" s="26"/>
      <c r="B30" s="27"/>
      <c r="C30" s="26"/>
      <c r="D30" s="26"/>
      <c r="E30" s="26"/>
      <c r="F30" s="30" t="s">
        <v>36</v>
      </c>
      <c r="G30" s="26"/>
      <c r="H30" s="26"/>
      <c r="I30" s="30" t="s">
        <v>35</v>
      </c>
      <c r="J30" s="30" t="s">
        <v>37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14.4" customHeight="1">
      <c r="A31" s="26"/>
      <c r="B31" s="27"/>
      <c r="C31" s="26"/>
      <c r="D31" s="91" t="s">
        <v>38</v>
      </c>
      <c r="E31" s="32" t="s">
        <v>39</v>
      </c>
      <c r="F31" s="92">
        <f>ROUND((SUM(BE116:BE158)),  2)</f>
        <v>0</v>
      </c>
      <c r="G31" s="93"/>
      <c r="H31" s="93"/>
      <c r="I31" s="94">
        <v>0.2</v>
      </c>
      <c r="J31" s="92">
        <f>ROUND(((SUM(BE116:BE158))*I31),  2)</f>
        <v>0</v>
      </c>
      <c r="K31" s="26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customHeight="1">
      <c r="A32" s="26"/>
      <c r="B32" s="27"/>
      <c r="C32" s="26"/>
      <c r="D32" s="26"/>
      <c r="E32" s="32" t="s">
        <v>40</v>
      </c>
      <c r="F32" s="92">
        <f>ROUND((SUM(BF116:BF158)),  2)</f>
        <v>0</v>
      </c>
      <c r="G32" s="93"/>
      <c r="H32" s="93"/>
      <c r="I32" s="94">
        <v>0.2</v>
      </c>
      <c r="J32" s="92">
        <f>ROUND(((SUM(BF116:BF158))*I32),  2)</f>
        <v>0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hidden="1" customHeight="1">
      <c r="A33" s="26"/>
      <c r="B33" s="27"/>
      <c r="C33" s="26"/>
      <c r="D33" s="26"/>
      <c r="E33" s="23" t="s">
        <v>41</v>
      </c>
      <c r="F33" s="95">
        <f>ROUND((SUM(BG116:BG158)),  2)</f>
        <v>0</v>
      </c>
      <c r="G33" s="26"/>
      <c r="H33" s="26"/>
      <c r="I33" s="96">
        <v>0.2</v>
      </c>
      <c r="J33" s="95">
        <f>0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hidden="1" customHeight="1">
      <c r="A34" s="26"/>
      <c r="B34" s="27"/>
      <c r="C34" s="26"/>
      <c r="D34" s="26"/>
      <c r="E34" s="23" t="s">
        <v>42</v>
      </c>
      <c r="F34" s="95">
        <f>ROUND((SUM(BH116:BH158)),  2)</f>
        <v>0</v>
      </c>
      <c r="G34" s="26"/>
      <c r="H34" s="26"/>
      <c r="I34" s="96">
        <v>0.2</v>
      </c>
      <c r="J34" s="95">
        <f>0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>
      <c r="A35" s="26"/>
      <c r="B35" s="27"/>
      <c r="C35" s="26"/>
      <c r="D35" s="26"/>
      <c r="E35" s="32" t="s">
        <v>43</v>
      </c>
      <c r="F35" s="92">
        <f>ROUND((SUM(BI116:BI158)),  2)</f>
        <v>0</v>
      </c>
      <c r="G35" s="93"/>
      <c r="H35" s="93"/>
      <c r="I35" s="94">
        <v>0</v>
      </c>
      <c r="J35" s="92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6.9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25.35" customHeight="1">
      <c r="A37" s="26"/>
      <c r="B37" s="27"/>
      <c r="C37" s="97"/>
      <c r="D37" s="98" t="s">
        <v>44</v>
      </c>
      <c r="E37" s="57"/>
      <c r="F37" s="57"/>
      <c r="G37" s="99" t="s">
        <v>45</v>
      </c>
      <c r="H37" s="100" t="s">
        <v>46</v>
      </c>
      <c r="I37" s="57"/>
      <c r="J37" s="101">
        <f>SUM(J28:J35)</f>
        <v>0</v>
      </c>
      <c r="K37" s="102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1" customFormat="1" ht="14.4" customHeight="1">
      <c r="B39" s="17"/>
      <c r="L39" s="17"/>
    </row>
    <row r="40" spans="1:31" s="1" customFormat="1" ht="14.4" customHeight="1">
      <c r="B40" s="17"/>
      <c r="L40" s="17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9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39"/>
    </row>
    <row r="51" spans="1:31" ht="10.199999999999999">
      <c r="B51" s="17"/>
      <c r="L51" s="17"/>
    </row>
    <row r="52" spans="1:31" ht="10.199999999999999">
      <c r="B52" s="17"/>
      <c r="L52" s="17"/>
    </row>
    <row r="53" spans="1:31" ht="10.199999999999999">
      <c r="B53" s="17"/>
      <c r="L53" s="17"/>
    </row>
    <row r="54" spans="1:31" ht="10.199999999999999">
      <c r="B54" s="17"/>
      <c r="L54" s="17"/>
    </row>
    <row r="55" spans="1:31" ht="10.199999999999999">
      <c r="B55" s="17"/>
      <c r="L55" s="17"/>
    </row>
    <row r="56" spans="1:31" ht="10.199999999999999">
      <c r="B56" s="17"/>
      <c r="L56" s="17"/>
    </row>
    <row r="57" spans="1:31" ht="10.199999999999999">
      <c r="B57" s="17"/>
      <c r="L57" s="17"/>
    </row>
    <row r="58" spans="1:31" ht="10.199999999999999">
      <c r="B58" s="17"/>
      <c r="L58" s="17"/>
    </row>
    <row r="59" spans="1:31" ht="10.199999999999999">
      <c r="B59" s="17"/>
      <c r="L59" s="17"/>
    </row>
    <row r="60" spans="1:31" ht="10.199999999999999">
      <c r="B60" s="17"/>
      <c r="L60" s="17"/>
    </row>
    <row r="61" spans="1:31" s="2" customFormat="1" ht="13.2">
      <c r="A61" s="26"/>
      <c r="B61" s="27"/>
      <c r="C61" s="26"/>
      <c r="D61" s="42" t="s">
        <v>49</v>
      </c>
      <c r="E61" s="29"/>
      <c r="F61" s="103" t="s">
        <v>50</v>
      </c>
      <c r="G61" s="42" t="s">
        <v>49</v>
      </c>
      <c r="H61" s="29"/>
      <c r="I61" s="29"/>
      <c r="J61" s="104" t="s">
        <v>50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ht="10.199999999999999">
      <c r="B62" s="17"/>
      <c r="L62" s="17"/>
    </row>
    <row r="63" spans="1:31" ht="10.199999999999999">
      <c r="B63" s="17"/>
      <c r="L63" s="17"/>
    </row>
    <row r="64" spans="1:31" ht="10.199999999999999">
      <c r="B64" s="17"/>
      <c r="L64" s="17"/>
    </row>
    <row r="65" spans="1:31" s="2" customFormat="1" ht="13.2">
      <c r="A65" s="26"/>
      <c r="B65" s="27"/>
      <c r="C65" s="26"/>
      <c r="D65" s="40" t="s">
        <v>51</v>
      </c>
      <c r="E65" s="43"/>
      <c r="F65" s="43"/>
      <c r="G65" s="40" t="s">
        <v>52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ht="10.199999999999999">
      <c r="B66" s="17"/>
      <c r="L66" s="17"/>
    </row>
    <row r="67" spans="1:31" ht="10.199999999999999">
      <c r="B67" s="17"/>
      <c r="L67" s="17"/>
    </row>
    <row r="68" spans="1:31" ht="10.199999999999999">
      <c r="B68" s="17"/>
      <c r="L68" s="17"/>
    </row>
    <row r="69" spans="1:31" ht="10.199999999999999">
      <c r="B69" s="17"/>
      <c r="L69" s="17"/>
    </row>
    <row r="70" spans="1:31" ht="10.199999999999999">
      <c r="B70" s="17"/>
      <c r="L70" s="17"/>
    </row>
    <row r="71" spans="1:31" ht="10.199999999999999">
      <c r="B71" s="17"/>
      <c r="L71" s="17"/>
    </row>
    <row r="72" spans="1:31" ht="10.199999999999999">
      <c r="B72" s="17"/>
      <c r="L72" s="17"/>
    </row>
    <row r="73" spans="1:31" ht="10.199999999999999">
      <c r="B73" s="17"/>
      <c r="L73" s="17"/>
    </row>
    <row r="74" spans="1:31" ht="10.199999999999999">
      <c r="B74" s="17"/>
      <c r="L74" s="17"/>
    </row>
    <row r="75" spans="1:31" ht="10.199999999999999">
      <c r="B75" s="17"/>
      <c r="L75" s="17"/>
    </row>
    <row r="76" spans="1:31" s="2" customFormat="1" ht="13.2">
      <c r="A76" s="26"/>
      <c r="B76" s="27"/>
      <c r="C76" s="26"/>
      <c r="D76" s="42" t="s">
        <v>49</v>
      </c>
      <c r="E76" s="29"/>
      <c r="F76" s="103" t="s">
        <v>50</v>
      </c>
      <c r="G76" s="42" t="s">
        <v>49</v>
      </c>
      <c r="H76" s="29"/>
      <c r="I76" s="29"/>
      <c r="J76" s="104" t="s">
        <v>50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customHeight="1">
      <c r="A82" s="26"/>
      <c r="B82" s="27"/>
      <c r="C82" s="18" t="s">
        <v>82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183" t="str">
        <f>E7</f>
        <v>Veľká Šariš podhradie-Káblová prípojka NN SO-18 VV</v>
      </c>
      <c r="F85" s="203"/>
      <c r="G85" s="203"/>
      <c r="H85" s="203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6.9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2" customHeight="1">
      <c r="A87" s="26"/>
      <c r="B87" s="27"/>
      <c r="C87" s="23" t="s">
        <v>17</v>
      </c>
      <c r="D87" s="26"/>
      <c r="E87" s="26"/>
      <c r="F87" s="21" t="str">
        <f>F10</f>
        <v>Veľký Šariš</v>
      </c>
      <c r="G87" s="26"/>
      <c r="H87" s="26"/>
      <c r="I87" s="23" t="s">
        <v>19</v>
      </c>
      <c r="J87" s="52" t="str">
        <f>IF(J10="","",J10)</f>
        <v>28. 10. 2021</v>
      </c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5.15" customHeight="1">
      <c r="A89" s="26"/>
      <c r="B89" s="27"/>
      <c r="C89" s="23" t="s">
        <v>21</v>
      </c>
      <c r="D89" s="26"/>
      <c r="E89" s="26"/>
      <c r="F89" s="21" t="str">
        <f>E13</f>
        <v xml:space="preserve"> </v>
      </c>
      <c r="G89" s="26"/>
      <c r="H89" s="26"/>
      <c r="I89" s="23" t="s">
        <v>27</v>
      </c>
      <c r="J89" s="24" t="str">
        <f>E19</f>
        <v xml:space="preserve"> 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15.15" customHeight="1">
      <c r="A90" s="26"/>
      <c r="B90" s="27"/>
      <c r="C90" s="23" t="s">
        <v>25</v>
      </c>
      <c r="D90" s="26"/>
      <c r="E90" s="26"/>
      <c r="F90" s="21" t="str">
        <f>IF(E16="","",E16)</f>
        <v>Ján Černický</v>
      </c>
      <c r="G90" s="26"/>
      <c r="H90" s="26"/>
      <c r="I90" s="23" t="s">
        <v>29</v>
      </c>
      <c r="J90" s="24" t="str">
        <f>E22</f>
        <v>ELAZ, s.r.o.</v>
      </c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0.35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29.25" customHeight="1">
      <c r="A92" s="26"/>
      <c r="B92" s="27"/>
      <c r="C92" s="105" t="s">
        <v>83</v>
      </c>
      <c r="D92" s="97"/>
      <c r="E92" s="97"/>
      <c r="F92" s="97"/>
      <c r="G92" s="97"/>
      <c r="H92" s="97"/>
      <c r="I92" s="97"/>
      <c r="J92" s="106" t="s">
        <v>84</v>
      </c>
      <c r="K92" s="97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2.8" customHeight="1">
      <c r="A94" s="26"/>
      <c r="B94" s="27"/>
      <c r="C94" s="107" t="s">
        <v>85</v>
      </c>
      <c r="D94" s="26"/>
      <c r="E94" s="26"/>
      <c r="F94" s="26"/>
      <c r="G94" s="26"/>
      <c r="H94" s="26"/>
      <c r="I94" s="26"/>
      <c r="J94" s="68">
        <f>J116</f>
        <v>0</v>
      </c>
      <c r="K94" s="26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U94" s="14" t="s">
        <v>86</v>
      </c>
    </row>
    <row r="95" spans="1:47" s="9" customFormat="1" ht="24.9" customHeight="1">
      <c r="B95" s="108"/>
      <c r="D95" s="109" t="s">
        <v>87</v>
      </c>
      <c r="E95" s="110"/>
      <c r="F95" s="110"/>
      <c r="G95" s="110"/>
      <c r="H95" s="110"/>
      <c r="I95" s="110"/>
      <c r="J95" s="111">
        <f>J117</f>
        <v>0</v>
      </c>
      <c r="L95" s="108"/>
    </row>
    <row r="96" spans="1:47" s="10" customFormat="1" ht="19.95" customHeight="1">
      <c r="B96" s="112"/>
      <c r="D96" s="113" t="s">
        <v>88</v>
      </c>
      <c r="E96" s="114"/>
      <c r="F96" s="114"/>
      <c r="G96" s="114"/>
      <c r="H96" s="114"/>
      <c r="I96" s="114"/>
      <c r="J96" s="115">
        <f>J118</f>
        <v>0</v>
      </c>
      <c r="L96" s="112"/>
    </row>
    <row r="97" spans="1:31" s="10" customFormat="1" ht="19.95" customHeight="1">
      <c r="B97" s="112"/>
      <c r="D97" s="113" t="s">
        <v>89</v>
      </c>
      <c r="E97" s="114"/>
      <c r="F97" s="114"/>
      <c r="G97" s="114"/>
      <c r="H97" s="114"/>
      <c r="I97" s="114"/>
      <c r="J97" s="115">
        <f>J147</f>
        <v>0</v>
      </c>
      <c r="L97" s="112"/>
    </row>
    <row r="98" spans="1:31" s="9" customFormat="1" ht="24.9" customHeight="1">
      <c r="B98" s="108"/>
      <c r="D98" s="109" t="s">
        <v>90</v>
      </c>
      <c r="E98" s="110"/>
      <c r="F98" s="110"/>
      <c r="G98" s="110"/>
      <c r="H98" s="110"/>
      <c r="I98" s="110"/>
      <c r="J98" s="111">
        <f>J155</f>
        <v>0</v>
      </c>
      <c r="L98" s="108"/>
    </row>
    <row r="99" spans="1:31" s="2" customFormat="1" ht="21.75" customHeight="1">
      <c r="A99" s="26"/>
      <c r="B99" s="27"/>
      <c r="C99" s="26"/>
      <c r="D99" s="26"/>
      <c r="E99" s="26"/>
      <c r="F99" s="26"/>
      <c r="G99" s="26"/>
      <c r="H99" s="26"/>
      <c r="I99" s="26"/>
      <c r="J99" s="26"/>
      <c r="K99" s="26"/>
      <c r="L99" s="39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</row>
    <row r="100" spans="1:31" s="2" customFormat="1" ht="6.9" customHeight="1">
      <c r="A100" s="26"/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39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</row>
    <row r="104" spans="1:31" s="2" customFormat="1" ht="6.9" customHeight="1">
      <c r="A104" s="26"/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39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24.9" customHeight="1">
      <c r="A105" s="26"/>
      <c r="B105" s="27"/>
      <c r="C105" s="18" t="s">
        <v>91</v>
      </c>
      <c r="D105" s="26"/>
      <c r="E105" s="26"/>
      <c r="F105" s="26"/>
      <c r="G105" s="26"/>
      <c r="H105" s="26"/>
      <c r="I105" s="26"/>
      <c r="J105" s="26"/>
      <c r="K105" s="26"/>
      <c r="L105" s="39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2" customFormat="1" ht="6.9" customHeight="1">
      <c r="A106" s="26"/>
      <c r="B106" s="27"/>
      <c r="C106" s="26"/>
      <c r="D106" s="26"/>
      <c r="E106" s="26"/>
      <c r="F106" s="26"/>
      <c r="G106" s="26"/>
      <c r="H106" s="26"/>
      <c r="I106" s="26"/>
      <c r="J106" s="26"/>
      <c r="K106" s="26"/>
      <c r="L106" s="39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12" customHeight="1">
      <c r="A107" s="26"/>
      <c r="B107" s="27"/>
      <c r="C107" s="23" t="s">
        <v>13</v>
      </c>
      <c r="D107" s="26"/>
      <c r="E107" s="26"/>
      <c r="F107" s="26"/>
      <c r="G107" s="26"/>
      <c r="H107" s="26"/>
      <c r="I107" s="26"/>
      <c r="J107" s="26"/>
      <c r="K107" s="26"/>
      <c r="L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16.5" customHeight="1">
      <c r="A108" s="26"/>
      <c r="B108" s="27"/>
      <c r="C108" s="26"/>
      <c r="D108" s="26"/>
      <c r="E108" s="183" t="str">
        <f>E7</f>
        <v>Veľká Šariš podhradie-Káblová prípojka NN SO-18 VV</v>
      </c>
      <c r="F108" s="203"/>
      <c r="G108" s="203"/>
      <c r="H108" s="203"/>
      <c r="I108" s="26"/>
      <c r="J108" s="26"/>
      <c r="K108" s="26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6.9" customHeight="1">
      <c r="A109" s="26"/>
      <c r="B109" s="27"/>
      <c r="C109" s="26"/>
      <c r="D109" s="26"/>
      <c r="E109" s="26"/>
      <c r="F109" s="26"/>
      <c r="G109" s="26"/>
      <c r="H109" s="26"/>
      <c r="I109" s="26"/>
      <c r="J109" s="26"/>
      <c r="K109" s="26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2" customHeight="1">
      <c r="A110" s="26"/>
      <c r="B110" s="27"/>
      <c r="C110" s="23" t="s">
        <v>17</v>
      </c>
      <c r="D110" s="26"/>
      <c r="E110" s="26"/>
      <c r="F110" s="21" t="str">
        <f>F10</f>
        <v>Veľký Šariš</v>
      </c>
      <c r="G110" s="26"/>
      <c r="H110" s="26"/>
      <c r="I110" s="23" t="s">
        <v>19</v>
      </c>
      <c r="J110" s="52" t="str">
        <f>IF(J10="","",J10)</f>
        <v>28. 10. 2021</v>
      </c>
      <c r="K110" s="26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6.9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5.15" customHeight="1">
      <c r="A112" s="26"/>
      <c r="B112" s="27"/>
      <c r="C112" s="23" t="s">
        <v>21</v>
      </c>
      <c r="D112" s="26"/>
      <c r="E112" s="26"/>
      <c r="F112" s="21" t="str">
        <f>E13</f>
        <v xml:space="preserve"> </v>
      </c>
      <c r="G112" s="26"/>
      <c r="H112" s="26"/>
      <c r="I112" s="23" t="s">
        <v>27</v>
      </c>
      <c r="J112" s="24" t="str">
        <f>E19</f>
        <v xml:space="preserve"> </v>
      </c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5.15" customHeight="1">
      <c r="A113" s="26"/>
      <c r="B113" s="27"/>
      <c r="C113" s="23" t="s">
        <v>25</v>
      </c>
      <c r="D113" s="26"/>
      <c r="E113" s="26"/>
      <c r="F113" s="21" t="str">
        <f>IF(E16="","",E16)</f>
        <v>Ján Černický</v>
      </c>
      <c r="G113" s="26"/>
      <c r="H113" s="26"/>
      <c r="I113" s="23" t="s">
        <v>29</v>
      </c>
      <c r="J113" s="24" t="str">
        <f>E22</f>
        <v>ELAZ, s.r.o.</v>
      </c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0.35" customHeight="1">
      <c r="A114" s="26"/>
      <c r="B114" s="27"/>
      <c r="C114" s="26"/>
      <c r="D114" s="26"/>
      <c r="E114" s="26"/>
      <c r="F114" s="26"/>
      <c r="G114" s="26"/>
      <c r="H114" s="26"/>
      <c r="I114" s="26"/>
      <c r="J114" s="26"/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11" customFormat="1" ht="29.25" customHeight="1">
      <c r="A115" s="116"/>
      <c r="B115" s="117"/>
      <c r="C115" s="118" t="s">
        <v>92</v>
      </c>
      <c r="D115" s="119" t="s">
        <v>59</v>
      </c>
      <c r="E115" s="119" t="s">
        <v>55</v>
      </c>
      <c r="F115" s="119" t="s">
        <v>56</v>
      </c>
      <c r="G115" s="119" t="s">
        <v>93</v>
      </c>
      <c r="H115" s="119" t="s">
        <v>94</v>
      </c>
      <c r="I115" s="119" t="s">
        <v>95</v>
      </c>
      <c r="J115" s="120" t="s">
        <v>84</v>
      </c>
      <c r="K115" s="121" t="s">
        <v>96</v>
      </c>
      <c r="L115" s="122"/>
      <c r="M115" s="59" t="s">
        <v>1</v>
      </c>
      <c r="N115" s="60" t="s">
        <v>38</v>
      </c>
      <c r="O115" s="60" t="s">
        <v>97</v>
      </c>
      <c r="P115" s="60" t="s">
        <v>98</v>
      </c>
      <c r="Q115" s="60" t="s">
        <v>99</v>
      </c>
      <c r="R115" s="60" t="s">
        <v>100</v>
      </c>
      <c r="S115" s="60" t="s">
        <v>101</v>
      </c>
      <c r="T115" s="61" t="s">
        <v>102</v>
      </c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</row>
    <row r="116" spans="1:65" s="2" customFormat="1" ht="22.8" customHeight="1">
      <c r="A116" s="26"/>
      <c r="B116" s="27"/>
      <c r="C116" s="66" t="s">
        <v>85</v>
      </c>
      <c r="D116" s="26"/>
      <c r="E116" s="26"/>
      <c r="F116" s="26"/>
      <c r="G116" s="26"/>
      <c r="H116" s="26"/>
      <c r="I116" s="26"/>
      <c r="J116" s="123">
        <f>BK116</f>
        <v>0</v>
      </c>
      <c r="K116" s="26"/>
      <c r="L116" s="27"/>
      <c r="M116" s="62"/>
      <c r="N116" s="53"/>
      <c r="O116" s="63"/>
      <c r="P116" s="124">
        <f>P117+P155</f>
        <v>48.406700000000001</v>
      </c>
      <c r="Q116" s="63"/>
      <c r="R116" s="124">
        <f>R117+R155</f>
        <v>0.59491999999999989</v>
      </c>
      <c r="S116" s="63"/>
      <c r="T116" s="125">
        <f>T117+T155</f>
        <v>0</v>
      </c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T116" s="14" t="s">
        <v>73</v>
      </c>
      <c r="AU116" s="14" t="s">
        <v>86</v>
      </c>
      <c r="BK116" s="126">
        <f>BK117+BK155</f>
        <v>0</v>
      </c>
    </row>
    <row r="117" spans="1:65" s="12" customFormat="1" ht="25.95" customHeight="1">
      <c r="B117" s="127"/>
      <c r="D117" s="128" t="s">
        <v>73</v>
      </c>
      <c r="E117" s="129" t="s">
        <v>103</v>
      </c>
      <c r="F117" s="129" t="s">
        <v>104</v>
      </c>
      <c r="J117" s="130">
        <f>BK117</f>
        <v>0</v>
      </c>
      <c r="L117" s="127"/>
      <c r="M117" s="131"/>
      <c r="N117" s="132"/>
      <c r="O117" s="132"/>
      <c r="P117" s="133">
        <f>P118+P147</f>
        <v>34.076700000000002</v>
      </c>
      <c r="Q117" s="132"/>
      <c r="R117" s="133">
        <f>R118+R147</f>
        <v>0.59491999999999989</v>
      </c>
      <c r="S117" s="132"/>
      <c r="T117" s="134">
        <f>T118+T147</f>
        <v>0</v>
      </c>
      <c r="AR117" s="128" t="s">
        <v>105</v>
      </c>
      <c r="AT117" s="135" t="s">
        <v>73</v>
      </c>
      <c r="AU117" s="135" t="s">
        <v>74</v>
      </c>
      <c r="AY117" s="128" t="s">
        <v>106</v>
      </c>
      <c r="BK117" s="136">
        <f>BK118+BK147</f>
        <v>0</v>
      </c>
    </row>
    <row r="118" spans="1:65" s="12" customFormat="1" ht="22.8" customHeight="1">
      <c r="B118" s="127"/>
      <c r="D118" s="128" t="s">
        <v>73</v>
      </c>
      <c r="E118" s="137" t="s">
        <v>107</v>
      </c>
      <c r="F118" s="137" t="s">
        <v>108</v>
      </c>
      <c r="J118" s="138">
        <f>BK118</f>
        <v>0</v>
      </c>
      <c r="L118" s="127"/>
      <c r="M118" s="131"/>
      <c r="N118" s="132"/>
      <c r="O118" s="132"/>
      <c r="P118" s="133">
        <f>SUM(P119:P146)</f>
        <v>25.589000000000002</v>
      </c>
      <c r="Q118" s="132"/>
      <c r="R118" s="133">
        <f>SUM(R119:R146)</f>
        <v>0.28228999999999993</v>
      </c>
      <c r="S118" s="132"/>
      <c r="T118" s="134">
        <f>SUM(T119:T146)</f>
        <v>0</v>
      </c>
      <c r="AR118" s="128" t="s">
        <v>105</v>
      </c>
      <c r="AT118" s="135" t="s">
        <v>73</v>
      </c>
      <c r="AU118" s="135" t="s">
        <v>79</v>
      </c>
      <c r="AY118" s="128" t="s">
        <v>106</v>
      </c>
      <c r="BK118" s="136">
        <f>SUM(BK119:BK146)</f>
        <v>0</v>
      </c>
    </row>
    <row r="119" spans="1:65" s="2" customFormat="1" ht="24.15" customHeight="1">
      <c r="A119" s="26"/>
      <c r="B119" s="139"/>
      <c r="C119" s="140" t="s">
        <v>79</v>
      </c>
      <c r="D119" s="140" t="s">
        <v>109</v>
      </c>
      <c r="E119" s="141" t="s">
        <v>110</v>
      </c>
      <c r="F119" s="142" t="s">
        <v>111</v>
      </c>
      <c r="G119" s="143" t="s">
        <v>112</v>
      </c>
      <c r="H119" s="144">
        <v>5</v>
      </c>
      <c r="I119" s="144">
        <v>0</v>
      </c>
      <c r="J119" s="144">
        <f t="shared" ref="J119:J146" si="0">ROUND(I119*H119,3)</f>
        <v>0</v>
      </c>
      <c r="K119" s="145"/>
      <c r="L119" s="27"/>
      <c r="M119" s="146" t="s">
        <v>1</v>
      </c>
      <c r="N119" s="147" t="s">
        <v>40</v>
      </c>
      <c r="O119" s="148">
        <v>8.5999999999999993E-2</v>
      </c>
      <c r="P119" s="148">
        <f t="shared" ref="P119:P146" si="1">O119*H119</f>
        <v>0.42999999999999994</v>
      </c>
      <c r="Q119" s="148">
        <v>0</v>
      </c>
      <c r="R119" s="148">
        <f t="shared" ref="R119:R146" si="2">Q119*H119</f>
        <v>0</v>
      </c>
      <c r="S119" s="148">
        <v>0</v>
      </c>
      <c r="T119" s="149">
        <f t="shared" ref="T119:T146" si="3">S119*H119</f>
        <v>0</v>
      </c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R119" s="150" t="s">
        <v>113</v>
      </c>
      <c r="AT119" s="150" t="s">
        <v>109</v>
      </c>
      <c r="AU119" s="150" t="s">
        <v>114</v>
      </c>
      <c r="AY119" s="14" t="s">
        <v>106</v>
      </c>
      <c r="BE119" s="151">
        <f t="shared" ref="BE119:BE146" si="4">IF(N119="základná",J119,0)</f>
        <v>0</v>
      </c>
      <c r="BF119" s="151">
        <f t="shared" ref="BF119:BF146" si="5">IF(N119="znížená",J119,0)</f>
        <v>0</v>
      </c>
      <c r="BG119" s="151">
        <f t="shared" ref="BG119:BG146" si="6">IF(N119="zákl. prenesená",J119,0)</f>
        <v>0</v>
      </c>
      <c r="BH119" s="151">
        <f t="shared" ref="BH119:BH146" si="7">IF(N119="zníž. prenesená",J119,0)</f>
        <v>0</v>
      </c>
      <c r="BI119" s="151">
        <f t="shared" ref="BI119:BI146" si="8">IF(N119="nulová",J119,0)</f>
        <v>0</v>
      </c>
      <c r="BJ119" s="14" t="s">
        <v>114</v>
      </c>
      <c r="BK119" s="152">
        <f t="shared" ref="BK119:BK146" si="9">ROUND(I119*H119,3)</f>
        <v>0</v>
      </c>
      <c r="BL119" s="14" t="s">
        <v>113</v>
      </c>
      <c r="BM119" s="150" t="s">
        <v>115</v>
      </c>
    </row>
    <row r="120" spans="1:65" s="2" customFormat="1" ht="24.15" customHeight="1">
      <c r="A120" s="26"/>
      <c r="B120" s="139"/>
      <c r="C120" s="153" t="s">
        <v>114</v>
      </c>
      <c r="D120" s="153" t="s">
        <v>103</v>
      </c>
      <c r="E120" s="154" t="s">
        <v>116</v>
      </c>
      <c r="F120" s="155" t="s">
        <v>117</v>
      </c>
      <c r="G120" s="156" t="s">
        <v>112</v>
      </c>
      <c r="H120" s="157">
        <v>5</v>
      </c>
      <c r="I120" s="157">
        <v>0</v>
      </c>
      <c r="J120" s="157">
        <f t="shared" si="0"/>
        <v>0</v>
      </c>
      <c r="K120" s="158"/>
      <c r="L120" s="159"/>
      <c r="M120" s="160" t="s">
        <v>1</v>
      </c>
      <c r="N120" s="161" t="s">
        <v>40</v>
      </c>
      <c r="O120" s="148">
        <v>0</v>
      </c>
      <c r="P120" s="148">
        <f t="shared" si="1"/>
        <v>0</v>
      </c>
      <c r="Q120" s="148">
        <v>2.2000000000000001E-4</v>
      </c>
      <c r="R120" s="148">
        <f t="shared" si="2"/>
        <v>1.1000000000000001E-3</v>
      </c>
      <c r="S120" s="148">
        <v>0</v>
      </c>
      <c r="T120" s="149">
        <f t="shared" si="3"/>
        <v>0</v>
      </c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R120" s="150" t="s">
        <v>118</v>
      </c>
      <c r="AT120" s="150" t="s">
        <v>103</v>
      </c>
      <c r="AU120" s="150" t="s">
        <v>114</v>
      </c>
      <c r="AY120" s="14" t="s">
        <v>106</v>
      </c>
      <c r="BE120" s="151">
        <f t="shared" si="4"/>
        <v>0</v>
      </c>
      <c r="BF120" s="151">
        <f t="shared" si="5"/>
        <v>0</v>
      </c>
      <c r="BG120" s="151">
        <f t="shared" si="6"/>
        <v>0</v>
      </c>
      <c r="BH120" s="151">
        <f t="shared" si="7"/>
        <v>0</v>
      </c>
      <c r="BI120" s="151">
        <f t="shared" si="8"/>
        <v>0</v>
      </c>
      <c r="BJ120" s="14" t="s">
        <v>114</v>
      </c>
      <c r="BK120" s="152">
        <f t="shared" si="9"/>
        <v>0</v>
      </c>
      <c r="BL120" s="14" t="s">
        <v>118</v>
      </c>
      <c r="BM120" s="150" t="s">
        <v>119</v>
      </c>
    </row>
    <row r="121" spans="1:65" s="2" customFormat="1" ht="24.15" customHeight="1">
      <c r="A121" s="26"/>
      <c r="B121" s="139"/>
      <c r="C121" s="140" t="s">
        <v>79</v>
      </c>
      <c r="D121" s="140" t="s">
        <v>109</v>
      </c>
      <c r="E121" s="141" t="s">
        <v>120</v>
      </c>
      <c r="F121" s="142" t="s">
        <v>121</v>
      </c>
      <c r="G121" s="143" t="s">
        <v>112</v>
      </c>
      <c r="H121" s="144">
        <v>80</v>
      </c>
      <c r="I121" s="144">
        <v>0</v>
      </c>
      <c r="J121" s="144">
        <f t="shared" si="0"/>
        <v>0</v>
      </c>
      <c r="K121" s="145"/>
      <c r="L121" s="27"/>
      <c r="M121" s="146" t="s">
        <v>1</v>
      </c>
      <c r="N121" s="147" t="s">
        <v>40</v>
      </c>
      <c r="O121" s="148">
        <v>0.17899999999999999</v>
      </c>
      <c r="P121" s="148">
        <f t="shared" si="1"/>
        <v>14.32</v>
      </c>
      <c r="Q121" s="148">
        <v>0</v>
      </c>
      <c r="R121" s="148">
        <f t="shared" si="2"/>
        <v>0</v>
      </c>
      <c r="S121" s="148">
        <v>0</v>
      </c>
      <c r="T121" s="149">
        <f t="shared" si="3"/>
        <v>0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R121" s="150" t="s">
        <v>113</v>
      </c>
      <c r="AT121" s="150" t="s">
        <v>109</v>
      </c>
      <c r="AU121" s="150" t="s">
        <v>114</v>
      </c>
      <c r="AY121" s="14" t="s">
        <v>106</v>
      </c>
      <c r="BE121" s="151">
        <f t="shared" si="4"/>
        <v>0</v>
      </c>
      <c r="BF121" s="151">
        <f t="shared" si="5"/>
        <v>0</v>
      </c>
      <c r="BG121" s="151">
        <f t="shared" si="6"/>
        <v>0</v>
      </c>
      <c r="BH121" s="151">
        <f t="shared" si="7"/>
        <v>0</v>
      </c>
      <c r="BI121" s="151">
        <f t="shared" si="8"/>
        <v>0</v>
      </c>
      <c r="BJ121" s="14" t="s">
        <v>114</v>
      </c>
      <c r="BK121" s="152">
        <f t="shared" si="9"/>
        <v>0</v>
      </c>
      <c r="BL121" s="14" t="s">
        <v>113</v>
      </c>
      <c r="BM121" s="150" t="s">
        <v>122</v>
      </c>
    </row>
    <row r="122" spans="1:65" s="2" customFormat="1" ht="24.15" customHeight="1">
      <c r="A122" s="26"/>
      <c r="B122" s="139"/>
      <c r="C122" s="153" t="s">
        <v>114</v>
      </c>
      <c r="D122" s="153" t="s">
        <v>103</v>
      </c>
      <c r="E122" s="154" t="s">
        <v>123</v>
      </c>
      <c r="F122" s="155" t="s">
        <v>124</v>
      </c>
      <c r="G122" s="156" t="s">
        <v>112</v>
      </c>
      <c r="H122" s="157">
        <v>80</v>
      </c>
      <c r="I122" s="157">
        <v>0</v>
      </c>
      <c r="J122" s="157">
        <f t="shared" si="0"/>
        <v>0</v>
      </c>
      <c r="K122" s="158"/>
      <c r="L122" s="159"/>
      <c r="M122" s="160" t="s">
        <v>1</v>
      </c>
      <c r="N122" s="161" t="s">
        <v>40</v>
      </c>
      <c r="O122" s="148">
        <v>0</v>
      </c>
      <c r="P122" s="148">
        <f t="shared" si="1"/>
        <v>0</v>
      </c>
      <c r="Q122" s="148">
        <v>2.4399999999999999E-3</v>
      </c>
      <c r="R122" s="148">
        <f t="shared" si="2"/>
        <v>0.19519999999999998</v>
      </c>
      <c r="S122" s="148">
        <v>0</v>
      </c>
      <c r="T122" s="149">
        <f t="shared" si="3"/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R122" s="150" t="s">
        <v>118</v>
      </c>
      <c r="AT122" s="150" t="s">
        <v>103</v>
      </c>
      <c r="AU122" s="150" t="s">
        <v>114</v>
      </c>
      <c r="AY122" s="14" t="s">
        <v>106</v>
      </c>
      <c r="BE122" s="151">
        <f t="shared" si="4"/>
        <v>0</v>
      </c>
      <c r="BF122" s="151">
        <f t="shared" si="5"/>
        <v>0</v>
      </c>
      <c r="BG122" s="151">
        <f t="shared" si="6"/>
        <v>0</v>
      </c>
      <c r="BH122" s="151">
        <f t="shared" si="7"/>
        <v>0</v>
      </c>
      <c r="BI122" s="151">
        <f t="shared" si="8"/>
        <v>0</v>
      </c>
      <c r="BJ122" s="14" t="s">
        <v>114</v>
      </c>
      <c r="BK122" s="152">
        <f t="shared" si="9"/>
        <v>0</v>
      </c>
      <c r="BL122" s="14" t="s">
        <v>118</v>
      </c>
      <c r="BM122" s="150" t="s">
        <v>125</v>
      </c>
    </row>
    <row r="123" spans="1:65" s="2" customFormat="1" ht="24.15" customHeight="1">
      <c r="A123" s="26"/>
      <c r="B123" s="139"/>
      <c r="C123" s="140" t="s">
        <v>105</v>
      </c>
      <c r="D123" s="140" t="s">
        <v>109</v>
      </c>
      <c r="E123" s="141" t="s">
        <v>126</v>
      </c>
      <c r="F123" s="142" t="s">
        <v>127</v>
      </c>
      <c r="G123" s="143" t="s">
        <v>128</v>
      </c>
      <c r="H123" s="144">
        <v>8</v>
      </c>
      <c r="I123" s="144">
        <v>0</v>
      </c>
      <c r="J123" s="144">
        <f t="shared" si="0"/>
        <v>0</v>
      </c>
      <c r="K123" s="145"/>
      <c r="L123" s="27"/>
      <c r="M123" s="146" t="s">
        <v>1</v>
      </c>
      <c r="N123" s="147" t="s">
        <v>40</v>
      </c>
      <c r="O123" s="148">
        <v>0.124</v>
      </c>
      <c r="P123" s="148">
        <f t="shared" si="1"/>
        <v>0.99199999999999999</v>
      </c>
      <c r="Q123" s="148">
        <v>0</v>
      </c>
      <c r="R123" s="148">
        <f t="shared" si="2"/>
        <v>0</v>
      </c>
      <c r="S123" s="148">
        <v>0</v>
      </c>
      <c r="T123" s="149">
        <f t="shared" si="3"/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50" t="s">
        <v>113</v>
      </c>
      <c r="AT123" s="150" t="s">
        <v>109</v>
      </c>
      <c r="AU123" s="150" t="s">
        <v>114</v>
      </c>
      <c r="AY123" s="14" t="s">
        <v>106</v>
      </c>
      <c r="BE123" s="151">
        <f t="shared" si="4"/>
        <v>0</v>
      </c>
      <c r="BF123" s="151">
        <f t="shared" si="5"/>
        <v>0</v>
      </c>
      <c r="BG123" s="151">
        <f t="shared" si="6"/>
        <v>0</v>
      </c>
      <c r="BH123" s="151">
        <f t="shared" si="7"/>
        <v>0</v>
      </c>
      <c r="BI123" s="151">
        <f t="shared" si="8"/>
        <v>0</v>
      </c>
      <c r="BJ123" s="14" t="s">
        <v>114</v>
      </c>
      <c r="BK123" s="152">
        <f t="shared" si="9"/>
        <v>0</v>
      </c>
      <c r="BL123" s="14" t="s">
        <v>113</v>
      </c>
      <c r="BM123" s="150" t="s">
        <v>129</v>
      </c>
    </row>
    <row r="124" spans="1:65" s="2" customFormat="1" ht="16.5" customHeight="1">
      <c r="A124" s="26"/>
      <c r="B124" s="139"/>
      <c r="C124" s="140" t="s">
        <v>130</v>
      </c>
      <c r="D124" s="140" t="s">
        <v>109</v>
      </c>
      <c r="E124" s="141" t="s">
        <v>131</v>
      </c>
      <c r="F124" s="142" t="s">
        <v>132</v>
      </c>
      <c r="G124" s="143" t="s">
        <v>128</v>
      </c>
      <c r="H124" s="144">
        <v>3</v>
      </c>
      <c r="I124" s="144">
        <v>0</v>
      </c>
      <c r="J124" s="144">
        <f t="shared" si="0"/>
        <v>0</v>
      </c>
      <c r="K124" s="145"/>
      <c r="L124" s="27"/>
      <c r="M124" s="146" t="s">
        <v>1</v>
      </c>
      <c r="N124" s="147" t="s">
        <v>40</v>
      </c>
      <c r="O124" s="148">
        <v>6.5000000000000002E-2</v>
      </c>
      <c r="P124" s="148">
        <f t="shared" si="1"/>
        <v>0.19500000000000001</v>
      </c>
      <c r="Q124" s="148">
        <v>0</v>
      </c>
      <c r="R124" s="148">
        <f t="shared" si="2"/>
        <v>0</v>
      </c>
      <c r="S124" s="148">
        <v>0</v>
      </c>
      <c r="T124" s="149">
        <f t="shared" si="3"/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50" t="s">
        <v>113</v>
      </c>
      <c r="AT124" s="150" t="s">
        <v>109</v>
      </c>
      <c r="AU124" s="150" t="s">
        <v>114</v>
      </c>
      <c r="AY124" s="14" t="s">
        <v>106</v>
      </c>
      <c r="BE124" s="151">
        <f t="shared" si="4"/>
        <v>0</v>
      </c>
      <c r="BF124" s="151">
        <f t="shared" si="5"/>
        <v>0</v>
      </c>
      <c r="BG124" s="151">
        <f t="shared" si="6"/>
        <v>0</v>
      </c>
      <c r="BH124" s="151">
        <f t="shared" si="7"/>
        <v>0</v>
      </c>
      <c r="BI124" s="151">
        <f t="shared" si="8"/>
        <v>0</v>
      </c>
      <c r="BJ124" s="14" t="s">
        <v>114</v>
      </c>
      <c r="BK124" s="152">
        <f t="shared" si="9"/>
        <v>0</v>
      </c>
      <c r="BL124" s="14" t="s">
        <v>113</v>
      </c>
      <c r="BM124" s="150" t="s">
        <v>133</v>
      </c>
    </row>
    <row r="125" spans="1:65" s="2" customFormat="1" ht="24.15" customHeight="1">
      <c r="A125" s="26"/>
      <c r="B125" s="139"/>
      <c r="C125" s="153" t="s">
        <v>134</v>
      </c>
      <c r="D125" s="153" t="s">
        <v>103</v>
      </c>
      <c r="E125" s="154" t="s">
        <v>135</v>
      </c>
      <c r="F125" s="155" t="s">
        <v>136</v>
      </c>
      <c r="G125" s="156" t="s">
        <v>128</v>
      </c>
      <c r="H125" s="157">
        <v>3</v>
      </c>
      <c r="I125" s="157">
        <v>0</v>
      </c>
      <c r="J125" s="157">
        <f t="shared" si="0"/>
        <v>0</v>
      </c>
      <c r="K125" s="158"/>
      <c r="L125" s="159"/>
      <c r="M125" s="160" t="s">
        <v>1</v>
      </c>
      <c r="N125" s="161" t="s">
        <v>40</v>
      </c>
      <c r="O125" s="148">
        <v>0</v>
      </c>
      <c r="P125" s="148">
        <f t="shared" si="1"/>
        <v>0</v>
      </c>
      <c r="Q125" s="148">
        <v>1.2999999999999999E-4</v>
      </c>
      <c r="R125" s="148">
        <f t="shared" si="2"/>
        <v>3.8999999999999994E-4</v>
      </c>
      <c r="S125" s="148">
        <v>0</v>
      </c>
      <c r="T125" s="149">
        <f t="shared" si="3"/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0" t="s">
        <v>118</v>
      </c>
      <c r="AT125" s="150" t="s">
        <v>103</v>
      </c>
      <c r="AU125" s="150" t="s">
        <v>114</v>
      </c>
      <c r="AY125" s="14" t="s">
        <v>106</v>
      </c>
      <c r="BE125" s="151">
        <f t="shared" si="4"/>
        <v>0</v>
      </c>
      <c r="BF125" s="151">
        <f t="shared" si="5"/>
        <v>0</v>
      </c>
      <c r="BG125" s="151">
        <f t="shared" si="6"/>
        <v>0</v>
      </c>
      <c r="BH125" s="151">
        <f t="shared" si="7"/>
        <v>0</v>
      </c>
      <c r="BI125" s="151">
        <f t="shared" si="8"/>
        <v>0</v>
      </c>
      <c r="BJ125" s="14" t="s">
        <v>114</v>
      </c>
      <c r="BK125" s="152">
        <f t="shared" si="9"/>
        <v>0</v>
      </c>
      <c r="BL125" s="14" t="s">
        <v>118</v>
      </c>
      <c r="BM125" s="150" t="s">
        <v>137</v>
      </c>
    </row>
    <row r="126" spans="1:65" s="2" customFormat="1" ht="16.5" customHeight="1">
      <c r="A126" s="26"/>
      <c r="B126" s="139"/>
      <c r="C126" s="140" t="s">
        <v>138</v>
      </c>
      <c r="D126" s="140" t="s">
        <v>109</v>
      </c>
      <c r="E126" s="141" t="s">
        <v>139</v>
      </c>
      <c r="F126" s="142" t="s">
        <v>140</v>
      </c>
      <c r="G126" s="143" t="s">
        <v>128</v>
      </c>
      <c r="H126" s="144">
        <v>1</v>
      </c>
      <c r="I126" s="144">
        <v>0</v>
      </c>
      <c r="J126" s="144">
        <f t="shared" si="0"/>
        <v>0</v>
      </c>
      <c r="K126" s="145"/>
      <c r="L126" s="27"/>
      <c r="M126" s="146" t="s">
        <v>1</v>
      </c>
      <c r="N126" s="147" t="s">
        <v>40</v>
      </c>
      <c r="O126" s="148">
        <v>0.35</v>
      </c>
      <c r="P126" s="148">
        <f t="shared" si="1"/>
        <v>0.35</v>
      </c>
      <c r="Q126" s="148">
        <v>0</v>
      </c>
      <c r="R126" s="148">
        <f t="shared" si="2"/>
        <v>0</v>
      </c>
      <c r="S126" s="148">
        <v>0</v>
      </c>
      <c r="T126" s="149">
        <f t="shared" si="3"/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0" t="s">
        <v>113</v>
      </c>
      <c r="AT126" s="150" t="s">
        <v>109</v>
      </c>
      <c r="AU126" s="150" t="s">
        <v>114</v>
      </c>
      <c r="AY126" s="14" t="s">
        <v>106</v>
      </c>
      <c r="BE126" s="151">
        <f t="shared" si="4"/>
        <v>0</v>
      </c>
      <c r="BF126" s="151">
        <f t="shared" si="5"/>
        <v>0</v>
      </c>
      <c r="BG126" s="151">
        <f t="shared" si="6"/>
        <v>0</v>
      </c>
      <c r="BH126" s="151">
        <f t="shared" si="7"/>
        <v>0</v>
      </c>
      <c r="BI126" s="151">
        <f t="shared" si="8"/>
        <v>0</v>
      </c>
      <c r="BJ126" s="14" t="s">
        <v>114</v>
      </c>
      <c r="BK126" s="152">
        <f t="shared" si="9"/>
        <v>0</v>
      </c>
      <c r="BL126" s="14" t="s">
        <v>113</v>
      </c>
      <c r="BM126" s="150" t="s">
        <v>141</v>
      </c>
    </row>
    <row r="127" spans="1:65" s="2" customFormat="1" ht="24.15" customHeight="1">
      <c r="A127" s="26"/>
      <c r="B127" s="139"/>
      <c r="C127" s="153" t="s">
        <v>142</v>
      </c>
      <c r="D127" s="153" t="s">
        <v>103</v>
      </c>
      <c r="E127" s="154" t="s">
        <v>143</v>
      </c>
      <c r="F127" s="155" t="s">
        <v>144</v>
      </c>
      <c r="G127" s="156" t="s">
        <v>128</v>
      </c>
      <c r="H127" s="157">
        <v>1</v>
      </c>
      <c r="I127" s="157">
        <v>0</v>
      </c>
      <c r="J127" s="157">
        <f t="shared" si="0"/>
        <v>0</v>
      </c>
      <c r="K127" s="158"/>
      <c r="L127" s="159"/>
      <c r="M127" s="160" t="s">
        <v>1</v>
      </c>
      <c r="N127" s="161" t="s">
        <v>40</v>
      </c>
      <c r="O127" s="148">
        <v>0</v>
      </c>
      <c r="P127" s="148">
        <f t="shared" si="1"/>
        <v>0</v>
      </c>
      <c r="Q127" s="148">
        <v>4.2000000000000002E-4</v>
      </c>
      <c r="R127" s="148">
        <f t="shared" si="2"/>
        <v>4.2000000000000002E-4</v>
      </c>
      <c r="S127" s="148">
        <v>0</v>
      </c>
      <c r="T127" s="149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0" t="s">
        <v>118</v>
      </c>
      <c r="AT127" s="150" t="s">
        <v>103</v>
      </c>
      <c r="AU127" s="150" t="s">
        <v>114</v>
      </c>
      <c r="AY127" s="14" t="s">
        <v>106</v>
      </c>
      <c r="BE127" s="151">
        <f t="shared" si="4"/>
        <v>0</v>
      </c>
      <c r="BF127" s="151">
        <f t="shared" si="5"/>
        <v>0</v>
      </c>
      <c r="BG127" s="151">
        <f t="shared" si="6"/>
        <v>0</v>
      </c>
      <c r="BH127" s="151">
        <f t="shared" si="7"/>
        <v>0</v>
      </c>
      <c r="BI127" s="151">
        <f t="shared" si="8"/>
        <v>0</v>
      </c>
      <c r="BJ127" s="14" t="s">
        <v>114</v>
      </c>
      <c r="BK127" s="152">
        <f t="shared" si="9"/>
        <v>0</v>
      </c>
      <c r="BL127" s="14" t="s">
        <v>118</v>
      </c>
      <c r="BM127" s="150" t="s">
        <v>145</v>
      </c>
    </row>
    <row r="128" spans="1:65" s="2" customFormat="1" ht="21.75" customHeight="1">
      <c r="A128" s="26"/>
      <c r="B128" s="139"/>
      <c r="C128" s="140" t="s">
        <v>138</v>
      </c>
      <c r="D128" s="140" t="s">
        <v>109</v>
      </c>
      <c r="E128" s="141" t="s">
        <v>146</v>
      </c>
      <c r="F128" s="142" t="s">
        <v>147</v>
      </c>
      <c r="G128" s="143" t="s">
        <v>128</v>
      </c>
      <c r="H128" s="144">
        <v>1</v>
      </c>
      <c r="I128" s="144">
        <v>0</v>
      </c>
      <c r="J128" s="144">
        <f t="shared" si="0"/>
        <v>0</v>
      </c>
      <c r="K128" s="145"/>
      <c r="L128" s="27"/>
      <c r="M128" s="146" t="s">
        <v>1</v>
      </c>
      <c r="N128" s="147" t="s">
        <v>40</v>
      </c>
      <c r="O128" s="148">
        <v>1.2</v>
      </c>
      <c r="P128" s="148">
        <f t="shared" si="1"/>
        <v>1.2</v>
      </c>
      <c r="Q128" s="148">
        <v>0</v>
      </c>
      <c r="R128" s="148">
        <f t="shared" si="2"/>
        <v>0</v>
      </c>
      <c r="S128" s="148">
        <v>0</v>
      </c>
      <c r="T128" s="149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0" t="s">
        <v>113</v>
      </c>
      <c r="AT128" s="150" t="s">
        <v>109</v>
      </c>
      <c r="AU128" s="150" t="s">
        <v>114</v>
      </c>
      <c r="AY128" s="14" t="s">
        <v>106</v>
      </c>
      <c r="BE128" s="151">
        <f t="shared" si="4"/>
        <v>0</v>
      </c>
      <c r="BF128" s="151">
        <f t="shared" si="5"/>
        <v>0</v>
      </c>
      <c r="BG128" s="151">
        <f t="shared" si="6"/>
        <v>0</v>
      </c>
      <c r="BH128" s="151">
        <f t="shared" si="7"/>
        <v>0</v>
      </c>
      <c r="BI128" s="151">
        <f t="shared" si="8"/>
        <v>0</v>
      </c>
      <c r="BJ128" s="14" t="s">
        <v>114</v>
      </c>
      <c r="BK128" s="152">
        <f t="shared" si="9"/>
        <v>0</v>
      </c>
      <c r="BL128" s="14" t="s">
        <v>113</v>
      </c>
      <c r="BM128" s="150" t="s">
        <v>148</v>
      </c>
    </row>
    <row r="129" spans="1:65" s="2" customFormat="1" ht="37.799999999999997" customHeight="1">
      <c r="A129" s="26"/>
      <c r="B129" s="139"/>
      <c r="C129" s="153" t="s">
        <v>142</v>
      </c>
      <c r="D129" s="153" t="s">
        <v>103</v>
      </c>
      <c r="E129" s="154" t="s">
        <v>149</v>
      </c>
      <c r="F129" s="155" t="s">
        <v>150</v>
      </c>
      <c r="G129" s="156" t="s">
        <v>128</v>
      </c>
      <c r="H129" s="157">
        <v>1</v>
      </c>
      <c r="I129" s="157">
        <v>0</v>
      </c>
      <c r="J129" s="157">
        <f t="shared" si="0"/>
        <v>0</v>
      </c>
      <c r="K129" s="158"/>
      <c r="L129" s="159"/>
      <c r="M129" s="160" t="s">
        <v>1</v>
      </c>
      <c r="N129" s="161" t="s">
        <v>40</v>
      </c>
      <c r="O129" s="148">
        <v>0</v>
      </c>
      <c r="P129" s="148">
        <f t="shared" si="1"/>
        <v>0</v>
      </c>
      <c r="Q129" s="148">
        <v>2.5000000000000001E-2</v>
      </c>
      <c r="R129" s="148">
        <f t="shared" si="2"/>
        <v>2.5000000000000001E-2</v>
      </c>
      <c r="S129" s="148">
        <v>0</v>
      </c>
      <c r="T129" s="149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0" t="s">
        <v>118</v>
      </c>
      <c r="AT129" s="150" t="s">
        <v>103</v>
      </c>
      <c r="AU129" s="150" t="s">
        <v>114</v>
      </c>
      <c r="AY129" s="14" t="s">
        <v>106</v>
      </c>
      <c r="BE129" s="151">
        <f t="shared" si="4"/>
        <v>0</v>
      </c>
      <c r="BF129" s="151">
        <f t="shared" si="5"/>
        <v>0</v>
      </c>
      <c r="BG129" s="151">
        <f t="shared" si="6"/>
        <v>0</v>
      </c>
      <c r="BH129" s="151">
        <f t="shared" si="7"/>
        <v>0</v>
      </c>
      <c r="BI129" s="151">
        <f t="shared" si="8"/>
        <v>0</v>
      </c>
      <c r="BJ129" s="14" t="s">
        <v>114</v>
      </c>
      <c r="BK129" s="152">
        <f t="shared" si="9"/>
        <v>0</v>
      </c>
      <c r="BL129" s="14" t="s">
        <v>118</v>
      </c>
      <c r="BM129" s="150" t="s">
        <v>151</v>
      </c>
    </row>
    <row r="130" spans="1:65" s="2" customFormat="1" ht="24.15" customHeight="1">
      <c r="A130" s="26"/>
      <c r="B130" s="139"/>
      <c r="C130" s="204"/>
      <c r="D130" s="204"/>
      <c r="E130" s="205"/>
      <c r="F130" s="206"/>
      <c r="G130" s="207"/>
      <c r="H130" s="208"/>
      <c r="I130" s="208"/>
      <c r="J130" s="208"/>
      <c r="K130" s="145"/>
      <c r="L130" s="27"/>
      <c r="M130" s="146" t="s">
        <v>1</v>
      </c>
      <c r="N130" s="147" t="s">
        <v>40</v>
      </c>
      <c r="O130" s="148">
        <v>3.09</v>
      </c>
      <c r="P130" s="148">
        <f t="shared" si="1"/>
        <v>0</v>
      </c>
      <c r="Q130" s="148">
        <v>0</v>
      </c>
      <c r="R130" s="148">
        <f t="shared" si="2"/>
        <v>0</v>
      </c>
      <c r="S130" s="148">
        <v>0</v>
      </c>
      <c r="T130" s="149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0" t="s">
        <v>113</v>
      </c>
      <c r="AT130" s="150" t="s">
        <v>109</v>
      </c>
      <c r="AU130" s="150" t="s">
        <v>114</v>
      </c>
      <c r="AY130" s="14" t="s">
        <v>106</v>
      </c>
      <c r="BE130" s="151">
        <f t="shared" si="4"/>
        <v>0</v>
      </c>
      <c r="BF130" s="151">
        <f t="shared" si="5"/>
        <v>0</v>
      </c>
      <c r="BG130" s="151">
        <f t="shared" si="6"/>
        <v>0</v>
      </c>
      <c r="BH130" s="151">
        <f t="shared" si="7"/>
        <v>0</v>
      </c>
      <c r="BI130" s="151">
        <f t="shared" si="8"/>
        <v>0</v>
      </c>
      <c r="BJ130" s="14" t="s">
        <v>114</v>
      </c>
      <c r="BK130" s="152">
        <f t="shared" si="9"/>
        <v>0</v>
      </c>
      <c r="BL130" s="14" t="s">
        <v>113</v>
      </c>
      <c r="BM130" s="150" t="s">
        <v>153</v>
      </c>
    </row>
    <row r="131" spans="1:65" s="2" customFormat="1" ht="24.15" customHeight="1">
      <c r="A131" s="26"/>
      <c r="B131" s="139"/>
      <c r="C131" s="209"/>
      <c r="D131" s="209"/>
      <c r="E131" s="210"/>
      <c r="F131" s="211"/>
      <c r="G131" s="212"/>
      <c r="H131" s="213"/>
      <c r="I131" s="213"/>
      <c r="J131" s="213"/>
      <c r="K131" s="158"/>
      <c r="L131" s="159"/>
      <c r="M131" s="160" t="s">
        <v>1</v>
      </c>
      <c r="N131" s="161" t="s">
        <v>40</v>
      </c>
      <c r="O131" s="148">
        <v>0</v>
      </c>
      <c r="P131" s="148">
        <f t="shared" si="1"/>
        <v>0</v>
      </c>
      <c r="Q131" s="148">
        <v>4.2999999999999997E-2</v>
      </c>
      <c r="R131" s="148">
        <f t="shared" si="2"/>
        <v>0</v>
      </c>
      <c r="S131" s="148">
        <v>0</v>
      </c>
      <c r="T131" s="149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0" t="s">
        <v>118</v>
      </c>
      <c r="AT131" s="150" t="s">
        <v>103</v>
      </c>
      <c r="AU131" s="150" t="s">
        <v>114</v>
      </c>
      <c r="AY131" s="14" t="s">
        <v>106</v>
      </c>
      <c r="BE131" s="151">
        <f t="shared" si="4"/>
        <v>0</v>
      </c>
      <c r="BF131" s="151">
        <f t="shared" si="5"/>
        <v>0</v>
      </c>
      <c r="BG131" s="151">
        <f t="shared" si="6"/>
        <v>0</v>
      </c>
      <c r="BH131" s="151">
        <f t="shared" si="7"/>
        <v>0</v>
      </c>
      <c r="BI131" s="151">
        <f t="shared" si="8"/>
        <v>0</v>
      </c>
      <c r="BJ131" s="14" t="s">
        <v>114</v>
      </c>
      <c r="BK131" s="152">
        <f t="shared" si="9"/>
        <v>0</v>
      </c>
      <c r="BL131" s="14" t="s">
        <v>118</v>
      </c>
      <c r="BM131" s="150" t="s">
        <v>155</v>
      </c>
    </row>
    <row r="132" spans="1:65" s="2" customFormat="1" ht="24.15" customHeight="1">
      <c r="A132" s="26"/>
      <c r="B132" s="139"/>
      <c r="C132" s="140" t="s">
        <v>156</v>
      </c>
      <c r="D132" s="140" t="s">
        <v>109</v>
      </c>
      <c r="E132" s="141" t="s">
        <v>157</v>
      </c>
      <c r="F132" s="142" t="s">
        <v>158</v>
      </c>
      <c r="G132" s="143" t="s">
        <v>112</v>
      </c>
      <c r="H132" s="144">
        <v>50</v>
      </c>
      <c r="I132" s="144">
        <v>0</v>
      </c>
      <c r="J132" s="144">
        <f t="shared" si="0"/>
        <v>0</v>
      </c>
      <c r="K132" s="145"/>
      <c r="L132" s="27"/>
      <c r="M132" s="146" t="s">
        <v>1</v>
      </c>
      <c r="N132" s="147" t="s">
        <v>40</v>
      </c>
      <c r="O132" s="148">
        <v>0.11799999999999999</v>
      </c>
      <c r="P132" s="148">
        <f t="shared" si="1"/>
        <v>5.8999999999999995</v>
      </c>
      <c r="Q132" s="148">
        <v>0</v>
      </c>
      <c r="R132" s="148">
        <f t="shared" si="2"/>
        <v>0</v>
      </c>
      <c r="S132" s="148">
        <v>0</v>
      </c>
      <c r="T132" s="149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0" t="s">
        <v>113</v>
      </c>
      <c r="AT132" s="150" t="s">
        <v>109</v>
      </c>
      <c r="AU132" s="150" t="s">
        <v>114</v>
      </c>
      <c r="AY132" s="14" t="s">
        <v>106</v>
      </c>
      <c r="BE132" s="151">
        <f t="shared" si="4"/>
        <v>0</v>
      </c>
      <c r="BF132" s="151">
        <f t="shared" si="5"/>
        <v>0</v>
      </c>
      <c r="BG132" s="151">
        <f t="shared" si="6"/>
        <v>0</v>
      </c>
      <c r="BH132" s="151">
        <f t="shared" si="7"/>
        <v>0</v>
      </c>
      <c r="BI132" s="151">
        <f t="shared" si="8"/>
        <v>0</v>
      </c>
      <c r="BJ132" s="14" t="s">
        <v>114</v>
      </c>
      <c r="BK132" s="152">
        <f t="shared" si="9"/>
        <v>0</v>
      </c>
      <c r="BL132" s="14" t="s">
        <v>113</v>
      </c>
      <c r="BM132" s="150" t="s">
        <v>159</v>
      </c>
    </row>
    <row r="133" spans="1:65" s="2" customFormat="1" ht="16.5" customHeight="1">
      <c r="A133" s="26"/>
      <c r="B133" s="139"/>
      <c r="C133" s="153" t="s">
        <v>160</v>
      </c>
      <c r="D133" s="153" t="s">
        <v>103</v>
      </c>
      <c r="E133" s="154" t="s">
        <v>161</v>
      </c>
      <c r="F133" s="155" t="s">
        <v>162</v>
      </c>
      <c r="G133" s="156" t="s">
        <v>163</v>
      </c>
      <c r="H133" s="157">
        <v>50</v>
      </c>
      <c r="I133" s="157">
        <v>0</v>
      </c>
      <c r="J133" s="157">
        <f t="shared" si="0"/>
        <v>0</v>
      </c>
      <c r="K133" s="158"/>
      <c r="L133" s="159"/>
      <c r="M133" s="160" t="s">
        <v>1</v>
      </c>
      <c r="N133" s="161" t="s">
        <v>40</v>
      </c>
      <c r="O133" s="148">
        <v>0</v>
      </c>
      <c r="P133" s="148">
        <f t="shared" si="1"/>
        <v>0</v>
      </c>
      <c r="Q133" s="148">
        <v>1E-3</v>
      </c>
      <c r="R133" s="148">
        <f t="shared" si="2"/>
        <v>0.05</v>
      </c>
      <c r="S133" s="148">
        <v>0</v>
      </c>
      <c r="T133" s="149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0" t="s">
        <v>118</v>
      </c>
      <c r="AT133" s="150" t="s">
        <v>103</v>
      </c>
      <c r="AU133" s="150" t="s">
        <v>114</v>
      </c>
      <c r="AY133" s="14" t="s">
        <v>106</v>
      </c>
      <c r="BE133" s="151">
        <f t="shared" si="4"/>
        <v>0</v>
      </c>
      <c r="BF133" s="151">
        <f t="shared" si="5"/>
        <v>0</v>
      </c>
      <c r="BG133" s="151">
        <f t="shared" si="6"/>
        <v>0</v>
      </c>
      <c r="BH133" s="151">
        <f t="shared" si="7"/>
        <v>0</v>
      </c>
      <c r="BI133" s="151">
        <f t="shared" si="8"/>
        <v>0</v>
      </c>
      <c r="BJ133" s="14" t="s">
        <v>114</v>
      </c>
      <c r="BK133" s="152">
        <f t="shared" si="9"/>
        <v>0</v>
      </c>
      <c r="BL133" s="14" t="s">
        <v>118</v>
      </c>
      <c r="BM133" s="150" t="s">
        <v>164</v>
      </c>
    </row>
    <row r="134" spans="1:65" s="2" customFormat="1" ht="24.15" customHeight="1">
      <c r="A134" s="26"/>
      <c r="B134" s="139"/>
      <c r="C134" s="140" t="s">
        <v>165</v>
      </c>
      <c r="D134" s="140" t="s">
        <v>109</v>
      </c>
      <c r="E134" s="141" t="s">
        <v>166</v>
      </c>
      <c r="F134" s="142" t="s">
        <v>167</v>
      </c>
      <c r="G134" s="143" t="s">
        <v>112</v>
      </c>
      <c r="H134" s="144">
        <v>5</v>
      </c>
      <c r="I134" s="144">
        <v>0</v>
      </c>
      <c r="J134" s="144">
        <f t="shared" si="0"/>
        <v>0</v>
      </c>
      <c r="K134" s="145"/>
      <c r="L134" s="27"/>
      <c r="M134" s="146" t="s">
        <v>1</v>
      </c>
      <c r="N134" s="147" t="s">
        <v>40</v>
      </c>
      <c r="O134" s="148">
        <v>9.5000000000000001E-2</v>
      </c>
      <c r="P134" s="148">
        <f t="shared" si="1"/>
        <v>0.47499999999999998</v>
      </c>
      <c r="Q134" s="148">
        <v>0</v>
      </c>
      <c r="R134" s="148">
        <f t="shared" si="2"/>
        <v>0</v>
      </c>
      <c r="S134" s="148">
        <v>0</v>
      </c>
      <c r="T134" s="149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0" t="s">
        <v>113</v>
      </c>
      <c r="AT134" s="150" t="s">
        <v>109</v>
      </c>
      <c r="AU134" s="150" t="s">
        <v>114</v>
      </c>
      <c r="AY134" s="14" t="s">
        <v>106</v>
      </c>
      <c r="BE134" s="151">
        <f t="shared" si="4"/>
        <v>0</v>
      </c>
      <c r="BF134" s="151">
        <f t="shared" si="5"/>
        <v>0</v>
      </c>
      <c r="BG134" s="151">
        <f t="shared" si="6"/>
        <v>0</v>
      </c>
      <c r="BH134" s="151">
        <f t="shared" si="7"/>
        <v>0</v>
      </c>
      <c r="BI134" s="151">
        <f t="shared" si="8"/>
        <v>0</v>
      </c>
      <c r="BJ134" s="14" t="s">
        <v>114</v>
      </c>
      <c r="BK134" s="152">
        <f t="shared" si="9"/>
        <v>0</v>
      </c>
      <c r="BL134" s="14" t="s">
        <v>113</v>
      </c>
      <c r="BM134" s="150" t="s">
        <v>168</v>
      </c>
    </row>
    <row r="135" spans="1:65" s="2" customFormat="1" ht="16.5" customHeight="1">
      <c r="A135" s="26"/>
      <c r="B135" s="139"/>
      <c r="C135" s="153" t="s">
        <v>169</v>
      </c>
      <c r="D135" s="153" t="s">
        <v>103</v>
      </c>
      <c r="E135" s="154" t="s">
        <v>170</v>
      </c>
      <c r="F135" s="155" t="s">
        <v>171</v>
      </c>
      <c r="G135" s="156" t="s">
        <v>163</v>
      </c>
      <c r="H135" s="157">
        <v>5</v>
      </c>
      <c r="I135" s="157">
        <v>0</v>
      </c>
      <c r="J135" s="157">
        <f t="shared" si="0"/>
        <v>0</v>
      </c>
      <c r="K135" s="158"/>
      <c r="L135" s="159"/>
      <c r="M135" s="160" t="s">
        <v>1</v>
      </c>
      <c r="N135" s="161" t="s">
        <v>40</v>
      </c>
      <c r="O135" s="148">
        <v>0</v>
      </c>
      <c r="P135" s="148">
        <f t="shared" si="1"/>
        <v>0</v>
      </c>
      <c r="Q135" s="148">
        <v>1E-3</v>
      </c>
      <c r="R135" s="148">
        <f t="shared" si="2"/>
        <v>5.0000000000000001E-3</v>
      </c>
      <c r="S135" s="148">
        <v>0</v>
      </c>
      <c r="T135" s="149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0" t="s">
        <v>118</v>
      </c>
      <c r="AT135" s="150" t="s">
        <v>103</v>
      </c>
      <c r="AU135" s="150" t="s">
        <v>114</v>
      </c>
      <c r="AY135" s="14" t="s">
        <v>106</v>
      </c>
      <c r="BE135" s="151">
        <f t="shared" si="4"/>
        <v>0</v>
      </c>
      <c r="BF135" s="151">
        <f t="shared" si="5"/>
        <v>0</v>
      </c>
      <c r="BG135" s="151">
        <f t="shared" si="6"/>
        <v>0</v>
      </c>
      <c r="BH135" s="151">
        <f t="shared" si="7"/>
        <v>0</v>
      </c>
      <c r="BI135" s="151">
        <f t="shared" si="8"/>
        <v>0</v>
      </c>
      <c r="BJ135" s="14" t="s">
        <v>114</v>
      </c>
      <c r="BK135" s="152">
        <f t="shared" si="9"/>
        <v>0</v>
      </c>
      <c r="BL135" s="14" t="s">
        <v>118</v>
      </c>
      <c r="BM135" s="150" t="s">
        <v>172</v>
      </c>
    </row>
    <row r="136" spans="1:65" s="2" customFormat="1" ht="16.5" customHeight="1">
      <c r="A136" s="26"/>
      <c r="B136" s="139"/>
      <c r="C136" s="140" t="s">
        <v>152</v>
      </c>
      <c r="D136" s="140" t="s">
        <v>109</v>
      </c>
      <c r="E136" s="141" t="s">
        <v>173</v>
      </c>
      <c r="F136" s="142" t="s">
        <v>174</v>
      </c>
      <c r="G136" s="143" t="s">
        <v>128</v>
      </c>
      <c r="H136" s="144">
        <v>2</v>
      </c>
      <c r="I136" s="144">
        <v>0</v>
      </c>
      <c r="J136" s="144">
        <f t="shared" si="0"/>
        <v>0</v>
      </c>
      <c r="K136" s="145"/>
      <c r="L136" s="27"/>
      <c r="M136" s="146" t="s">
        <v>1</v>
      </c>
      <c r="N136" s="147" t="s">
        <v>40</v>
      </c>
      <c r="O136" s="148">
        <v>0.16700000000000001</v>
      </c>
      <c r="P136" s="148">
        <f t="shared" si="1"/>
        <v>0.33400000000000002</v>
      </c>
      <c r="Q136" s="148">
        <v>0</v>
      </c>
      <c r="R136" s="148">
        <f t="shared" si="2"/>
        <v>0</v>
      </c>
      <c r="S136" s="148">
        <v>0</v>
      </c>
      <c r="T136" s="149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0" t="s">
        <v>113</v>
      </c>
      <c r="AT136" s="150" t="s">
        <v>109</v>
      </c>
      <c r="AU136" s="150" t="s">
        <v>114</v>
      </c>
      <c r="AY136" s="14" t="s">
        <v>106</v>
      </c>
      <c r="BE136" s="151">
        <f t="shared" si="4"/>
        <v>0</v>
      </c>
      <c r="BF136" s="151">
        <f t="shared" si="5"/>
        <v>0</v>
      </c>
      <c r="BG136" s="151">
        <f t="shared" si="6"/>
        <v>0</v>
      </c>
      <c r="BH136" s="151">
        <f t="shared" si="7"/>
        <v>0</v>
      </c>
      <c r="BI136" s="151">
        <f t="shared" si="8"/>
        <v>0</v>
      </c>
      <c r="BJ136" s="14" t="s">
        <v>114</v>
      </c>
      <c r="BK136" s="152">
        <f t="shared" si="9"/>
        <v>0</v>
      </c>
      <c r="BL136" s="14" t="s">
        <v>113</v>
      </c>
      <c r="BM136" s="150" t="s">
        <v>175</v>
      </c>
    </row>
    <row r="137" spans="1:65" s="2" customFormat="1" ht="16.5" customHeight="1">
      <c r="A137" s="26"/>
      <c r="B137" s="139"/>
      <c r="C137" s="153" t="s">
        <v>154</v>
      </c>
      <c r="D137" s="153" t="s">
        <v>103</v>
      </c>
      <c r="E137" s="154" t="s">
        <v>176</v>
      </c>
      <c r="F137" s="155" t="s">
        <v>177</v>
      </c>
      <c r="G137" s="156" t="s">
        <v>128</v>
      </c>
      <c r="H137" s="157">
        <v>2</v>
      </c>
      <c r="I137" s="157">
        <v>0</v>
      </c>
      <c r="J137" s="157">
        <f t="shared" si="0"/>
        <v>0</v>
      </c>
      <c r="K137" s="158"/>
      <c r="L137" s="159"/>
      <c r="M137" s="160" t="s">
        <v>1</v>
      </c>
      <c r="N137" s="161" t="s">
        <v>40</v>
      </c>
      <c r="O137" s="148">
        <v>0</v>
      </c>
      <c r="P137" s="148">
        <f t="shared" si="1"/>
        <v>0</v>
      </c>
      <c r="Q137" s="148">
        <v>1.7000000000000001E-4</v>
      </c>
      <c r="R137" s="148">
        <f t="shared" si="2"/>
        <v>3.4000000000000002E-4</v>
      </c>
      <c r="S137" s="148">
        <v>0</v>
      </c>
      <c r="T137" s="149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0" t="s">
        <v>118</v>
      </c>
      <c r="AT137" s="150" t="s">
        <v>103</v>
      </c>
      <c r="AU137" s="150" t="s">
        <v>114</v>
      </c>
      <c r="AY137" s="14" t="s">
        <v>106</v>
      </c>
      <c r="BE137" s="151">
        <f t="shared" si="4"/>
        <v>0</v>
      </c>
      <c r="BF137" s="151">
        <f t="shared" si="5"/>
        <v>0</v>
      </c>
      <c r="BG137" s="151">
        <f t="shared" si="6"/>
        <v>0</v>
      </c>
      <c r="BH137" s="151">
        <f t="shared" si="7"/>
        <v>0</v>
      </c>
      <c r="BI137" s="151">
        <f t="shared" si="8"/>
        <v>0</v>
      </c>
      <c r="BJ137" s="14" t="s">
        <v>114</v>
      </c>
      <c r="BK137" s="152">
        <f t="shared" si="9"/>
        <v>0</v>
      </c>
      <c r="BL137" s="14" t="s">
        <v>118</v>
      </c>
      <c r="BM137" s="150" t="s">
        <v>178</v>
      </c>
    </row>
    <row r="138" spans="1:65" s="2" customFormat="1" ht="16.5" customHeight="1">
      <c r="A138" s="26"/>
      <c r="B138" s="139"/>
      <c r="C138" s="140" t="s">
        <v>156</v>
      </c>
      <c r="D138" s="140" t="s">
        <v>109</v>
      </c>
      <c r="E138" s="141" t="s">
        <v>179</v>
      </c>
      <c r="F138" s="142" t="s">
        <v>180</v>
      </c>
      <c r="G138" s="143" t="s">
        <v>128</v>
      </c>
      <c r="H138" s="144">
        <v>4</v>
      </c>
      <c r="I138" s="144">
        <v>0</v>
      </c>
      <c r="J138" s="144">
        <f t="shared" si="0"/>
        <v>0</v>
      </c>
      <c r="K138" s="145"/>
      <c r="L138" s="27"/>
      <c r="M138" s="146" t="s">
        <v>1</v>
      </c>
      <c r="N138" s="147" t="s">
        <v>40</v>
      </c>
      <c r="O138" s="148">
        <v>0.16700000000000001</v>
      </c>
      <c r="P138" s="148">
        <f t="shared" si="1"/>
        <v>0.66800000000000004</v>
      </c>
      <c r="Q138" s="148">
        <v>0</v>
      </c>
      <c r="R138" s="148">
        <f t="shared" si="2"/>
        <v>0</v>
      </c>
      <c r="S138" s="148">
        <v>0</v>
      </c>
      <c r="T138" s="149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0" t="s">
        <v>113</v>
      </c>
      <c r="AT138" s="150" t="s">
        <v>109</v>
      </c>
      <c r="AU138" s="150" t="s">
        <v>114</v>
      </c>
      <c r="AY138" s="14" t="s">
        <v>106</v>
      </c>
      <c r="BE138" s="151">
        <f t="shared" si="4"/>
        <v>0</v>
      </c>
      <c r="BF138" s="151">
        <f t="shared" si="5"/>
        <v>0</v>
      </c>
      <c r="BG138" s="151">
        <f t="shared" si="6"/>
        <v>0</v>
      </c>
      <c r="BH138" s="151">
        <f t="shared" si="7"/>
        <v>0</v>
      </c>
      <c r="BI138" s="151">
        <f t="shared" si="8"/>
        <v>0</v>
      </c>
      <c r="BJ138" s="14" t="s">
        <v>114</v>
      </c>
      <c r="BK138" s="152">
        <f t="shared" si="9"/>
        <v>0</v>
      </c>
      <c r="BL138" s="14" t="s">
        <v>113</v>
      </c>
      <c r="BM138" s="150" t="s">
        <v>181</v>
      </c>
    </row>
    <row r="139" spans="1:65" s="2" customFormat="1" ht="21.75" customHeight="1">
      <c r="A139" s="26"/>
      <c r="B139" s="139"/>
      <c r="C139" s="153" t="s">
        <v>160</v>
      </c>
      <c r="D139" s="153" t="s">
        <v>103</v>
      </c>
      <c r="E139" s="154" t="s">
        <v>182</v>
      </c>
      <c r="F139" s="155" t="s">
        <v>183</v>
      </c>
      <c r="G139" s="156" t="s">
        <v>128</v>
      </c>
      <c r="H139" s="157">
        <v>4</v>
      </c>
      <c r="I139" s="157">
        <v>0</v>
      </c>
      <c r="J139" s="157">
        <f t="shared" si="0"/>
        <v>0</v>
      </c>
      <c r="K139" s="158"/>
      <c r="L139" s="159"/>
      <c r="M139" s="160" t="s">
        <v>1</v>
      </c>
      <c r="N139" s="161" t="s">
        <v>40</v>
      </c>
      <c r="O139" s="148">
        <v>0</v>
      </c>
      <c r="P139" s="148">
        <f t="shared" si="1"/>
        <v>0</v>
      </c>
      <c r="Q139" s="148">
        <v>1.6000000000000001E-4</v>
      </c>
      <c r="R139" s="148">
        <f t="shared" si="2"/>
        <v>6.4000000000000005E-4</v>
      </c>
      <c r="S139" s="148">
        <v>0</v>
      </c>
      <c r="T139" s="149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0" t="s">
        <v>118</v>
      </c>
      <c r="AT139" s="150" t="s">
        <v>103</v>
      </c>
      <c r="AU139" s="150" t="s">
        <v>114</v>
      </c>
      <c r="AY139" s="14" t="s">
        <v>106</v>
      </c>
      <c r="BE139" s="151">
        <f t="shared" si="4"/>
        <v>0</v>
      </c>
      <c r="BF139" s="151">
        <f t="shared" si="5"/>
        <v>0</v>
      </c>
      <c r="BG139" s="151">
        <f t="shared" si="6"/>
        <v>0</v>
      </c>
      <c r="BH139" s="151">
        <f t="shared" si="7"/>
        <v>0</v>
      </c>
      <c r="BI139" s="151">
        <f t="shared" si="8"/>
        <v>0</v>
      </c>
      <c r="BJ139" s="14" t="s">
        <v>114</v>
      </c>
      <c r="BK139" s="152">
        <f t="shared" si="9"/>
        <v>0</v>
      </c>
      <c r="BL139" s="14" t="s">
        <v>118</v>
      </c>
      <c r="BM139" s="150" t="s">
        <v>184</v>
      </c>
    </row>
    <row r="140" spans="1:65" s="2" customFormat="1" ht="24.15" customHeight="1">
      <c r="A140" s="26"/>
      <c r="B140" s="139"/>
      <c r="C140" s="140" t="s">
        <v>105</v>
      </c>
      <c r="D140" s="140" t="s">
        <v>109</v>
      </c>
      <c r="E140" s="141" t="s">
        <v>185</v>
      </c>
      <c r="F140" s="142" t="s">
        <v>186</v>
      </c>
      <c r="G140" s="143" t="s">
        <v>112</v>
      </c>
      <c r="H140" s="144">
        <v>5</v>
      </c>
      <c r="I140" s="144">
        <v>0</v>
      </c>
      <c r="J140" s="144">
        <f t="shared" si="0"/>
        <v>0</v>
      </c>
      <c r="K140" s="145"/>
      <c r="L140" s="27"/>
      <c r="M140" s="146" t="s">
        <v>1</v>
      </c>
      <c r="N140" s="147" t="s">
        <v>40</v>
      </c>
      <c r="O140" s="148">
        <v>6.7000000000000004E-2</v>
      </c>
      <c r="P140" s="148">
        <f t="shared" si="1"/>
        <v>0.33500000000000002</v>
      </c>
      <c r="Q140" s="148">
        <v>0</v>
      </c>
      <c r="R140" s="148">
        <f t="shared" si="2"/>
        <v>0</v>
      </c>
      <c r="S140" s="148">
        <v>0</v>
      </c>
      <c r="T140" s="149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0" t="s">
        <v>113</v>
      </c>
      <c r="AT140" s="150" t="s">
        <v>109</v>
      </c>
      <c r="AU140" s="150" t="s">
        <v>114</v>
      </c>
      <c r="AY140" s="14" t="s">
        <v>106</v>
      </c>
      <c r="BE140" s="151">
        <f t="shared" si="4"/>
        <v>0</v>
      </c>
      <c r="BF140" s="151">
        <f t="shared" si="5"/>
        <v>0</v>
      </c>
      <c r="BG140" s="151">
        <f t="shared" si="6"/>
        <v>0</v>
      </c>
      <c r="BH140" s="151">
        <f t="shared" si="7"/>
        <v>0</v>
      </c>
      <c r="BI140" s="151">
        <f t="shared" si="8"/>
        <v>0</v>
      </c>
      <c r="BJ140" s="14" t="s">
        <v>114</v>
      </c>
      <c r="BK140" s="152">
        <f t="shared" si="9"/>
        <v>0</v>
      </c>
      <c r="BL140" s="14" t="s">
        <v>113</v>
      </c>
      <c r="BM140" s="150" t="s">
        <v>187</v>
      </c>
    </row>
    <row r="141" spans="1:65" s="2" customFormat="1" ht="16.5" customHeight="1">
      <c r="A141" s="26"/>
      <c r="B141" s="139"/>
      <c r="C141" s="153" t="s">
        <v>130</v>
      </c>
      <c r="D141" s="153" t="s">
        <v>103</v>
      </c>
      <c r="E141" s="154" t="s">
        <v>188</v>
      </c>
      <c r="F141" s="155" t="s">
        <v>189</v>
      </c>
      <c r="G141" s="156" t="s">
        <v>112</v>
      </c>
      <c r="H141" s="157">
        <v>5</v>
      </c>
      <c r="I141" s="157">
        <v>0</v>
      </c>
      <c r="J141" s="157">
        <f t="shared" si="0"/>
        <v>0</v>
      </c>
      <c r="K141" s="158"/>
      <c r="L141" s="159"/>
      <c r="M141" s="160" t="s">
        <v>1</v>
      </c>
      <c r="N141" s="161" t="s">
        <v>40</v>
      </c>
      <c r="O141" s="148">
        <v>0</v>
      </c>
      <c r="P141" s="148">
        <f t="shared" si="1"/>
        <v>0</v>
      </c>
      <c r="Q141" s="148">
        <v>4.2000000000000002E-4</v>
      </c>
      <c r="R141" s="148">
        <f t="shared" si="2"/>
        <v>2.1000000000000003E-3</v>
      </c>
      <c r="S141" s="148">
        <v>0</v>
      </c>
      <c r="T141" s="149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0" t="s">
        <v>118</v>
      </c>
      <c r="AT141" s="150" t="s">
        <v>103</v>
      </c>
      <c r="AU141" s="150" t="s">
        <v>114</v>
      </c>
      <c r="AY141" s="14" t="s">
        <v>106</v>
      </c>
      <c r="BE141" s="151">
        <f t="shared" si="4"/>
        <v>0</v>
      </c>
      <c r="BF141" s="151">
        <f t="shared" si="5"/>
        <v>0</v>
      </c>
      <c r="BG141" s="151">
        <f t="shared" si="6"/>
        <v>0</v>
      </c>
      <c r="BH141" s="151">
        <f t="shared" si="7"/>
        <v>0</v>
      </c>
      <c r="BI141" s="151">
        <f t="shared" si="8"/>
        <v>0</v>
      </c>
      <c r="BJ141" s="14" t="s">
        <v>114</v>
      </c>
      <c r="BK141" s="152">
        <f t="shared" si="9"/>
        <v>0</v>
      </c>
      <c r="BL141" s="14" t="s">
        <v>118</v>
      </c>
      <c r="BM141" s="150" t="s">
        <v>190</v>
      </c>
    </row>
    <row r="142" spans="1:65" s="2" customFormat="1" ht="24.15" customHeight="1">
      <c r="A142" s="26"/>
      <c r="B142" s="139"/>
      <c r="C142" s="140" t="s">
        <v>191</v>
      </c>
      <c r="D142" s="140" t="s">
        <v>109</v>
      </c>
      <c r="E142" s="141" t="s">
        <v>192</v>
      </c>
      <c r="F142" s="142" t="s">
        <v>193</v>
      </c>
      <c r="G142" s="143" t="s">
        <v>112</v>
      </c>
      <c r="H142" s="144">
        <v>5</v>
      </c>
      <c r="I142" s="144">
        <v>0</v>
      </c>
      <c r="J142" s="144">
        <f t="shared" si="0"/>
        <v>0</v>
      </c>
      <c r="K142" s="145"/>
      <c r="L142" s="27"/>
      <c r="M142" s="146" t="s">
        <v>1</v>
      </c>
      <c r="N142" s="147" t="s">
        <v>40</v>
      </c>
      <c r="O142" s="148">
        <v>7.8E-2</v>
      </c>
      <c r="P142" s="148">
        <f t="shared" si="1"/>
        <v>0.39</v>
      </c>
      <c r="Q142" s="148">
        <v>0</v>
      </c>
      <c r="R142" s="148">
        <f t="shared" si="2"/>
        <v>0</v>
      </c>
      <c r="S142" s="148">
        <v>0</v>
      </c>
      <c r="T142" s="149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0" t="s">
        <v>113</v>
      </c>
      <c r="AT142" s="150" t="s">
        <v>109</v>
      </c>
      <c r="AU142" s="150" t="s">
        <v>114</v>
      </c>
      <c r="AY142" s="14" t="s">
        <v>106</v>
      </c>
      <c r="BE142" s="151">
        <f t="shared" si="4"/>
        <v>0</v>
      </c>
      <c r="BF142" s="151">
        <f t="shared" si="5"/>
        <v>0</v>
      </c>
      <c r="BG142" s="151">
        <f t="shared" si="6"/>
        <v>0</v>
      </c>
      <c r="BH142" s="151">
        <f t="shared" si="7"/>
        <v>0</v>
      </c>
      <c r="BI142" s="151">
        <f t="shared" si="8"/>
        <v>0</v>
      </c>
      <c r="BJ142" s="14" t="s">
        <v>114</v>
      </c>
      <c r="BK142" s="152">
        <f t="shared" si="9"/>
        <v>0</v>
      </c>
      <c r="BL142" s="14" t="s">
        <v>113</v>
      </c>
      <c r="BM142" s="150" t="s">
        <v>194</v>
      </c>
    </row>
    <row r="143" spans="1:65" s="2" customFormat="1" ht="16.5" customHeight="1">
      <c r="A143" s="26"/>
      <c r="B143" s="139"/>
      <c r="C143" s="153" t="s">
        <v>195</v>
      </c>
      <c r="D143" s="153" t="s">
        <v>103</v>
      </c>
      <c r="E143" s="154" t="s">
        <v>188</v>
      </c>
      <c r="F143" s="155" t="s">
        <v>189</v>
      </c>
      <c r="G143" s="156" t="s">
        <v>112</v>
      </c>
      <c r="H143" s="157">
        <v>5</v>
      </c>
      <c r="I143" s="157">
        <v>0</v>
      </c>
      <c r="J143" s="157">
        <f t="shared" si="0"/>
        <v>0</v>
      </c>
      <c r="K143" s="158"/>
      <c r="L143" s="159"/>
      <c r="M143" s="160" t="s">
        <v>1</v>
      </c>
      <c r="N143" s="161" t="s">
        <v>40</v>
      </c>
      <c r="O143" s="148">
        <v>0</v>
      </c>
      <c r="P143" s="148">
        <f t="shared" si="1"/>
        <v>0</v>
      </c>
      <c r="Q143" s="148">
        <v>4.2000000000000002E-4</v>
      </c>
      <c r="R143" s="148">
        <f t="shared" si="2"/>
        <v>2.1000000000000003E-3</v>
      </c>
      <c r="S143" s="148">
        <v>0</v>
      </c>
      <c r="T143" s="149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0" t="s">
        <v>118</v>
      </c>
      <c r="AT143" s="150" t="s">
        <v>103</v>
      </c>
      <c r="AU143" s="150" t="s">
        <v>114</v>
      </c>
      <c r="AY143" s="14" t="s">
        <v>106</v>
      </c>
      <c r="BE143" s="151">
        <f t="shared" si="4"/>
        <v>0</v>
      </c>
      <c r="BF143" s="151">
        <f t="shared" si="5"/>
        <v>0</v>
      </c>
      <c r="BG143" s="151">
        <f t="shared" si="6"/>
        <v>0</v>
      </c>
      <c r="BH143" s="151">
        <f t="shared" si="7"/>
        <v>0</v>
      </c>
      <c r="BI143" s="151">
        <f t="shared" si="8"/>
        <v>0</v>
      </c>
      <c r="BJ143" s="14" t="s">
        <v>114</v>
      </c>
      <c r="BK143" s="152">
        <f t="shared" si="9"/>
        <v>0</v>
      </c>
      <c r="BL143" s="14" t="s">
        <v>118</v>
      </c>
      <c r="BM143" s="150" t="s">
        <v>196</v>
      </c>
    </row>
    <row r="144" spans="1:65" s="2" customFormat="1" ht="16.5" customHeight="1">
      <c r="A144" s="26"/>
      <c r="B144" s="139"/>
      <c r="C144" s="140" t="s">
        <v>197</v>
      </c>
      <c r="D144" s="140" t="s">
        <v>109</v>
      </c>
      <c r="E144" s="141" t="s">
        <v>198</v>
      </c>
      <c r="F144" s="142" t="s">
        <v>199</v>
      </c>
      <c r="G144" s="143" t="s">
        <v>200</v>
      </c>
      <c r="H144" s="144">
        <v>0</v>
      </c>
      <c r="I144" s="144">
        <v>1</v>
      </c>
      <c r="J144" s="144">
        <f t="shared" si="0"/>
        <v>0</v>
      </c>
      <c r="K144" s="145"/>
      <c r="L144" s="27"/>
      <c r="M144" s="146" t="s">
        <v>1</v>
      </c>
      <c r="N144" s="147" t="s">
        <v>40</v>
      </c>
      <c r="O144" s="148">
        <v>0</v>
      </c>
      <c r="P144" s="148">
        <f t="shared" si="1"/>
        <v>0</v>
      </c>
      <c r="Q144" s="148">
        <v>0</v>
      </c>
      <c r="R144" s="148">
        <f t="shared" si="2"/>
        <v>0</v>
      </c>
      <c r="S144" s="148">
        <v>0</v>
      </c>
      <c r="T144" s="149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0" t="s">
        <v>113</v>
      </c>
      <c r="AT144" s="150" t="s">
        <v>109</v>
      </c>
      <c r="AU144" s="150" t="s">
        <v>114</v>
      </c>
      <c r="AY144" s="14" t="s">
        <v>106</v>
      </c>
      <c r="BE144" s="151">
        <f t="shared" si="4"/>
        <v>0</v>
      </c>
      <c r="BF144" s="151">
        <f t="shared" si="5"/>
        <v>0</v>
      </c>
      <c r="BG144" s="151">
        <f t="shared" si="6"/>
        <v>0</v>
      </c>
      <c r="BH144" s="151">
        <f t="shared" si="7"/>
        <v>0</v>
      </c>
      <c r="BI144" s="151">
        <f t="shared" si="8"/>
        <v>0</v>
      </c>
      <c r="BJ144" s="14" t="s">
        <v>114</v>
      </c>
      <c r="BK144" s="152">
        <f t="shared" si="9"/>
        <v>0</v>
      </c>
      <c r="BL144" s="14" t="s">
        <v>113</v>
      </c>
      <c r="BM144" s="150" t="s">
        <v>201</v>
      </c>
    </row>
    <row r="145" spans="1:65" s="2" customFormat="1" ht="16.5" customHeight="1">
      <c r="A145" s="26"/>
      <c r="B145" s="139"/>
      <c r="C145" s="140" t="s">
        <v>202</v>
      </c>
      <c r="D145" s="140" t="s">
        <v>109</v>
      </c>
      <c r="E145" s="141" t="s">
        <v>203</v>
      </c>
      <c r="F145" s="142" t="s">
        <v>204</v>
      </c>
      <c r="G145" s="143" t="s">
        <v>200</v>
      </c>
      <c r="H145" s="144">
        <v>0</v>
      </c>
      <c r="I145" s="144">
        <v>3</v>
      </c>
      <c r="J145" s="144">
        <f t="shared" si="0"/>
        <v>0</v>
      </c>
      <c r="K145" s="145"/>
      <c r="L145" s="27"/>
      <c r="M145" s="146" t="s">
        <v>1</v>
      </c>
      <c r="N145" s="147" t="s">
        <v>40</v>
      </c>
      <c r="O145" s="148">
        <v>0</v>
      </c>
      <c r="P145" s="148">
        <f t="shared" si="1"/>
        <v>0</v>
      </c>
      <c r="Q145" s="148">
        <v>0</v>
      </c>
      <c r="R145" s="148">
        <f t="shared" si="2"/>
        <v>0</v>
      </c>
      <c r="S145" s="148">
        <v>0</v>
      </c>
      <c r="T145" s="149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0" t="s">
        <v>118</v>
      </c>
      <c r="AT145" s="150" t="s">
        <v>109</v>
      </c>
      <c r="AU145" s="150" t="s">
        <v>114</v>
      </c>
      <c r="AY145" s="14" t="s">
        <v>106</v>
      </c>
      <c r="BE145" s="151">
        <f t="shared" si="4"/>
        <v>0</v>
      </c>
      <c r="BF145" s="151">
        <f t="shared" si="5"/>
        <v>0</v>
      </c>
      <c r="BG145" s="151">
        <f t="shared" si="6"/>
        <v>0</v>
      </c>
      <c r="BH145" s="151">
        <f t="shared" si="7"/>
        <v>0</v>
      </c>
      <c r="BI145" s="151">
        <f t="shared" si="8"/>
        <v>0</v>
      </c>
      <c r="BJ145" s="14" t="s">
        <v>114</v>
      </c>
      <c r="BK145" s="152">
        <f t="shared" si="9"/>
        <v>0</v>
      </c>
      <c r="BL145" s="14" t="s">
        <v>118</v>
      </c>
      <c r="BM145" s="150" t="s">
        <v>205</v>
      </c>
    </row>
    <row r="146" spans="1:65" s="2" customFormat="1" ht="16.5" customHeight="1">
      <c r="A146" s="26"/>
      <c r="B146" s="139"/>
      <c r="C146" s="140" t="s">
        <v>206</v>
      </c>
      <c r="D146" s="140" t="s">
        <v>109</v>
      </c>
      <c r="E146" s="141" t="s">
        <v>207</v>
      </c>
      <c r="F146" s="142" t="s">
        <v>208</v>
      </c>
      <c r="G146" s="143" t="s">
        <v>200</v>
      </c>
      <c r="H146" s="144">
        <v>0</v>
      </c>
      <c r="I146" s="144">
        <v>1</v>
      </c>
      <c r="J146" s="144">
        <f t="shared" si="0"/>
        <v>0</v>
      </c>
      <c r="K146" s="145"/>
      <c r="L146" s="27"/>
      <c r="M146" s="146" t="s">
        <v>1</v>
      </c>
      <c r="N146" s="147" t="s">
        <v>40</v>
      </c>
      <c r="O146" s="148">
        <v>0</v>
      </c>
      <c r="P146" s="148">
        <f t="shared" si="1"/>
        <v>0</v>
      </c>
      <c r="Q146" s="148">
        <v>0</v>
      </c>
      <c r="R146" s="148">
        <f t="shared" si="2"/>
        <v>0</v>
      </c>
      <c r="S146" s="148">
        <v>0</v>
      </c>
      <c r="T146" s="149">
        <f t="shared" si="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0" t="s">
        <v>113</v>
      </c>
      <c r="AT146" s="150" t="s">
        <v>109</v>
      </c>
      <c r="AU146" s="150" t="s">
        <v>114</v>
      </c>
      <c r="AY146" s="14" t="s">
        <v>106</v>
      </c>
      <c r="BE146" s="151">
        <f t="shared" si="4"/>
        <v>0</v>
      </c>
      <c r="BF146" s="151">
        <f t="shared" si="5"/>
        <v>0</v>
      </c>
      <c r="BG146" s="151">
        <f t="shared" si="6"/>
        <v>0</v>
      </c>
      <c r="BH146" s="151">
        <f t="shared" si="7"/>
        <v>0</v>
      </c>
      <c r="BI146" s="151">
        <f t="shared" si="8"/>
        <v>0</v>
      </c>
      <c r="BJ146" s="14" t="s">
        <v>114</v>
      </c>
      <c r="BK146" s="152">
        <f t="shared" si="9"/>
        <v>0</v>
      </c>
      <c r="BL146" s="14" t="s">
        <v>113</v>
      </c>
      <c r="BM146" s="150" t="s">
        <v>209</v>
      </c>
    </row>
    <row r="147" spans="1:65" s="12" customFormat="1" ht="22.8" customHeight="1">
      <c r="B147" s="127"/>
      <c r="D147" s="128" t="s">
        <v>73</v>
      </c>
      <c r="E147" s="137" t="s">
        <v>210</v>
      </c>
      <c r="F147" s="137" t="s">
        <v>211</v>
      </c>
      <c r="J147" s="138">
        <f>BK147</f>
        <v>0</v>
      </c>
      <c r="L147" s="127"/>
      <c r="M147" s="131"/>
      <c r="N147" s="132"/>
      <c r="O147" s="132"/>
      <c r="P147" s="133">
        <f>SUM(P148:P154)</f>
        <v>8.4876999999999985</v>
      </c>
      <c r="Q147" s="132"/>
      <c r="R147" s="133">
        <f>SUM(R148:R154)</f>
        <v>0.31263000000000002</v>
      </c>
      <c r="S147" s="132"/>
      <c r="T147" s="134">
        <f>SUM(T148:T154)</f>
        <v>0</v>
      </c>
      <c r="AR147" s="128" t="s">
        <v>105</v>
      </c>
      <c r="AT147" s="135" t="s">
        <v>73</v>
      </c>
      <c r="AU147" s="135" t="s">
        <v>79</v>
      </c>
      <c r="AY147" s="128" t="s">
        <v>106</v>
      </c>
      <c r="BK147" s="136">
        <f>SUM(BK148:BK154)</f>
        <v>0</v>
      </c>
    </row>
    <row r="148" spans="1:65" s="2" customFormat="1" ht="24.15" customHeight="1">
      <c r="A148" s="26"/>
      <c r="B148" s="139"/>
      <c r="C148" s="140" t="s">
        <v>212</v>
      </c>
      <c r="D148" s="140" t="s">
        <v>109</v>
      </c>
      <c r="E148" s="141" t="s">
        <v>213</v>
      </c>
      <c r="F148" s="142" t="s">
        <v>214</v>
      </c>
      <c r="G148" s="143" t="s">
        <v>215</v>
      </c>
      <c r="H148" s="144">
        <v>20</v>
      </c>
      <c r="I148" s="144">
        <v>0</v>
      </c>
      <c r="J148" s="144">
        <f t="shared" ref="J148:J154" si="10">ROUND(I148*H148,3)</f>
        <v>0</v>
      </c>
      <c r="K148" s="145"/>
      <c r="L148" s="27"/>
      <c r="M148" s="146" t="s">
        <v>1</v>
      </c>
      <c r="N148" s="147" t="s">
        <v>40</v>
      </c>
      <c r="O148" s="148">
        <v>0.21709999999999999</v>
      </c>
      <c r="P148" s="148">
        <f t="shared" ref="P148:P154" si="11">O148*H148</f>
        <v>4.3419999999999996</v>
      </c>
      <c r="Q148" s="148">
        <v>0</v>
      </c>
      <c r="R148" s="148">
        <f t="shared" ref="R148:R154" si="12">Q148*H148</f>
        <v>0</v>
      </c>
      <c r="S148" s="148">
        <v>0</v>
      </c>
      <c r="T148" s="149">
        <f t="shared" ref="T148:T154" si="13">S148*H148</f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0" t="s">
        <v>113</v>
      </c>
      <c r="AT148" s="150" t="s">
        <v>109</v>
      </c>
      <c r="AU148" s="150" t="s">
        <v>114</v>
      </c>
      <c r="AY148" s="14" t="s">
        <v>106</v>
      </c>
      <c r="BE148" s="151">
        <f t="shared" ref="BE148:BE154" si="14">IF(N148="základná",J148,0)</f>
        <v>0</v>
      </c>
      <c r="BF148" s="151">
        <f t="shared" ref="BF148:BF154" si="15">IF(N148="znížená",J148,0)</f>
        <v>0</v>
      </c>
      <c r="BG148" s="151">
        <f t="shared" ref="BG148:BG154" si="16">IF(N148="zákl. prenesená",J148,0)</f>
        <v>0</v>
      </c>
      <c r="BH148" s="151">
        <f t="shared" ref="BH148:BH154" si="17">IF(N148="zníž. prenesená",J148,0)</f>
        <v>0</v>
      </c>
      <c r="BI148" s="151">
        <f t="shared" ref="BI148:BI154" si="18">IF(N148="nulová",J148,0)</f>
        <v>0</v>
      </c>
      <c r="BJ148" s="14" t="s">
        <v>114</v>
      </c>
      <c r="BK148" s="152">
        <f t="shared" ref="BK148:BK154" si="19">ROUND(I148*H148,3)</f>
        <v>0</v>
      </c>
      <c r="BL148" s="14" t="s">
        <v>113</v>
      </c>
      <c r="BM148" s="150" t="s">
        <v>216</v>
      </c>
    </row>
    <row r="149" spans="1:65" s="2" customFormat="1" ht="24.15" customHeight="1">
      <c r="A149" s="26"/>
      <c r="B149" s="139"/>
      <c r="C149" s="140" t="s">
        <v>217</v>
      </c>
      <c r="D149" s="140" t="s">
        <v>109</v>
      </c>
      <c r="E149" s="141" t="s">
        <v>218</v>
      </c>
      <c r="F149" s="142" t="s">
        <v>219</v>
      </c>
      <c r="G149" s="143" t="s">
        <v>112</v>
      </c>
      <c r="H149" s="144">
        <v>3</v>
      </c>
      <c r="I149" s="144">
        <v>0</v>
      </c>
      <c r="J149" s="144">
        <f t="shared" si="10"/>
        <v>0</v>
      </c>
      <c r="K149" s="145"/>
      <c r="L149" s="27"/>
      <c r="M149" s="146" t="s">
        <v>1</v>
      </c>
      <c r="N149" s="147" t="s">
        <v>40</v>
      </c>
      <c r="O149" s="148">
        <v>1.0426</v>
      </c>
      <c r="P149" s="148">
        <f t="shared" si="11"/>
        <v>3.1277999999999997</v>
      </c>
      <c r="Q149" s="148">
        <v>0</v>
      </c>
      <c r="R149" s="148">
        <f t="shared" si="12"/>
        <v>0</v>
      </c>
      <c r="S149" s="148">
        <v>0</v>
      </c>
      <c r="T149" s="149">
        <f t="shared" si="1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0" t="s">
        <v>113</v>
      </c>
      <c r="AT149" s="150" t="s">
        <v>109</v>
      </c>
      <c r="AU149" s="150" t="s">
        <v>114</v>
      </c>
      <c r="AY149" s="14" t="s">
        <v>106</v>
      </c>
      <c r="BE149" s="151">
        <f t="shared" si="14"/>
        <v>0</v>
      </c>
      <c r="BF149" s="151">
        <f t="shared" si="15"/>
        <v>0</v>
      </c>
      <c r="BG149" s="151">
        <f t="shared" si="16"/>
        <v>0</v>
      </c>
      <c r="BH149" s="151">
        <f t="shared" si="17"/>
        <v>0</v>
      </c>
      <c r="BI149" s="151">
        <f t="shared" si="18"/>
        <v>0</v>
      </c>
      <c r="BJ149" s="14" t="s">
        <v>114</v>
      </c>
      <c r="BK149" s="152">
        <f t="shared" si="19"/>
        <v>0</v>
      </c>
      <c r="BL149" s="14" t="s">
        <v>113</v>
      </c>
      <c r="BM149" s="150" t="s">
        <v>220</v>
      </c>
    </row>
    <row r="150" spans="1:65" s="2" customFormat="1" ht="33" customHeight="1">
      <c r="A150" s="26"/>
      <c r="B150" s="139"/>
      <c r="C150" s="140" t="s">
        <v>8</v>
      </c>
      <c r="D150" s="140" t="s">
        <v>109</v>
      </c>
      <c r="E150" s="141" t="s">
        <v>221</v>
      </c>
      <c r="F150" s="142" t="s">
        <v>222</v>
      </c>
      <c r="G150" s="143" t="s">
        <v>112</v>
      </c>
      <c r="H150" s="144">
        <v>3</v>
      </c>
      <c r="I150" s="144">
        <v>0</v>
      </c>
      <c r="J150" s="144">
        <f t="shared" si="10"/>
        <v>0</v>
      </c>
      <c r="K150" s="145"/>
      <c r="L150" s="27"/>
      <c r="M150" s="146" t="s">
        <v>1</v>
      </c>
      <c r="N150" s="147" t="s">
        <v>40</v>
      </c>
      <c r="O150" s="148">
        <v>9.0999999999999998E-2</v>
      </c>
      <c r="P150" s="148">
        <f t="shared" si="11"/>
        <v>0.27300000000000002</v>
      </c>
      <c r="Q150" s="148">
        <v>0</v>
      </c>
      <c r="R150" s="148">
        <f t="shared" si="12"/>
        <v>0</v>
      </c>
      <c r="S150" s="148">
        <v>0</v>
      </c>
      <c r="T150" s="149">
        <f t="shared" si="1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0" t="s">
        <v>113</v>
      </c>
      <c r="AT150" s="150" t="s">
        <v>109</v>
      </c>
      <c r="AU150" s="150" t="s">
        <v>114</v>
      </c>
      <c r="AY150" s="14" t="s">
        <v>106</v>
      </c>
      <c r="BE150" s="151">
        <f t="shared" si="14"/>
        <v>0</v>
      </c>
      <c r="BF150" s="151">
        <f t="shared" si="15"/>
        <v>0</v>
      </c>
      <c r="BG150" s="151">
        <f t="shared" si="16"/>
        <v>0</v>
      </c>
      <c r="BH150" s="151">
        <f t="shared" si="17"/>
        <v>0</v>
      </c>
      <c r="BI150" s="151">
        <f t="shared" si="18"/>
        <v>0</v>
      </c>
      <c r="BJ150" s="14" t="s">
        <v>114</v>
      </c>
      <c r="BK150" s="152">
        <f t="shared" si="19"/>
        <v>0</v>
      </c>
      <c r="BL150" s="14" t="s">
        <v>113</v>
      </c>
      <c r="BM150" s="150" t="s">
        <v>223</v>
      </c>
    </row>
    <row r="151" spans="1:65" s="2" customFormat="1" ht="16.5" customHeight="1">
      <c r="A151" s="26"/>
      <c r="B151" s="139"/>
      <c r="C151" s="153" t="s">
        <v>224</v>
      </c>
      <c r="D151" s="153" t="s">
        <v>103</v>
      </c>
      <c r="E151" s="154" t="s">
        <v>225</v>
      </c>
      <c r="F151" s="155" t="s">
        <v>226</v>
      </c>
      <c r="G151" s="156" t="s">
        <v>227</v>
      </c>
      <c r="H151" s="157">
        <v>0.312</v>
      </c>
      <c r="I151" s="157">
        <v>0</v>
      </c>
      <c r="J151" s="157">
        <f t="shared" si="10"/>
        <v>0</v>
      </c>
      <c r="K151" s="158"/>
      <c r="L151" s="159"/>
      <c r="M151" s="160" t="s">
        <v>1</v>
      </c>
      <c r="N151" s="161" t="s">
        <v>40</v>
      </c>
      <c r="O151" s="148">
        <v>0</v>
      </c>
      <c r="P151" s="148">
        <f t="shared" si="11"/>
        <v>0</v>
      </c>
      <c r="Q151" s="148">
        <v>1</v>
      </c>
      <c r="R151" s="148">
        <f t="shared" si="12"/>
        <v>0.312</v>
      </c>
      <c r="S151" s="148">
        <v>0</v>
      </c>
      <c r="T151" s="149">
        <f t="shared" si="1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0" t="s">
        <v>118</v>
      </c>
      <c r="AT151" s="150" t="s">
        <v>103</v>
      </c>
      <c r="AU151" s="150" t="s">
        <v>114</v>
      </c>
      <c r="AY151" s="14" t="s">
        <v>106</v>
      </c>
      <c r="BE151" s="151">
        <f t="shared" si="14"/>
        <v>0</v>
      </c>
      <c r="BF151" s="151">
        <f t="shared" si="15"/>
        <v>0</v>
      </c>
      <c r="BG151" s="151">
        <f t="shared" si="16"/>
        <v>0</v>
      </c>
      <c r="BH151" s="151">
        <f t="shared" si="17"/>
        <v>0</v>
      </c>
      <c r="BI151" s="151">
        <f t="shared" si="18"/>
        <v>0</v>
      </c>
      <c r="BJ151" s="14" t="s">
        <v>114</v>
      </c>
      <c r="BK151" s="152">
        <f t="shared" si="19"/>
        <v>0</v>
      </c>
      <c r="BL151" s="14" t="s">
        <v>118</v>
      </c>
      <c r="BM151" s="150" t="s">
        <v>228</v>
      </c>
    </row>
    <row r="152" spans="1:65" s="2" customFormat="1" ht="24.15" customHeight="1">
      <c r="A152" s="26"/>
      <c r="B152" s="139"/>
      <c r="C152" s="140" t="s">
        <v>229</v>
      </c>
      <c r="D152" s="140" t="s">
        <v>109</v>
      </c>
      <c r="E152" s="141" t="s">
        <v>230</v>
      </c>
      <c r="F152" s="142" t="s">
        <v>231</v>
      </c>
      <c r="G152" s="143" t="s">
        <v>112</v>
      </c>
      <c r="H152" s="144">
        <v>3</v>
      </c>
      <c r="I152" s="144">
        <v>0</v>
      </c>
      <c r="J152" s="144">
        <f t="shared" si="10"/>
        <v>0</v>
      </c>
      <c r="K152" s="145"/>
      <c r="L152" s="27"/>
      <c r="M152" s="146" t="s">
        <v>1</v>
      </c>
      <c r="N152" s="147" t="s">
        <v>40</v>
      </c>
      <c r="O152" s="148">
        <v>3.2500000000000001E-2</v>
      </c>
      <c r="P152" s="148">
        <f t="shared" si="11"/>
        <v>9.7500000000000003E-2</v>
      </c>
      <c r="Q152" s="148">
        <v>0</v>
      </c>
      <c r="R152" s="148">
        <f t="shared" si="12"/>
        <v>0</v>
      </c>
      <c r="S152" s="148">
        <v>0</v>
      </c>
      <c r="T152" s="149">
        <f t="shared" si="1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0" t="s">
        <v>113</v>
      </c>
      <c r="AT152" s="150" t="s">
        <v>109</v>
      </c>
      <c r="AU152" s="150" t="s">
        <v>114</v>
      </c>
      <c r="AY152" s="14" t="s">
        <v>106</v>
      </c>
      <c r="BE152" s="151">
        <f t="shared" si="14"/>
        <v>0</v>
      </c>
      <c r="BF152" s="151">
        <f t="shared" si="15"/>
        <v>0</v>
      </c>
      <c r="BG152" s="151">
        <f t="shared" si="16"/>
        <v>0</v>
      </c>
      <c r="BH152" s="151">
        <f t="shared" si="17"/>
        <v>0</v>
      </c>
      <c r="BI152" s="151">
        <f t="shared" si="18"/>
        <v>0</v>
      </c>
      <c r="BJ152" s="14" t="s">
        <v>114</v>
      </c>
      <c r="BK152" s="152">
        <f t="shared" si="19"/>
        <v>0</v>
      </c>
      <c r="BL152" s="14" t="s">
        <v>113</v>
      </c>
      <c r="BM152" s="150" t="s">
        <v>232</v>
      </c>
    </row>
    <row r="153" spans="1:65" s="2" customFormat="1" ht="24.15" customHeight="1">
      <c r="A153" s="26"/>
      <c r="B153" s="139"/>
      <c r="C153" s="153" t="s">
        <v>233</v>
      </c>
      <c r="D153" s="153" t="s">
        <v>103</v>
      </c>
      <c r="E153" s="154" t="s">
        <v>234</v>
      </c>
      <c r="F153" s="155" t="s">
        <v>235</v>
      </c>
      <c r="G153" s="156" t="s">
        <v>112</v>
      </c>
      <c r="H153" s="157">
        <v>3</v>
      </c>
      <c r="I153" s="157">
        <v>0</v>
      </c>
      <c r="J153" s="157">
        <f t="shared" si="10"/>
        <v>0</v>
      </c>
      <c r="K153" s="158"/>
      <c r="L153" s="159"/>
      <c r="M153" s="160" t="s">
        <v>1</v>
      </c>
      <c r="N153" s="161" t="s">
        <v>40</v>
      </c>
      <c r="O153" s="148">
        <v>0</v>
      </c>
      <c r="P153" s="148">
        <f t="shared" si="11"/>
        <v>0</v>
      </c>
      <c r="Q153" s="148">
        <v>2.1000000000000001E-4</v>
      </c>
      <c r="R153" s="148">
        <f t="shared" si="12"/>
        <v>6.3000000000000003E-4</v>
      </c>
      <c r="S153" s="148">
        <v>0</v>
      </c>
      <c r="T153" s="149">
        <f t="shared" si="1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0" t="s">
        <v>118</v>
      </c>
      <c r="AT153" s="150" t="s">
        <v>103</v>
      </c>
      <c r="AU153" s="150" t="s">
        <v>114</v>
      </c>
      <c r="AY153" s="14" t="s">
        <v>106</v>
      </c>
      <c r="BE153" s="151">
        <f t="shared" si="14"/>
        <v>0</v>
      </c>
      <c r="BF153" s="151">
        <f t="shared" si="15"/>
        <v>0</v>
      </c>
      <c r="BG153" s="151">
        <f t="shared" si="16"/>
        <v>0</v>
      </c>
      <c r="BH153" s="151">
        <f t="shared" si="17"/>
        <v>0</v>
      </c>
      <c r="BI153" s="151">
        <f t="shared" si="18"/>
        <v>0</v>
      </c>
      <c r="BJ153" s="14" t="s">
        <v>114</v>
      </c>
      <c r="BK153" s="152">
        <f t="shared" si="19"/>
        <v>0</v>
      </c>
      <c r="BL153" s="14" t="s">
        <v>118</v>
      </c>
      <c r="BM153" s="150" t="s">
        <v>236</v>
      </c>
    </row>
    <row r="154" spans="1:65" s="2" customFormat="1" ht="33" customHeight="1">
      <c r="A154" s="26"/>
      <c r="B154" s="139"/>
      <c r="C154" s="140" t="s">
        <v>237</v>
      </c>
      <c r="D154" s="140" t="s">
        <v>109</v>
      </c>
      <c r="E154" s="141" t="s">
        <v>238</v>
      </c>
      <c r="F154" s="142" t="s">
        <v>239</v>
      </c>
      <c r="G154" s="143" t="s">
        <v>112</v>
      </c>
      <c r="H154" s="144">
        <v>3</v>
      </c>
      <c r="I154" s="144">
        <v>0</v>
      </c>
      <c r="J154" s="144">
        <f t="shared" si="10"/>
        <v>0</v>
      </c>
      <c r="K154" s="145"/>
      <c r="L154" s="27"/>
      <c r="M154" s="146" t="s">
        <v>1</v>
      </c>
      <c r="N154" s="147" t="s">
        <v>40</v>
      </c>
      <c r="O154" s="148">
        <v>0.21579999999999999</v>
      </c>
      <c r="P154" s="148">
        <f t="shared" si="11"/>
        <v>0.64739999999999998</v>
      </c>
      <c r="Q154" s="148">
        <v>0</v>
      </c>
      <c r="R154" s="148">
        <f t="shared" si="12"/>
        <v>0</v>
      </c>
      <c r="S154" s="148">
        <v>0</v>
      </c>
      <c r="T154" s="149">
        <f t="shared" si="1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0" t="s">
        <v>113</v>
      </c>
      <c r="AT154" s="150" t="s">
        <v>109</v>
      </c>
      <c r="AU154" s="150" t="s">
        <v>114</v>
      </c>
      <c r="AY154" s="14" t="s">
        <v>106</v>
      </c>
      <c r="BE154" s="151">
        <f t="shared" si="14"/>
        <v>0</v>
      </c>
      <c r="BF154" s="151">
        <f t="shared" si="15"/>
        <v>0</v>
      </c>
      <c r="BG154" s="151">
        <f t="shared" si="16"/>
        <v>0</v>
      </c>
      <c r="BH154" s="151">
        <f t="shared" si="17"/>
        <v>0</v>
      </c>
      <c r="BI154" s="151">
        <f t="shared" si="18"/>
        <v>0</v>
      </c>
      <c r="BJ154" s="14" t="s">
        <v>114</v>
      </c>
      <c r="BK154" s="152">
        <f t="shared" si="19"/>
        <v>0</v>
      </c>
      <c r="BL154" s="14" t="s">
        <v>113</v>
      </c>
      <c r="BM154" s="150" t="s">
        <v>240</v>
      </c>
    </row>
    <row r="155" spans="1:65" s="12" customFormat="1" ht="25.95" customHeight="1">
      <c r="B155" s="127"/>
      <c r="D155" s="128" t="s">
        <v>73</v>
      </c>
      <c r="E155" s="129" t="s">
        <v>241</v>
      </c>
      <c r="F155" s="129" t="s">
        <v>242</v>
      </c>
      <c r="J155" s="130">
        <f>BK155</f>
        <v>0</v>
      </c>
      <c r="L155" s="127"/>
      <c r="M155" s="131"/>
      <c r="N155" s="132"/>
      <c r="O155" s="132"/>
      <c r="P155" s="133">
        <f>SUM(P156:P158)</f>
        <v>14.33</v>
      </c>
      <c r="Q155" s="132"/>
      <c r="R155" s="133">
        <f>SUM(R156:R158)</f>
        <v>0</v>
      </c>
      <c r="S155" s="132"/>
      <c r="T155" s="134">
        <f>SUM(T156:T158)</f>
        <v>0</v>
      </c>
      <c r="AR155" s="128" t="s">
        <v>130</v>
      </c>
      <c r="AT155" s="135" t="s">
        <v>73</v>
      </c>
      <c r="AU155" s="135" t="s">
        <v>74</v>
      </c>
      <c r="AY155" s="128" t="s">
        <v>106</v>
      </c>
      <c r="BK155" s="136">
        <f>SUM(BK156:BK158)</f>
        <v>0</v>
      </c>
    </row>
    <row r="156" spans="1:65" s="2" customFormat="1" ht="33" customHeight="1">
      <c r="A156" s="26"/>
      <c r="B156" s="139"/>
      <c r="C156" s="140" t="s">
        <v>243</v>
      </c>
      <c r="D156" s="140" t="s">
        <v>109</v>
      </c>
      <c r="E156" s="141" t="s">
        <v>244</v>
      </c>
      <c r="F156" s="142" t="s">
        <v>245</v>
      </c>
      <c r="G156" s="143" t="s">
        <v>246</v>
      </c>
      <c r="H156" s="144">
        <v>8</v>
      </c>
      <c r="I156" s="144">
        <v>0</v>
      </c>
      <c r="J156" s="144">
        <f>ROUND(I156*H156,3)</f>
        <v>0</v>
      </c>
      <c r="K156" s="145"/>
      <c r="L156" s="27"/>
      <c r="M156" s="146" t="s">
        <v>1</v>
      </c>
      <c r="N156" s="147" t="s">
        <v>40</v>
      </c>
      <c r="O156" s="148">
        <v>1.06</v>
      </c>
      <c r="P156" s="148">
        <f>O156*H156</f>
        <v>8.48</v>
      </c>
      <c r="Q156" s="148">
        <v>0</v>
      </c>
      <c r="R156" s="148">
        <f>Q156*H156</f>
        <v>0</v>
      </c>
      <c r="S156" s="148">
        <v>0</v>
      </c>
      <c r="T156" s="149">
        <f>S156*H156</f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0" t="s">
        <v>247</v>
      </c>
      <c r="AT156" s="150" t="s">
        <v>109</v>
      </c>
      <c r="AU156" s="150" t="s">
        <v>79</v>
      </c>
      <c r="AY156" s="14" t="s">
        <v>106</v>
      </c>
      <c r="BE156" s="151">
        <f>IF(N156="základná",J156,0)</f>
        <v>0</v>
      </c>
      <c r="BF156" s="151">
        <f>IF(N156="znížená",J156,0)</f>
        <v>0</v>
      </c>
      <c r="BG156" s="151">
        <f>IF(N156="zákl. prenesená",J156,0)</f>
        <v>0</v>
      </c>
      <c r="BH156" s="151">
        <f>IF(N156="zníž. prenesená",J156,0)</f>
        <v>0</v>
      </c>
      <c r="BI156" s="151">
        <f>IF(N156="nulová",J156,0)</f>
        <v>0</v>
      </c>
      <c r="BJ156" s="14" t="s">
        <v>114</v>
      </c>
      <c r="BK156" s="152">
        <f>ROUND(I156*H156,3)</f>
        <v>0</v>
      </c>
      <c r="BL156" s="14" t="s">
        <v>247</v>
      </c>
      <c r="BM156" s="150" t="s">
        <v>248</v>
      </c>
    </row>
    <row r="157" spans="1:65" s="2" customFormat="1" ht="37.799999999999997" customHeight="1">
      <c r="A157" s="26"/>
      <c r="B157" s="139"/>
      <c r="C157" s="140" t="s">
        <v>212</v>
      </c>
      <c r="D157" s="140" t="s">
        <v>109</v>
      </c>
      <c r="E157" s="141" t="s">
        <v>249</v>
      </c>
      <c r="F157" s="142" t="s">
        <v>250</v>
      </c>
      <c r="G157" s="143" t="s">
        <v>246</v>
      </c>
      <c r="H157" s="144">
        <v>1</v>
      </c>
      <c r="I157" s="144">
        <v>0</v>
      </c>
      <c r="J157" s="144">
        <f>ROUND(I157*H157,3)</f>
        <v>0</v>
      </c>
      <c r="K157" s="145"/>
      <c r="L157" s="27"/>
      <c r="M157" s="146" t="s">
        <v>1</v>
      </c>
      <c r="N157" s="147" t="s">
        <v>40</v>
      </c>
      <c r="O157" s="148">
        <v>1.0900000000000001</v>
      </c>
      <c r="P157" s="148">
        <f>O157*H157</f>
        <v>1.0900000000000001</v>
      </c>
      <c r="Q157" s="148">
        <v>0</v>
      </c>
      <c r="R157" s="148">
        <f>Q157*H157</f>
        <v>0</v>
      </c>
      <c r="S157" s="148">
        <v>0</v>
      </c>
      <c r="T157" s="149">
        <f>S157*H157</f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0" t="s">
        <v>247</v>
      </c>
      <c r="AT157" s="150" t="s">
        <v>109</v>
      </c>
      <c r="AU157" s="150" t="s">
        <v>79</v>
      </c>
      <c r="AY157" s="14" t="s">
        <v>106</v>
      </c>
      <c r="BE157" s="151">
        <f>IF(N157="základná",J157,0)</f>
        <v>0</v>
      </c>
      <c r="BF157" s="151">
        <f>IF(N157="znížená",J157,0)</f>
        <v>0</v>
      </c>
      <c r="BG157" s="151">
        <f>IF(N157="zákl. prenesená",J157,0)</f>
        <v>0</v>
      </c>
      <c r="BH157" s="151">
        <f>IF(N157="zníž. prenesená",J157,0)</f>
        <v>0</v>
      </c>
      <c r="BI157" s="151">
        <f>IF(N157="nulová",J157,0)</f>
        <v>0</v>
      </c>
      <c r="BJ157" s="14" t="s">
        <v>114</v>
      </c>
      <c r="BK157" s="152">
        <f>ROUND(I157*H157,3)</f>
        <v>0</v>
      </c>
      <c r="BL157" s="14" t="s">
        <v>247</v>
      </c>
      <c r="BM157" s="150" t="s">
        <v>251</v>
      </c>
    </row>
    <row r="158" spans="1:65" s="2" customFormat="1" ht="37.799999999999997" customHeight="1">
      <c r="A158" s="26"/>
      <c r="B158" s="139"/>
      <c r="C158" s="140" t="s">
        <v>252</v>
      </c>
      <c r="D158" s="140" t="s">
        <v>109</v>
      </c>
      <c r="E158" s="141" t="s">
        <v>253</v>
      </c>
      <c r="F158" s="142" t="s">
        <v>254</v>
      </c>
      <c r="G158" s="143" t="s">
        <v>246</v>
      </c>
      <c r="H158" s="144">
        <v>4</v>
      </c>
      <c r="I158" s="144">
        <v>0</v>
      </c>
      <c r="J158" s="144">
        <f>ROUND(I158*H158,3)</f>
        <v>0</v>
      </c>
      <c r="K158" s="145"/>
      <c r="L158" s="27"/>
      <c r="M158" s="162" t="s">
        <v>1</v>
      </c>
      <c r="N158" s="163" t="s">
        <v>40</v>
      </c>
      <c r="O158" s="164">
        <v>1.19</v>
      </c>
      <c r="P158" s="164">
        <f>O158*H158</f>
        <v>4.76</v>
      </c>
      <c r="Q158" s="164">
        <v>0</v>
      </c>
      <c r="R158" s="164">
        <f>Q158*H158</f>
        <v>0</v>
      </c>
      <c r="S158" s="164">
        <v>0</v>
      </c>
      <c r="T158" s="165">
        <f>S158*H158</f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0" t="s">
        <v>247</v>
      </c>
      <c r="AT158" s="150" t="s">
        <v>109</v>
      </c>
      <c r="AU158" s="150" t="s">
        <v>79</v>
      </c>
      <c r="AY158" s="14" t="s">
        <v>106</v>
      </c>
      <c r="BE158" s="151">
        <f>IF(N158="základná",J158,0)</f>
        <v>0</v>
      </c>
      <c r="BF158" s="151">
        <f>IF(N158="znížená",J158,0)</f>
        <v>0</v>
      </c>
      <c r="BG158" s="151">
        <f>IF(N158="zákl. prenesená",J158,0)</f>
        <v>0</v>
      </c>
      <c r="BH158" s="151">
        <f>IF(N158="zníž. prenesená",J158,0)</f>
        <v>0</v>
      </c>
      <c r="BI158" s="151">
        <f>IF(N158="nulová",J158,0)</f>
        <v>0</v>
      </c>
      <c r="BJ158" s="14" t="s">
        <v>114</v>
      </c>
      <c r="BK158" s="152">
        <f>ROUND(I158*H158,3)</f>
        <v>0</v>
      </c>
      <c r="BL158" s="14" t="s">
        <v>247</v>
      </c>
      <c r="BM158" s="150" t="s">
        <v>255</v>
      </c>
    </row>
    <row r="159" spans="1:65" s="2" customFormat="1" ht="6.9" customHeight="1">
      <c r="A159" s="26"/>
      <c r="B159" s="44"/>
      <c r="C159" s="45"/>
      <c r="D159" s="45"/>
      <c r="E159" s="45"/>
      <c r="F159" s="45"/>
      <c r="G159" s="45"/>
      <c r="H159" s="45"/>
      <c r="I159" s="45"/>
      <c r="J159" s="45"/>
      <c r="K159" s="45"/>
      <c r="L159" s="27"/>
      <c r="M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</row>
  </sheetData>
  <autoFilter ref="C115:K158" xr:uid="{00000000-0009-0000-0000-000001000000}"/>
  <mergeCells count="5">
    <mergeCell ref="E7:H7"/>
    <mergeCell ref="E25:H25"/>
    <mergeCell ref="E85:H85"/>
    <mergeCell ref="E108:H108"/>
    <mergeCell ref="L2:V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VelkySaris - Veľká Šariš ...</vt:lpstr>
      <vt:lpstr>'Rekapitulácia stavby'!Názvy_tlače</vt:lpstr>
      <vt:lpstr>'VelkySaris - Veľká Šariš ...'!Názvy_tlače</vt:lpstr>
      <vt:lpstr>'Rekapitulácia stavby'!Oblasť_tlače</vt:lpstr>
      <vt:lpstr>'VelkySaris - Veľká Šariš ...'!Oblasť_tlače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DELL\Uzivatel</dc:creator>
  <cp:lastModifiedBy>uzivatel</cp:lastModifiedBy>
  <dcterms:created xsi:type="dcterms:W3CDTF">2021-12-07T14:43:32Z</dcterms:created>
  <dcterms:modified xsi:type="dcterms:W3CDTF">2021-12-15T17:58:09Z</dcterms:modified>
</cp:coreProperties>
</file>