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Bošáca/Stavba Bošáca/Rozpočet 082021 a VV do VO/"/>
    </mc:Choice>
  </mc:AlternateContent>
  <xr:revisionPtr revIDLastSave="0" documentId="13_ncr:1_{534E87DC-2923-0E43-9D70-9A5D30D276BC}" xr6:coauthVersionLast="36" xr6:coauthVersionMax="47" xr10:uidLastSave="{00000000-0000-0000-0000-000000000000}"/>
  <bookViews>
    <workbookView xWindow="0" yWindow="460" windowWidth="20740" windowHeight="11160" activeTab="1" xr2:uid="{00000000-000D-0000-FFFF-FFFF00000000}"/>
  </bookViews>
  <sheets>
    <sheet name="Rekapitulácia stavby" sheetId="1" r:id="rId1"/>
    <sheet name="SO-11 - Areálové NN rozvody" sheetId="2" r:id="rId2"/>
  </sheets>
  <definedNames>
    <definedName name="_xlnm._FilterDatabase" localSheetId="1" hidden="1">'SO-11 - Areálové NN rozvody'!$C$124:$K$149</definedName>
    <definedName name="_xlnm.Print_Titles" localSheetId="0">'Rekapitulácia stavby'!$92:$92</definedName>
    <definedName name="_xlnm.Print_Titles" localSheetId="1">'SO-11 - Areálové NN rozvody'!$124:$124</definedName>
    <definedName name="_xlnm.Print_Area" localSheetId="0">'Rekapitulácia stavby'!$D$4:$AO$76,'Rekapitulácia stavby'!$C$82:$AQ$96</definedName>
    <definedName name="_xlnm.Print_Area" localSheetId="1">'SO-11 - Areálové NN rozvody'!$C$4:$J$76,'SO-11 - Areálové NN rozvody'!$C$82:$J$106,'SO-11 - Areálové NN rozvody'!$C$112:$K$149</definedName>
  </definedNames>
  <calcPr calcId="181029" iterateCount="1" concurrentCalc="0"/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J31" i="2"/>
  <c r="F89" i="2"/>
  <c r="E87" i="2"/>
  <c r="J24" i="2"/>
  <c r="E24" i="2"/>
  <c r="J122" i="2"/>
  <c r="J23" i="2"/>
  <c r="J21" i="2"/>
  <c r="E21" i="2"/>
  <c r="J121" i="2"/>
  <c r="J20" i="2"/>
  <c r="J18" i="2"/>
  <c r="E18" i="2"/>
  <c r="F122" i="2"/>
  <c r="J17" i="2"/>
  <c r="J15" i="2"/>
  <c r="E15" i="2"/>
  <c r="F121" i="2"/>
  <c r="J14" i="2"/>
  <c r="J119" i="2"/>
  <c r="E7" i="2"/>
  <c r="E115" i="2"/>
  <c r="L90" i="1"/>
  <c r="AM90" i="1"/>
  <c r="AM89" i="1"/>
  <c r="L89" i="1"/>
  <c r="AM87" i="1"/>
  <c r="L87" i="1"/>
  <c r="L85" i="1"/>
  <c r="L84" i="1"/>
  <c r="BK148" i="2"/>
  <c r="J148" i="2"/>
  <c r="BK147" i="2"/>
  <c r="J147" i="2"/>
  <c r="BK143" i="2"/>
  <c r="J143" i="2"/>
  <c r="BK142" i="2"/>
  <c r="J142" i="2"/>
  <c r="BK141" i="2"/>
  <c r="J141" i="2"/>
  <c r="BK140" i="2"/>
  <c r="J140" i="2"/>
  <c r="BK139" i="2"/>
  <c r="J139" i="2"/>
  <c r="BK138" i="2"/>
  <c r="J138" i="2"/>
  <c r="BK137" i="2"/>
  <c r="J137" i="2"/>
  <c r="BK136" i="2"/>
  <c r="J136" i="2"/>
  <c r="BK135" i="2"/>
  <c r="J135" i="2"/>
  <c r="BK134" i="2"/>
  <c r="J134" i="2"/>
  <c r="BK133" i="2"/>
  <c r="J133" i="2"/>
  <c r="BK132" i="2"/>
  <c r="J132" i="2"/>
  <c r="BK129" i="2"/>
  <c r="J129" i="2"/>
  <c r="BK128" i="2"/>
  <c r="J128" i="2"/>
  <c r="AS94" i="1"/>
  <c r="BK149" i="2"/>
  <c r="J149" i="2"/>
  <c r="BK144" i="2"/>
  <c r="J144" i="2"/>
  <c r="BK146" i="2"/>
  <c r="J146" i="2"/>
  <c r="BK127" i="2"/>
  <c r="J127" i="2"/>
  <c r="J98" i="2"/>
  <c r="P127" i="2"/>
  <c r="P126" i="2"/>
  <c r="R127" i="2"/>
  <c r="R126" i="2"/>
  <c r="T127" i="2"/>
  <c r="T126" i="2"/>
  <c r="P145" i="2"/>
  <c r="T131" i="2"/>
  <c r="BK145" i="2"/>
  <c r="J145" i="2"/>
  <c r="J101" i="2"/>
  <c r="R131" i="2"/>
  <c r="BK131" i="2"/>
  <c r="J131" i="2"/>
  <c r="J100" i="2"/>
  <c r="R145" i="2"/>
  <c r="R130" i="2"/>
  <c r="P131" i="2"/>
  <c r="P130" i="2"/>
  <c r="T145" i="2"/>
  <c r="BF146" i="2"/>
  <c r="BF147" i="2"/>
  <c r="E85" i="2"/>
  <c r="J89" i="2"/>
  <c r="F91" i="2"/>
  <c r="J91" i="2"/>
  <c r="F92" i="2"/>
  <c r="J92" i="2"/>
  <c r="BF128" i="2"/>
  <c r="BF129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9" i="2"/>
  <c r="BF148" i="2"/>
  <c r="F39" i="2"/>
  <c r="BD95" i="1"/>
  <c r="BD94" i="1"/>
  <c r="W33" i="1"/>
  <c r="F35" i="2"/>
  <c r="AZ95" i="1"/>
  <c r="AZ94" i="1"/>
  <c r="W29" i="1"/>
  <c r="F38" i="2"/>
  <c r="BC95" i="1"/>
  <c r="BC94" i="1"/>
  <c r="W32" i="1"/>
  <c r="F37" i="2"/>
  <c r="BB95" i="1"/>
  <c r="BB94" i="1"/>
  <c r="W31" i="1"/>
  <c r="J35" i="2"/>
  <c r="AV95" i="1"/>
  <c r="P125" i="2"/>
  <c r="AU95" i="1"/>
  <c r="T130" i="2"/>
  <c r="T125" i="2"/>
  <c r="R125" i="2"/>
  <c r="BK126" i="2"/>
  <c r="J126" i="2"/>
  <c r="J97" i="2"/>
  <c r="BK130" i="2"/>
  <c r="J130" i="2"/>
  <c r="J99" i="2"/>
  <c r="AX94" i="1"/>
  <c r="AV94" i="1"/>
  <c r="AK29" i="1"/>
  <c r="F36" i="2"/>
  <c r="BA95" i="1"/>
  <c r="BA94" i="1"/>
  <c r="W30" i="1"/>
  <c r="AU94" i="1"/>
  <c r="AY94" i="1"/>
  <c r="J36" i="2"/>
  <c r="AW95" i="1"/>
  <c r="AT95" i="1"/>
  <c r="BK125" i="2"/>
  <c r="J125" i="2"/>
  <c r="J96" i="2"/>
  <c r="J106" i="2"/>
  <c r="AW94" i="1"/>
  <c r="AK30" i="1"/>
  <c r="J30" i="2"/>
  <c r="J32" i="2"/>
  <c r="AG95" i="1"/>
  <c r="AG94" i="1"/>
  <c r="AK26" i="1"/>
  <c r="AK35" i="1"/>
  <c r="AT94" i="1"/>
  <c r="AN94" i="1"/>
  <c r="AN95" i="1"/>
  <c r="J41" i="2"/>
</calcChain>
</file>

<file path=xl/sharedStrings.xml><?xml version="1.0" encoding="utf-8"?>
<sst xmlns="http://schemas.openxmlformats.org/spreadsheetml/2006/main" count="547" uniqueCount="202">
  <si>
    <t>Export Komplet</t>
  </si>
  <si>
    <t/>
  </si>
  <si>
    <t>2.0</t>
  </si>
  <si>
    <t>False</t>
  </si>
  <si>
    <t>{52e12c4b-bfaf-43c9-a350-ebf9b14ba662}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</si>
  <si>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</si>
  <si>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</si>
  <si>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</si>
  <si>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</si>
  <si>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</si>
  <si>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</si>
  <si>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</si>
  <si>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0267</t>
  </si>
  <si>
    <t>Stavba:</t>
  </si>
  <si>
    <t>Výstavba kopostárne v Bošáci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</si>
  <si>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</si>
  <si>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</si>
  <si>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</si>
  <si>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</si>
  <si>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</si>
  <si>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</si>
  <si>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</si>
  <si>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</si>
  <si>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</si>
  <si>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</si>
  <si>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</si>
  <si>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True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</si>
  <si>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</si>
  <si>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</si>
  <si>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</si>
  <si>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</si>
  <si>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</si>
  <si>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</si>
  <si>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</si>
  <si>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</si>
  <si>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</si>
  <si>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</si>
  <si>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</si>
  <si>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</si>
  <si>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</si>
  <si>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</si>
  <si>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</si>
  <si>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</si>
  <si>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</si>
  <si>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</si>
  <si>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</si>
  <si>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</si>
  <si>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</si>
  <si>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</si>
  <si>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</si>
  <si>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</si>
  <si>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</si>
  <si>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</si>
  <si>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</si>
  <si>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</si>
  <si>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</si>
  <si>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</si>
  <si>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</si>
  <si>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</si>
  <si>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</si>
  <si>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</si>
  <si>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</si>
  <si>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</si>
  <si>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</si>
  <si>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</si>
  <si>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</si>
  <si>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</si>
  <si>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</si>
  <si>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</si>
  <si>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</si>
  <si>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</si>
  <si>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</si>
  <si>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</si>
  <si>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SO-11</t>
  </si>
  <si>
    <t>Areálové NN rozvody</t>
  </si>
  <si>
    <t>STA</t>
  </si>
  <si>
    <t>1</t>
  </si>
  <si>
    <t>{cfac9596-cb4a-440c-a4cd-0403e7e4e7d4}</t>
  </si>
  <si>
    <t>KRYCÍ LIST ROZPOČTU</t>
  </si>
  <si>
    <t>Objekt:</t>
  </si>
  <si>
    <t>SO-11 - Areálové NN rozvody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</si>
  <si>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</si>
  <si>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</si>
  <si>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</si>
  <si>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</si>
  <si>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</si>
  <si>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</si>
  <si>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</si>
  <si>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</si>
  <si>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</si>
  <si>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>M - Práce a dodávky M</t>
  </si>
  <si>
    <t xml:space="preserve">    21-M - Elektromontáže</t>
  </si>
  <si>
    <t xml:space="preserve">    46-M - Zemné práce vykonávané pri externých montážnych prácach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</si>
  <si>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</si>
  <si>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</si>
  <si>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</si>
  <si>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</si>
  <si>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</si>
  <si>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</si>
  <si>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</si>
  <si>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</si>
  <si>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</si>
  <si>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</si>
  <si>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</si>
  <si>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</si>
  <si>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</si>
  <si>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</si>
  <si>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</si>
  <si>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</si>
  <si>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</si>
  <si>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</si>
  <si>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</si>
  <si>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</t>
  </si>
  <si>
    <t>Hĺbenie rýh šírky do 600 mm v  hornine tr.3 súdržných - ručným náradím</t>
  </si>
  <si>
    <t>m3</t>
  </si>
  <si>
    <t>4</t>
  </si>
  <si>
    <t>2</t>
  </si>
  <si>
    <t>-1968698941</t>
  </si>
  <si>
    <t>174201101_1</t>
  </si>
  <si>
    <t>Zásyp sypaninou bez zhutnenia jám, šachiet, rýh, zárezov alebo okolo objektov do 100 m3 ručne</t>
  </si>
  <si>
    <t>424039878</t>
  </si>
  <si>
    <t>M</t>
  </si>
  <si>
    <t>Práce a dodávky M</t>
  </si>
  <si>
    <t>3</t>
  </si>
  <si>
    <t>21-M</t>
  </si>
  <si>
    <t>Elektromontáže</t>
  </si>
  <si>
    <t>13</t>
  </si>
  <si>
    <t>210010091</t>
  </si>
  <si>
    <t>Rúrka ohybná elektroinštalačná z HDPE, D 63 uložená voľne</t>
  </si>
  <si>
    <t>m</t>
  </si>
  <si>
    <t>64</t>
  </si>
  <si>
    <t>344060965</t>
  </si>
  <si>
    <t>14</t>
  </si>
  <si>
    <t>151856</t>
  </si>
  <si>
    <t>Chránička  50/ 41 Kopofl_25 CE</t>
  </si>
  <si>
    <t>BM</t>
  </si>
  <si>
    <t>256</t>
  </si>
  <si>
    <t>-1376963493</t>
  </si>
  <si>
    <t>19</t>
  </si>
  <si>
    <t>210193004_1</t>
  </si>
  <si>
    <t xml:space="preserve">Rozpájacia a istiaca plastová skriňa pilierová </t>
  </si>
  <si>
    <t>ks</t>
  </si>
  <si>
    <t>1220505600</t>
  </si>
  <si>
    <t>585300</t>
  </si>
  <si>
    <t>Skriňa polyesterová so zemným dielom vrátane výzbroje</t>
  </si>
  <si>
    <t>767001430</t>
  </si>
  <si>
    <t>5</t>
  </si>
  <si>
    <t>210220020</t>
  </si>
  <si>
    <t>Uzemňovacie vedenie v zemi FeZn vrátane izolácie spojov</t>
  </si>
  <si>
    <t>-934849846</t>
  </si>
  <si>
    <t>6</t>
  </si>
  <si>
    <t>007732</t>
  </si>
  <si>
    <t>Hro.pásovina 30x4 1bm=0,952kg</t>
  </si>
  <si>
    <t>KG</t>
  </si>
  <si>
    <t>1436414100</t>
  </si>
  <si>
    <t>9</t>
  </si>
  <si>
    <t>210220245</t>
  </si>
  <si>
    <t>Svorka FeZn pripojovacia SP</t>
  </si>
  <si>
    <t>-2027219600</t>
  </si>
  <si>
    <t>10</t>
  </si>
  <si>
    <t>170881</t>
  </si>
  <si>
    <t>Hro.SP1 svorka prip. D8-10 Zn</t>
  </si>
  <si>
    <t>KS</t>
  </si>
  <si>
    <t>1472009126</t>
  </si>
  <si>
    <t>7</t>
  </si>
  <si>
    <t>210220252</t>
  </si>
  <si>
    <t>Svorka FeZn odbočovacia spojovacia SR01-02</t>
  </si>
  <si>
    <t>538563740</t>
  </si>
  <si>
    <t>8</t>
  </si>
  <si>
    <t>002125</t>
  </si>
  <si>
    <t>Hro.SR 02 M8 svorka odboč.spoj</t>
  </si>
  <si>
    <t>-926876438</t>
  </si>
  <si>
    <t>15</t>
  </si>
  <si>
    <t>210901061</t>
  </si>
  <si>
    <t>Kábel hliníkový silový, uložený pevne AYKY 450/750 V 4x16</t>
  </si>
  <si>
    <t>-383225283</t>
  </si>
  <si>
    <t>16</t>
  </si>
  <si>
    <t>038566</t>
  </si>
  <si>
    <t>AYKY-J  4x 16 RE drôt</t>
  </si>
  <si>
    <t>1912069253</t>
  </si>
  <si>
    <t>18</t>
  </si>
  <si>
    <t>210950203</t>
  </si>
  <si>
    <t>Príplatok na zaťahovanie káblov, váha kábla do 4 kg</t>
  </si>
  <si>
    <t>-648902515</t>
  </si>
  <si>
    <t>46-M</t>
  </si>
  <si>
    <t>Zemné práce vykonávané pri externých montážnych prácach</t>
  </si>
  <si>
    <t>460420022</t>
  </si>
  <si>
    <t>Zriadenie, rekonšt. káblového lôžka z piesku bez zakrytia, v ryhe šír. do 65 cm, hrúbky vrstvy 10 cm nad aj pod káblom</t>
  </si>
  <si>
    <t>-1130846985</t>
  </si>
  <si>
    <t>583110000300</t>
  </si>
  <si>
    <t>Drvina vápencová frakcia 0-4 mm</t>
  </si>
  <si>
    <t>t</t>
  </si>
  <si>
    <t>128</t>
  </si>
  <si>
    <t>-1215533627</t>
  </si>
  <si>
    <t>11</t>
  </si>
  <si>
    <t>460490012</t>
  </si>
  <si>
    <t>Rozvinutie a uloženie výstražnej fólie z PVC do ryhy, šírka do 33 cm</t>
  </si>
  <si>
    <t>-1055678351</t>
  </si>
  <si>
    <t>12</t>
  </si>
  <si>
    <t>283230008000</t>
  </si>
  <si>
    <t>Výstražná fóla PE, šxhr 300x0,1 mm, dĺ. 250 m, farba červená, HAGARD</t>
  </si>
  <si>
    <t>886095838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</si>
</sst>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4" fontId="19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N9" sqref="AN9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83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8" t="s">
        <v>12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s="1" customFormat="1" ht="37" customHeight="1">
      <c r="B6" s="17"/>
      <c r="D6" s="22" t="s">
        <v>13</v>
      </c>
      <c r="K6" s="170" t="s">
        <v>14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/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18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3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25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5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26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ROUND(AG94,2)</f>
        <v>0</v>
      </c>
      <c r="AL26" s="173"/>
      <c r="AM26" s="173"/>
      <c r="AN26" s="173"/>
      <c r="AO26" s="173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4" t="s">
        <v>29</v>
      </c>
      <c r="M28" s="174"/>
      <c r="N28" s="174"/>
      <c r="O28" s="174"/>
      <c r="P28" s="174"/>
      <c r="Q28" s="26"/>
      <c r="R28" s="26"/>
      <c r="S28" s="26"/>
      <c r="T28" s="26"/>
      <c r="U28" s="26"/>
      <c r="V28" s="26"/>
      <c r="W28" s="174" t="s">
        <v>30</v>
      </c>
      <c r="X28" s="174"/>
      <c r="Y28" s="174"/>
      <c r="Z28" s="174"/>
      <c r="AA28" s="174"/>
      <c r="AB28" s="174"/>
      <c r="AC28" s="174"/>
      <c r="AD28" s="174"/>
      <c r="AE28" s="174"/>
      <c r="AF28" s="26"/>
      <c r="AG28" s="26"/>
      <c r="AH28" s="26"/>
      <c r="AI28" s="26"/>
      <c r="AJ28" s="26"/>
      <c r="AK28" s="174" t="s">
        <v>31</v>
      </c>
      <c r="AL28" s="174"/>
      <c r="AM28" s="174"/>
      <c r="AN28" s="174"/>
      <c r="AO28" s="174"/>
      <c r="AP28" s="26"/>
      <c r="AQ28" s="26"/>
      <c r="AR28" s="27"/>
      <c r="BE28" s="26"/>
    </row>
    <row r="29" spans="1:71" s="3" customFormat="1" ht="14.5" customHeight="1">
      <c r="B29" s="31"/>
      <c r="D29" s="23" t="s">
        <v>32</v>
      </c>
      <c r="F29" s="23" t="s">
        <v>33</v>
      </c>
      <c r="L29" s="177">
        <v>0.2</v>
      </c>
      <c r="M29" s="176"/>
      <c r="N29" s="176"/>
      <c r="O29" s="176"/>
      <c r="P29" s="176"/>
      <c r="W29" s="175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ROUND(AV94, 2)</f>
        <v>0</v>
      </c>
      <c r="AL29" s="176"/>
      <c r="AM29" s="176"/>
      <c r="AN29" s="176"/>
      <c r="AO29" s="176"/>
      <c r="AR29" s="31"/>
    </row>
    <row r="30" spans="1:71" s="3" customFormat="1" ht="14.5" customHeight="1">
      <c r="B30" s="31"/>
      <c r="F30" s="23" t="s">
        <v>34</v>
      </c>
      <c r="L30" s="177">
        <v>0.2</v>
      </c>
      <c r="M30" s="176"/>
      <c r="N30" s="176"/>
      <c r="O30" s="176"/>
      <c r="P30" s="176"/>
      <c r="W30" s="175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ROUND(AW94, 2)</f>
        <v>0</v>
      </c>
      <c r="AL30" s="176"/>
      <c r="AM30" s="176"/>
      <c r="AN30" s="176"/>
      <c r="AO30" s="176"/>
      <c r="AR30" s="31"/>
    </row>
    <row r="31" spans="1:71" s="3" customFormat="1" ht="14.5" hidden="1" customHeight="1">
      <c r="B31" s="31"/>
      <c r="F31" s="23" t="s">
        <v>35</v>
      </c>
      <c r="L31" s="177">
        <v>0.2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1"/>
    </row>
    <row r="32" spans="1:71" s="3" customFormat="1" ht="14.5" hidden="1" customHeight="1">
      <c r="B32" s="31"/>
      <c r="F32" s="23" t="s">
        <v>36</v>
      </c>
      <c r="L32" s="177">
        <v>0.2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1"/>
    </row>
    <row r="33" spans="1:57" s="3" customFormat="1" ht="14.5" hidden="1" customHeight="1">
      <c r="B33" s="31"/>
      <c r="F33" s="23" t="s">
        <v>37</v>
      </c>
      <c r="L33" s="177">
        <v>0</v>
      </c>
      <c r="M33" s="176"/>
      <c r="N33" s="176"/>
      <c r="O33" s="176"/>
      <c r="P33" s="176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198" t="s">
        <v>40</v>
      </c>
      <c r="Y35" s="199"/>
      <c r="Z35" s="199"/>
      <c r="AA35" s="199"/>
      <c r="AB35" s="199"/>
      <c r="AC35" s="34"/>
      <c r="AD35" s="34"/>
      <c r="AE35" s="34"/>
      <c r="AF35" s="34"/>
      <c r="AG35" s="34"/>
      <c r="AH35" s="34"/>
      <c r="AI35" s="34"/>
      <c r="AJ35" s="34"/>
      <c r="AK35" s="200">
        <f>SUM(AK26:AK33)</f>
        <v>0</v>
      </c>
      <c r="AL35" s="199"/>
      <c r="AM35" s="199"/>
      <c r="AN35" s="199"/>
      <c r="AO35" s="201"/>
      <c r="AP35" s="32"/>
      <c r="AQ35" s="32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6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39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43</v>
      </c>
      <c r="AI60" s="29"/>
      <c r="AJ60" s="29"/>
      <c r="AK60" s="29"/>
      <c r="AL60" s="29"/>
      <c r="AM60" s="39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7" t="s">
        <v>45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39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43</v>
      </c>
      <c r="AI75" s="29"/>
      <c r="AJ75" s="29"/>
      <c r="AK75" s="29"/>
      <c r="AL75" s="29"/>
      <c r="AM75" s="39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5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0267</v>
      </c>
      <c r="AR84" s="45"/>
    </row>
    <row r="85" spans="1:91" s="5" customFormat="1" ht="37" customHeight="1">
      <c r="B85" s="46"/>
      <c r="C85" s="47" t="s">
        <v>13</v>
      </c>
      <c r="L85" s="189" t="str">
        <f>K6</f>
        <v>Výstavba kopostárne v Bošáci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6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1" t="str">
        <f>IF(AN8= "","",AN8)</f>
        <v/>
      </c>
      <c r="AN87" s="191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92" t="str">
        <f>IF(E17="","",E17)</f>
        <v xml:space="preserve"> </v>
      </c>
      <c r="AN89" s="193"/>
      <c r="AO89" s="193"/>
      <c r="AP89" s="193"/>
      <c r="AQ89" s="26"/>
      <c r="AR89" s="27"/>
      <c r="AS89" s="194" t="s">
        <v>48</v>
      </c>
      <c r="AT89" s="19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2" t="str">
        <f>IF(E20="","",E20)</f>
        <v xml:space="preserve"> </v>
      </c>
      <c r="AN90" s="193"/>
      <c r="AO90" s="193"/>
      <c r="AP90" s="193"/>
      <c r="AQ90" s="26"/>
      <c r="AR90" s="27"/>
      <c r="AS90" s="196"/>
      <c r="AT90" s="19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6"/>
      <c r="AT91" s="19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4" t="s">
        <v>49</v>
      </c>
      <c r="D92" s="185"/>
      <c r="E92" s="185"/>
      <c r="F92" s="185"/>
      <c r="G92" s="185"/>
      <c r="H92" s="54"/>
      <c r="I92" s="186" t="s">
        <v>50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51</v>
      </c>
      <c r="AH92" s="185"/>
      <c r="AI92" s="185"/>
      <c r="AJ92" s="185"/>
      <c r="AK92" s="185"/>
      <c r="AL92" s="185"/>
      <c r="AM92" s="185"/>
      <c r="AN92" s="186" t="s">
        <v>52</v>
      </c>
      <c r="AO92" s="185"/>
      <c r="AP92" s="188"/>
      <c r="AQ92" s="55" t="s">
        <v>53</v>
      </c>
      <c r="AR92" s="27"/>
      <c r="AS92" s="56" t="s">
        <v>54</v>
      </c>
      <c r="AT92" s="57" t="s">
        <v>55</v>
      </c>
      <c r="AU92" s="57" t="s">
        <v>56</v>
      </c>
      <c r="AV92" s="57" t="s">
        <v>57</v>
      </c>
      <c r="AW92" s="57" t="s">
        <v>58</v>
      </c>
      <c r="AX92" s="57" t="s">
        <v>59</v>
      </c>
      <c r="AY92" s="57" t="s">
        <v>60</v>
      </c>
      <c r="AZ92" s="57" t="s">
        <v>61</v>
      </c>
      <c r="BA92" s="57" t="s">
        <v>62</v>
      </c>
      <c r="BB92" s="57" t="s">
        <v>63</v>
      </c>
      <c r="BC92" s="57" t="s">
        <v>64</v>
      </c>
      <c r="BD92" s="58" t="s">
        <v>65</v>
      </c>
      <c r="BE92" s="26"/>
    </row>
    <row r="93" spans="1:91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5" customHeight="1">
      <c r="B94" s="62"/>
      <c r="C94" s="63" t="s">
        <v>66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1">
        <f>ROUND(AG95,2)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376.77190000000002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67</v>
      </c>
      <c r="BT94" s="71" t="s">
        <v>68</v>
      </c>
      <c r="BU94" s="72" t="s">
        <v>69</v>
      </c>
      <c r="BV94" s="71" t="s">
        <v>70</v>
      </c>
      <c r="BW94" s="71" t="s">
        <v>4</v>
      </c>
      <c r="BX94" s="71" t="s">
        <v>71</v>
      </c>
      <c r="CL94" s="71" t="s">
        <v>1</v>
      </c>
    </row>
    <row r="95" spans="1:91" s="7" customFormat="1" ht="16.5" customHeight="1">
      <c r="A95" s="73" t="s">
        <v>72</v>
      </c>
      <c r="B95" s="74"/>
      <c r="C95" s="75"/>
      <c r="D95" s="180" t="s">
        <v>73</v>
      </c>
      <c r="E95" s="180"/>
      <c r="F95" s="180"/>
      <c r="G95" s="180"/>
      <c r="H95" s="180"/>
      <c r="I95" s="76"/>
      <c r="J95" s="180" t="s">
        <v>74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78">
        <f>'SO-11 - Areálové NN rozvody'!J32</f>
        <v>0</v>
      </c>
      <c r="AH95" s="179"/>
      <c r="AI95" s="179"/>
      <c r="AJ95" s="179"/>
      <c r="AK95" s="179"/>
      <c r="AL95" s="179"/>
      <c r="AM95" s="179"/>
      <c r="AN95" s="178">
        <f>SUM(AG95,AT95)</f>
        <v>0</v>
      </c>
      <c r="AO95" s="179"/>
      <c r="AP95" s="179"/>
      <c r="AQ95" s="77" t="s">
        <v>75</v>
      </c>
      <c r="AR95" s="74"/>
      <c r="AS95" s="78">
        <v>0</v>
      </c>
      <c r="AT95" s="79">
        <f>ROUND(SUM(AV95:AW95),2)</f>
        <v>0</v>
      </c>
      <c r="AU95" s="80">
        <f>'SO-11 - Areálové NN rozvody'!P125</f>
        <v>376.77189999999996</v>
      </c>
      <c r="AV95" s="79">
        <f>'SO-11 - Areálové NN rozvody'!J35</f>
        <v>0</v>
      </c>
      <c r="AW95" s="79">
        <f>'SO-11 - Areálové NN rozvody'!J36</f>
        <v>0</v>
      </c>
      <c r="AX95" s="79">
        <f>'SO-11 - Areálové NN rozvody'!J37</f>
        <v>0</v>
      </c>
      <c r="AY95" s="79">
        <f>'SO-11 - Areálové NN rozvody'!J38</f>
        <v>0</v>
      </c>
      <c r="AZ95" s="79">
        <f>'SO-11 - Areálové NN rozvody'!F35</f>
        <v>0</v>
      </c>
      <c r="BA95" s="79">
        <f>'SO-11 - Areálové NN rozvody'!F36</f>
        <v>0</v>
      </c>
      <c r="BB95" s="79">
        <f>'SO-11 - Areálové NN rozvody'!F37</f>
        <v>0</v>
      </c>
      <c r="BC95" s="79">
        <f>'SO-11 - Areálové NN rozvody'!F38</f>
        <v>0</v>
      </c>
      <c r="BD95" s="81">
        <f>'SO-11 - Areálové NN rozvody'!F39</f>
        <v>0</v>
      </c>
      <c r="BT95" s="82" t="s">
        <v>76</v>
      </c>
      <c r="BV95" s="82" t="s">
        <v>70</v>
      </c>
      <c r="BW95" s="82" t="s">
        <v>77</v>
      </c>
      <c r="BX95" s="82" t="s">
        <v>4</v>
      </c>
      <c r="CL95" s="82" t="s">
        <v>1</v>
      </c>
      <c r="CM95" s="82" t="s">
        <v>76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7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-11 - Areálové NN rozvod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0"/>
  <sheetViews>
    <sheetView showGridLines="0" tabSelected="1" workbookViewId="0">
      <selection activeCell="G15" sqref="G15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3"/>
    </row>
    <row r="2" spans="1:46" s="1" customFormat="1" ht="37" customHeight="1">
      <c r="L2" s="183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77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5" customHeight="1">
      <c r="B4" s="17"/>
      <c r="D4" s="18" t="s">
        <v>78</v>
      </c>
      <c r="L4" s="17"/>
      <c r="M4" s="84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Výstavba kopostárne v Bošáci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79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9" t="s">
        <v>80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8" t="str">
        <f>'Rekapitulácia stavby'!E14</f>
        <v xml:space="preserve"> </v>
      </c>
      <c r="F18" s="168"/>
      <c r="G18" s="168"/>
      <c r="H18" s="168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1" t="s">
        <v>1</v>
      </c>
      <c r="F27" s="171"/>
      <c r="G27" s="171"/>
      <c r="H27" s="171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5" customHeight="1">
      <c r="A30" s="26"/>
      <c r="B30" s="27"/>
      <c r="C30" s="26"/>
      <c r="D30" s="21" t="s">
        <v>81</v>
      </c>
      <c r="E30" s="26"/>
      <c r="F30" s="26"/>
      <c r="G30" s="26"/>
      <c r="H30" s="26"/>
      <c r="I30" s="26"/>
      <c r="J30" s="88">
        <f>J96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5" customHeight="1">
      <c r="A31" s="26"/>
      <c r="B31" s="27"/>
      <c r="C31" s="26"/>
      <c r="D31" s="89" t="s">
        <v>82</v>
      </c>
      <c r="E31" s="26"/>
      <c r="F31" s="26"/>
      <c r="G31" s="26"/>
      <c r="H31" s="26"/>
      <c r="I31" s="26"/>
      <c r="J31" s="88">
        <f>J104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0" t="s">
        <v>28</v>
      </c>
      <c r="E32" s="26"/>
      <c r="F32" s="26"/>
      <c r="G32" s="26"/>
      <c r="H32" s="26"/>
      <c r="I32" s="26"/>
      <c r="J32" s="65">
        <f>ROUND(J30 + J31,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30</v>
      </c>
      <c r="G34" s="26"/>
      <c r="H34" s="26"/>
      <c r="I34" s="30" t="s">
        <v>29</v>
      </c>
      <c r="J34" s="30" t="s">
        <v>31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1" t="s">
        <v>32</v>
      </c>
      <c r="E35" s="23" t="s">
        <v>33</v>
      </c>
      <c r="F35" s="92">
        <f>ROUND((SUM(BE104:BE105) + SUM(BE125:BE149)),  2)</f>
        <v>0</v>
      </c>
      <c r="G35" s="26"/>
      <c r="H35" s="26"/>
      <c r="I35" s="93">
        <v>0.2</v>
      </c>
      <c r="J35" s="92">
        <f>ROUND(((SUM(BE104:BE105) + SUM(BE125:BE149))*I35),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34</v>
      </c>
      <c r="F36" s="92">
        <f>ROUND((SUM(BF104:BF105) + SUM(BF125:BF149)),  2)</f>
        <v>0</v>
      </c>
      <c r="G36" s="26"/>
      <c r="H36" s="26"/>
      <c r="I36" s="93">
        <v>0.2</v>
      </c>
      <c r="J36" s="92">
        <f>ROUND(((SUM(BF104:BF105) + SUM(BF125:BF149))*I36),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35</v>
      </c>
      <c r="F37" s="92">
        <f>ROUND((SUM(BG104:BG105) + SUM(BG125:BG149)),  2)</f>
        <v>0</v>
      </c>
      <c r="G37" s="26"/>
      <c r="H37" s="26"/>
      <c r="I37" s="93">
        <v>0.2</v>
      </c>
      <c r="J37" s="92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36</v>
      </c>
      <c r="F38" s="92">
        <f>ROUND((SUM(BH104:BH105) + SUM(BH125:BH149)),  2)</f>
        <v>0</v>
      </c>
      <c r="G38" s="26"/>
      <c r="H38" s="26"/>
      <c r="I38" s="93">
        <v>0.2</v>
      </c>
      <c r="J38" s="92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37</v>
      </c>
      <c r="F39" s="92">
        <f>ROUND((SUM(BI104:BI105) + SUM(BI125:BI149)),  2)</f>
        <v>0</v>
      </c>
      <c r="G39" s="26"/>
      <c r="H39" s="26"/>
      <c r="I39" s="93">
        <v>0</v>
      </c>
      <c r="J39" s="92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94"/>
      <c r="D41" s="95" t="s">
        <v>38</v>
      </c>
      <c r="E41" s="54"/>
      <c r="F41" s="54"/>
      <c r="G41" s="96" t="s">
        <v>39</v>
      </c>
      <c r="H41" s="97" t="s">
        <v>40</v>
      </c>
      <c r="I41" s="54"/>
      <c r="J41" s="98">
        <f>SUM(J32:J39)</f>
        <v>0</v>
      </c>
      <c r="K41" s="99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43</v>
      </c>
      <c r="E61" s="29"/>
      <c r="F61" s="100" t="s">
        <v>44</v>
      </c>
      <c r="G61" s="39" t="s">
        <v>43</v>
      </c>
      <c r="H61" s="29"/>
      <c r="I61" s="29"/>
      <c r="J61" s="101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43</v>
      </c>
      <c r="E76" s="29"/>
      <c r="F76" s="100" t="s">
        <v>44</v>
      </c>
      <c r="G76" s="39" t="s">
        <v>43</v>
      </c>
      <c r="H76" s="29"/>
      <c r="I76" s="29"/>
      <c r="J76" s="101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83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Výstavba kopostárne v Bošáci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9" t="str">
        <f>E9</f>
        <v>SO-11 - Areálové NN rozvody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2" t="s">
        <v>84</v>
      </c>
      <c r="D94" s="94"/>
      <c r="E94" s="94"/>
      <c r="F94" s="94"/>
      <c r="G94" s="94"/>
      <c r="H94" s="94"/>
      <c r="I94" s="94"/>
      <c r="J94" s="103" t="s">
        <v>85</v>
      </c>
      <c r="K94" s="94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" customHeight="1">
      <c r="A96" s="26"/>
      <c r="B96" s="27"/>
      <c r="C96" s="104" t="s">
        <v>86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87</v>
      </c>
    </row>
    <row r="97" spans="1:31" s="9" customFormat="1" ht="25" customHeight="1">
      <c r="B97" s="105"/>
      <c r="D97" s="106" t="s">
        <v>88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1:31" s="10" customFormat="1" ht="20" customHeight="1">
      <c r="B98" s="109"/>
      <c r="D98" s="110" t="s">
        <v>89</v>
      </c>
      <c r="E98" s="111"/>
      <c r="F98" s="111"/>
      <c r="G98" s="111"/>
      <c r="H98" s="111"/>
      <c r="I98" s="111"/>
      <c r="J98" s="112">
        <f>J127</f>
        <v>0</v>
      </c>
      <c r="L98" s="109"/>
    </row>
    <row r="99" spans="1:31" s="9" customFormat="1" ht="25" customHeight="1">
      <c r="B99" s="105"/>
      <c r="D99" s="106" t="s">
        <v>90</v>
      </c>
      <c r="E99" s="107"/>
      <c r="F99" s="107"/>
      <c r="G99" s="107"/>
      <c r="H99" s="107"/>
      <c r="I99" s="107"/>
      <c r="J99" s="108">
        <f>J130</f>
        <v>0</v>
      </c>
      <c r="L99" s="105"/>
    </row>
    <row r="100" spans="1:31" s="10" customFormat="1" ht="20" customHeight="1">
      <c r="B100" s="109"/>
      <c r="D100" s="110" t="s">
        <v>91</v>
      </c>
      <c r="E100" s="111"/>
      <c r="F100" s="111"/>
      <c r="G100" s="111"/>
      <c r="H100" s="111"/>
      <c r="I100" s="111"/>
      <c r="J100" s="112">
        <f>J131</f>
        <v>0</v>
      </c>
      <c r="L100" s="109"/>
    </row>
    <row r="101" spans="1:31" s="10" customFormat="1" ht="20" customHeight="1">
      <c r="B101" s="109"/>
      <c r="D101" s="110" t="s">
        <v>92</v>
      </c>
      <c r="E101" s="111"/>
      <c r="F101" s="111"/>
      <c r="G101" s="111"/>
      <c r="H101" s="111"/>
      <c r="I101" s="111"/>
      <c r="J101" s="112">
        <f>J145</f>
        <v>0</v>
      </c>
      <c r="L101" s="109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7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29.25" customHeight="1">
      <c r="A104" s="26"/>
      <c r="B104" s="27"/>
      <c r="C104" s="104" t="s">
        <v>93</v>
      </c>
      <c r="D104" s="26"/>
      <c r="E104" s="26"/>
      <c r="F104" s="26"/>
      <c r="G104" s="26"/>
      <c r="H104" s="26"/>
      <c r="I104" s="26"/>
      <c r="J104" s="113">
        <v>0</v>
      </c>
      <c r="K104" s="26"/>
      <c r="L104" s="36"/>
      <c r="N104" s="114" t="s">
        <v>32</v>
      </c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8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9.25" customHeight="1">
      <c r="A106" s="26"/>
      <c r="B106" s="27"/>
      <c r="C106" s="115" t="s">
        <v>94</v>
      </c>
      <c r="D106" s="94"/>
      <c r="E106" s="94"/>
      <c r="F106" s="94"/>
      <c r="G106" s="94"/>
      <c r="H106" s="94"/>
      <c r="I106" s="94"/>
      <c r="J106" s="116">
        <f>ROUND(J96+J104,2)</f>
        <v>0</v>
      </c>
      <c r="K106" s="9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7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7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5" customHeight="1">
      <c r="A112" s="26"/>
      <c r="B112" s="27"/>
      <c r="C112" s="18" t="s">
        <v>95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7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3" t="str">
        <f>E7</f>
        <v>Výstavba kopostárne v Bošáci</v>
      </c>
      <c r="F115" s="204"/>
      <c r="G115" s="204"/>
      <c r="H115" s="204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79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9" t="str">
        <f>E9</f>
        <v>SO-11 - Areálové NN rozvody</v>
      </c>
      <c r="F117" s="202"/>
      <c r="G117" s="202"/>
      <c r="H117" s="20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7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17</v>
      </c>
      <c r="D119" s="26"/>
      <c r="E119" s="26"/>
      <c r="F119" s="21" t="str">
        <f>F12</f>
        <v xml:space="preserve"> </v>
      </c>
      <c r="G119" s="26"/>
      <c r="H119" s="26"/>
      <c r="I119" s="23" t="s">
        <v>19</v>
      </c>
      <c r="J119" s="49" t="str">
        <f>IF(J12="","",J12)</f>
        <v/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7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20</v>
      </c>
      <c r="D121" s="26"/>
      <c r="E121" s="26"/>
      <c r="F121" s="21" t="str">
        <f>E15</f>
        <v xml:space="preserve"> </v>
      </c>
      <c r="G121" s="26"/>
      <c r="H121" s="26"/>
      <c r="I121" s="23" t="s">
        <v>24</v>
      </c>
      <c r="J121" s="24" t="str">
        <f>E21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5" customHeight="1">
      <c r="A122" s="26"/>
      <c r="B122" s="27"/>
      <c r="C122" s="23" t="s">
        <v>23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25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2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7"/>
      <c r="B124" s="118"/>
      <c r="C124" s="119" t="s">
        <v>96</v>
      </c>
      <c r="D124" s="120" t="s">
        <v>53</v>
      </c>
      <c r="E124" s="120" t="s">
        <v>49</v>
      </c>
      <c r="F124" s="120" t="s">
        <v>50</v>
      </c>
      <c r="G124" s="120" t="s">
        <v>97</v>
      </c>
      <c r="H124" s="120" t="s">
        <v>98</v>
      </c>
      <c r="I124" s="120" t="s">
        <v>99</v>
      </c>
      <c r="J124" s="121" t="s">
        <v>85</v>
      </c>
      <c r="K124" s="122" t="s">
        <v>100</v>
      </c>
      <c r="L124" s="123"/>
      <c r="M124" s="56" t="s">
        <v>1</v>
      </c>
      <c r="N124" s="57" t="s">
        <v>32</v>
      </c>
      <c r="O124" s="57" t="s">
        <v>101</v>
      </c>
      <c r="P124" s="57" t="s">
        <v>102</v>
      </c>
      <c r="Q124" s="57" t="s">
        <v>103</v>
      </c>
      <c r="R124" s="57" t="s">
        <v>104</v>
      </c>
      <c r="S124" s="57" t="s">
        <v>105</v>
      </c>
      <c r="T124" s="58" t="s">
        <v>106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3" customHeight="1">
      <c r="A125" s="26"/>
      <c r="B125" s="27"/>
      <c r="C125" s="63" t="s">
        <v>81</v>
      </c>
      <c r="D125" s="26"/>
      <c r="E125" s="26"/>
      <c r="F125" s="26"/>
      <c r="G125" s="26"/>
      <c r="H125" s="26"/>
      <c r="I125" s="26"/>
      <c r="J125" s="124">
        <f>BK125</f>
        <v>0</v>
      </c>
      <c r="K125" s="26"/>
      <c r="L125" s="27"/>
      <c r="M125" s="59"/>
      <c r="N125" s="50"/>
      <c r="O125" s="60"/>
      <c r="P125" s="125">
        <f>P126+P130</f>
        <v>376.77189999999996</v>
      </c>
      <c r="Q125" s="60"/>
      <c r="R125" s="125">
        <f>R126+R130</f>
        <v>60.035069999999997</v>
      </c>
      <c r="S125" s="60"/>
      <c r="T125" s="126">
        <f>T126+T130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67</v>
      </c>
      <c r="AU125" s="14" t="s">
        <v>87</v>
      </c>
      <c r="BK125" s="127">
        <f>BK126+BK130</f>
        <v>0</v>
      </c>
    </row>
    <row r="126" spans="1:65" s="12" customFormat="1" ht="26" customHeight="1">
      <c r="B126" s="128"/>
      <c r="D126" s="129" t="s">
        <v>67</v>
      </c>
      <c r="E126" s="130" t="s">
        <v>107</v>
      </c>
      <c r="F126" s="130" t="s">
        <v>108</v>
      </c>
      <c r="J126" s="131">
        <f>BK126</f>
        <v>0</v>
      </c>
      <c r="L126" s="128"/>
      <c r="M126" s="132"/>
      <c r="N126" s="133"/>
      <c r="O126" s="133"/>
      <c r="P126" s="134">
        <f>P127</f>
        <v>262.75339999999994</v>
      </c>
      <c r="Q126" s="133"/>
      <c r="R126" s="134">
        <f>R127</f>
        <v>0</v>
      </c>
      <c r="S126" s="133"/>
      <c r="T126" s="135">
        <f>T127</f>
        <v>0</v>
      </c>
      <c r="AR126" s="129" t="s">
        <v>76</v>
      </c>
      <c r="AT126" s="136" t="s">
        <v>67</v>
      </c>
      <c r="AU126" s="136" t="s">
        <v>68</v>
      </c>
      <c r="AY126" s="129" t="s">
        <v>109</v>
      </c>
      <c r="BK126" s="137">
        <f>BK127</f>
        <v>0</v>
      </c>
    </row>
    <row r="127" spans="1:65" s="12" customFormat="1" ht="23" customHeight="1">
      <c r="B127" s="128"/>
      <c r="D127" s="129" t="s">
        <v>67</v>
      </c>
      <c r="E127" s="138" t="s">
        <v>76</v>
      </c>
      <c r="F127" s="138" t="s">
        <v>110</v>
      </c>
      <c r="J127" s="139">
        <f>BK127</f>
        <v>0</v>
      </c>
      <c r="L127" s="128"/>
      <c r="M127" s="132"/>
      <c r="N127" s="133"/>
      <c r="O127" s="133"/>
      <c r="P127" s="134">
        <f>SUM(P128:P129)</f>
        <v>262.75339999999994</v>
      </c>
      <c r="Q127" s="133"/>
      <c r="R127" s="134">
        <f>SUM(R128:R129)</f>
        <v>0</v>
      </c>
      <c r="S127" s="133"/>
      <c r="T127" s="135">
        <f>SUM(T128:T129)</f>
        <v>0</v>
      </c>
      <c r="AR127" s="129" t="s">
        <v>76</v>
      </c>
      <c r="AT127" s="136" t="s">
        <v>67</v>
      </c>
      <c r="AU127" s="136" t="s">
        <v>76</v>
      </c>
      <c r="AY127" s="129" t="s">
        <v>109</v>
      </c>
      <c r="BK127" s="137">
        <f>SUM(BK128:BK129)</f>
        <v>0</v>
      </c>
    </row>
    <row r="128" spans="1:65" s="2" customFormat="1" ht="21.75" customHeight="1">
      <c r="A128" s="26"/>
      <c r="B128" s="140"/>
      <c r="C128" s="141" t="s">
        <v>76</v>
      </c>
      <c r="D128" s="141" t="s">
        <v>111</v>
      </c>
      <c r="E128" s="142" t="s">
        <v>112</v>
      </c>
      <c r="F128" s="143" t="s">
        <v>113</v>
      </c>
      <c r="G128" s="144" t="s">
        <v>114</v>
      </c>
      <c r="H128" s="145">
        <v>52</v>
      </c>
      <c r="I128" s="146"/>
      <c r="J128" s="146">
        <f>ROUND(I128*H128,2)</f>
        <v>0</v>
      </c>
      <c r="K128" s="147"/>
      <c r="L128" s="27"/>
      <c r="M128" s="148" t="s">
        <v>1</v>
      </c>
      <c r="N128" s="149" t="s">
        <v>34</v>
      </c>
      <c r="O128" s="150">
        <v>4.9479499999999996</v>
      </c>
      <c r="P128" s="150">
        <f>O128*H128</f>
        <v>257.29339999999996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2" t="s">
        <v>115</v>
      </c>
      <c r="AT128" s="152" t="s">
        <v>111</v>
      </c>
      <c r="AU128" s="152" t="s">
        <v>116</v>
      </c>
      <c r="AY128" s="14" t="s">
        <v>109</v>
      </c>
      <c r="BE128" s="153">
        <f>IF(N128="základná",J128,0)</f>
        <v>0</v>
      </c>
      <c r="BF128" s="153">
        <f>IF(N128="znížená",J128,0)</f>
        <v>0</v>
      </c>
      <c r="BG128" s="153">
        <f>IF(N128="zákl. prenesená",J128,0)</f>
        <v>0</v>
      </c>
      <c r="BH128" s="153">
        <f>IF(N128="zníž. prenesená",J128,0)</f>
        <v>0</v>
      </c>
      <c r="BI128" s="153">
        <f>IF(N128="nulová",J128,0)</f>
        <v>0</v>
      </c>
      <c r="BJ128" s="14" t="s">
        <v>116</v>
      </c>
      <c r="BK128" s="153">
        <f>ROUND(I128*H128,2)</f>
        <v>0</v>
      </c>
      <c r="BL128" s="14" t="s">
        <v>115</v>
      </c>
      <c r="BM128" s="152" t="s">
        <v>117</v>
      </c>
    </row>
    <row r="129" spans="1:65" s="2" customFormat="1" ht="21.75" customHeight="1">
      <c r="A129" s="26"/>
      <c r="B129" s="140"/>
      <c r="C129" s="141" t="s">
        <v>115</v>
      </c>
      <c r="D129" s="141" t="s">
        <v>111</v>
      </c>
      <c r="E129" s="142" t="s">
        <v>118</v>
      </c>
      <c r="F129" s="143" t="s">
        <v>119</v>
      </c>
      <c r="G129" s="144" t="s">
        <v>114</v>
      </c>
      <c r="H129" s="145">
        <v>52</v>
      </c>
      <c r="I129" s="146"/>
      <c r="J129" s="146">
        <f>ROUND(I129*H129,2)</f>
        <v>0</v>
      </c>
      <c r="K129" s="147"/>
      <c r="L129" s="27"/>
      <c r="M129" s="148" t="s">
        <v>1</v>
      </c>
      <c r="N129" s="149" t="s">
        <v>34</v>
      </c>
      <c r="O129" s="150">
        <v>0.105</v>
      </c>
      <c r="P129" s="150">
        <f>O129*H129</f>
        <v>5.46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2" t="s">
        <v>115</v>
      </c>
      <c r="AT129" s="152" t="s">
        <v>111</v>
      </c>
      <c r="AU129" s="152" t="s">
        <v>116</v>
      </c>
      <c r="AY129" s="14" t="s">
        <v>109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4" t="s">
        <v>116</v>
      </c>
      <c r="BK129" s="153">
        <f>ROUND(I129*H129,2)</f>
        <v>0</v>
      </c>
      <c r="BL129" s="14" t="s">
        <v>115</v>
      </c>
      <c r="BM129" s="152" t="s">
        <v>120</v>
      </c>
    </row>
    <row r="130" spans="1:65" s="12" customFormat="1" ht="26" customHeight="1">
      <c r="B130" s="128"/>
      <c r="D130" s="129" t="s">
        <v>67</v>
      </c>
      <c r="E130" s="130" t="s">
        <v>121</v>
      </c>
      <c r="F130" s="130" t="s">
        <v>122</v>
      </c>
      <c r="J130" s="131">
        <f>BK130</f>
        <v>0</v>
      </c>
      <c r="L130" s="128"/>
      <c r="M130" s="132"/>
      <c r="N130" s="133"/>
      <c r="O130" s="133"/>
      <c r="P130" s="134">
        <f>P131+P145</f>
        <v>114.01849999999999</v>
      </c>
      <c r="Q130" s="133"/>
      <c r="R130" s="134">
        <f>R131+R145</f>
        <v>60.035069999999997</v>
      </c>
      <c r="S130" s="133"/>
      <c r="T130" s="135">
        <f>T131+T145</f>
        <v>0</v>
      </c>
      <c r="AR130" s="129" t="s">
        <v>123</v>
      </c>
      <c r="AT130" s="136" t="s">
        <v>67</v>
      </c>
      <c r="AU130" s="136" t="s">
        <v>68</v>
      </c>
      <c r="AY130" s="129" t="s">
        <v>109</v>
      </c>
      <c r="BK130" s="137">
        <f>BK131+BK145</f>
        <v>0</v>
      </c>
    </row>
    <row r="131" spans="1:65" s="12" customFormat="1" ht="23" customHeight="1">
      <c r="B131" s="128"/>
      <c r="D131" s="129" t="s">
        <v>67</v>
      </c>
      <c r="E131" s="138" t="s">
        <v>124</v>
      </c>
      <c r="F131" s="138" t="s">
        <v>125</v>
      </c>
      <c r="J131" s="139">
        <f>BK131</f>
        <v>0</v>
      </c>
      <c r="L131" s="128"/>
      <c r="M131" s="132"/>
      <c r="N131" s="133"/>
      <c r="O131" s="133"/>
      <c r="P131" s="134">
        <f>SUM(P132:P144)</f>
        <v>78.196999999999989</v>
      </c>
      <c r="Q131" s="133"/>
      <c r="R131" s="134">
        <f>SUM(R132:R144)</f>
        <v>0</v>
      </c>
      <c r="S131" s="133"/>
      <c r="T131" s="135">
        <f>SUM(T132:T144)</f>
        <v>0</v>
      </c>
      <c r="AR131" s="129" t="s">
        <v>123</v>
      </c>
      <c r="AT131" s="136" t="s">
        <v>67</v>
      </c>
      <c r="AU131" s="136" t="s">
        <v>76</v>
      </c>
      <c r="AY131" s="129" t="s">
        <v>109</v>
      </c>
      <c r="BK131" s="137">
        <f>SUM(BK132:BK144)</f>
        <v>0</v>
      </c>
    </row>
    <row r="132" spans="1:65" s="2" customFormat="1" ht="21.75" customHeight="1">
      <c r="A132" s="26"/>
      <c r="B132" s="140"/>
      <c r="C132" s="141" t="s">
        <v>126</v>
      </c>
      <c r="D132" s="141" t="s">
        <v>111</v>
      </c>
      <c r="E132" s="142" t="s">
        <v>127</v>
      </c>
      <c r="F132" s="143" t="s">
        <v>128</v>
      </c>
      <c r="G132" s="144" t="s">
        <v>129</v>
      </c>
      <c r="H132" s="145">
        <v>167</v>
      </c>
      <c r="I132" s="146"/>
      <c r="J132" s="146">
        <f t="shared" ref="J132:J144" si="0">ROUND(I132*H132,2)</f>
        <v>0</v>
      </c>
      <c r="K132" s="147"/>
      <c r="L132" s="27"/>
      <c r="M132" s="148" t="s">
        <v>1</v>
      </c>
      <c r="N132" s="149" t="s">
        <v>34</v>
      </c>
      <c r="O132" s="150">
        <v>8.5999999999999993E-2</v>
      </c>
      <c r="P132" s="150">
        <f t="shared" ref="P132:P144" si="1">O132*H132</f>
        <v>14.361999999999998</v>
      </c>
      <c r="Q132" s="150">
        <v>0</v>
      </c>
      <c r="R132" s="150">
        <f t="shared" ref="R132:R144" si="2">Q132*H132</f>
        <v>0</v>
      </c>
      <c r="S132" s="150">
        <v>0</v>
      </c>
      <c r="T132" s="151">
        <f t="shared" ref="T132:T144" si="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2" t="s">
        <v>130</v>
      </c>
      <c r="AT132" s="152" t="s">
        <v>111</v>
      </c>
      <c r="AU132" s="152" t="s">
        <v>116</v>
      </c>
      <c r="AY132" s="14" t="s">
        <v>109</v>
      </c>
      <c r="BE132" s="153">
        <f t="shared" ref="BE132:BE144" si="4">IF(N132="základná",J132,0)</f>
        <v>0</v>
      </c>
      <c r="BF132" s="153">
        <f t="shared" ref="BF132:BF144" si="5">IF(N132="znížená",J132,0)</f>
        <v>0</v>
      </c>
      <c r="BG132" s="153">
        <f t="shared" ref="BG132:BG144" si="6">IF(N132="zákl. prenesená",J132,0)</f>
        <v>0</v>
      </c>
      <c r="BH132" s="153">
        <f t="shared" ref="BH132:BH144" si="7">IF(N132="zníž. prenesená",J132,0)</f>
        <v>0</v>
      </c>
      <c r="BI132" s="153">
        <f t="shared" ref="BI132:BI144" si="8">IF(N132="nulová",J132,0)</f>
        <v>0</v>
      </c>
      <c r="BJ132" s="14" t="s">
        <v>116</v>
      </c>
      <c r="BK132" s="153">
        <f t="shared" ref="BK132:BK144" si="9">ROUND(I132*H132,2)</f>
        <v>0</v>
      </c>
      <c r="BL132" s="14" t="s">
        <v>130</v>
      </c>
      <c r="BM132" s="152" t="s">
        <v>131</v>
      </c>
    </row>
    <row r="133" spans="1:65" s="2" customFormat="1" ht="16.5" customHeight="1">
      <c r="A133" s="26"/>
      <c r="B133" s="140"/>
      <c r="C133" s="154" t="s">
        <v>132</v>
      </c>
      <c r="D133" s="154" t="s">
        <v>121</v>
      </c>
      <c r="E133" s="155" t="s">
        <v>133</v>
      </c>
      <c r="F133" s="156" t="s">
        <v>134</v>
      </c>
      <c r="G133" s="157" t="s">
        <v>135</v>
      </c>
      <c r="H133" s="158">
        <v>167</v>
      </c>
      <c r="I133" s="159"/>
      <c r="J133" s="159">
        <f t="shared" si="0"/>
        <v>0</v>
      </c>
      <c r="K133" s="160"/>
      <c r="L133" s="161"/>
      <c r="M133" s="162" t="s">
        <v>1</v>
      </c>
      <c r="N133" s="163" t="s">
        <v>34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2" t="s">
        <v>136</v>
      </c>
      <c r="AT133" s="152" t="s">
        <v>121</v>
      </c>
      <c r="AU133" s="152" t="s">
        <v>116</v>
      </c>
      <c r="AY133" s="14" t="s">
        <v>109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116</v>
      </c>
      <c r="BK133" s="153">
        <f t="shared" si="9"/>
        <v>0</v>
      </c>
      <c r="BL133" s="14" t="s">
        <v>130</v>
      </c>
      <c r="BM133" s="152" t="s">
        <v>137</v>
      </c>
    </row>
    <row r="134" spans="1:65" s="2" customFormat="1" ht="16.5" customHeight="1">
      <c r="A134" s="26"/>
      <c r="B134" s="140"/>
      <c r="C134" s="141" t="s">
        <v>138</v>
      </c>
      <c r="D134" s="141" t="s">
        <v>111</v>
      </c>
      <c r="E134" s="142" t="s">
        <v>139</v>
      </c>
      <c r="F134" s="143" t="s">
        <v>140</v>
      </c>
      <c r="G134" s="144" t="s">
        <v>141</v>
      </c>
      <c r="H134" s="145">
        <v>2</v>
      </c>
      <c r="I134" s="146"/>
      <c r="J134" s="146">
        <f t="shared" si="0"/>
        <v>0</v>
      </c>
      <c r="K134" s="147"/>
      <c r="L134" s="27"/>
      <c r="M134" s="148" t="s">
        <v>1</v>
      </c>
      <c r="N134" s="149" t="s">
        <v>34</v>
      </c>
      <c r="O134" s="150">
        <v>2.16</v>
      </c>
      <c r="P134" s="150">
        <f t="shared" si="1"/>
        <v>4.32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2" t="s">
        <v>130</v>
      </c>
      <c r="AT134" s="152" t="s">
        <v>111</v>
      </c>
      <c r="AU134" s="152" t="s">
        <v>116</v>
      </c>
      <c r="AY134" s="14" t="s">
        <v>109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116</v>
      </c>
      <c r="BK134" s="153">
        <f t="shared" si="9"/>
        <v>0</v>
      </c>
      <c r="BL134" s="14" t="s">
        <v>130</v>
      </c>
      <c r="BM134" s="152" t="s">
        <v>142</v>
      </c>
    </row>
    <row r="135" spans="1:65" s="2" customFormat="1" ht="21.75" customHeight="1">
      <c r="A135" s="26"/>
      <c r="B135" s="140"/>
      <c r="C135" s="154" t="s">
        <v>7</v>
      </c>
      <c r="D135" s="154" t="s">
        <v>121</v>
      </c>
      <c r="E135" s="155" t="s">
        <v>143</v>
      </c>
      <c r="F135" s="156" t="s">
        <v>144</v>
      </c>
      <c r="G135" s="157" t="s">
        <v>141</v>
      </c>
      <c r="H135" s="158">
        <v>2</v>
      </c>
      <c r="I135" s="159"/>
      <c r="J135" s="159">
        <f t="shared" si="0"/>
        <v>0</v>
      </c>
      <c r="K135" s="160"/>
      <c r="L135" s="161"/>
      <c r="M135" s="162" t="s">
        <v>1</v>
      </c>
      <c r="N135" s="163" t="s">
        <v>34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2" t="s">
        <v>136</v>
      </c>
      <c r="AT135" s="152" t="s">
        <v>121</v>
      </c>
      <c r="AU135" s="152" t="s">
        <v>116</v>
      </c>
      <c r="AY135" s="14" t="s">
        <v>109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116</v>
      </c>
      <c r="BK135" s="153">
        <f t="shared" si="9"/>
        <v>0</v>
      </c>
      <c r="BL135" s="14" t="s">
        <v>130</v>
      </c>
      <c r="BM135" s="152" t="s">
        <v>145</v>
      </c>
    </row>
    <row r="136" spans="1:65" s="2" customFormat="1" ht="21.75" customHeight="1">
      <c r="A136" s="26"/>
      <c r="B136" s="140"/>
      <c r="C136" s="141" t="s">
        <v>146</v>
      </c>
      <c r="D136" s="141" t="s">
        <v>111</v>
      </c>
      <c r="E136" s="142" t="s">
        <v>147</v>
      </c>
      <c r="F136" s="143" t="s">
        <v>148</v>
      </c>
      <c r="G136" s="144" t="s">
        <v>129</v>
      </c>
      <c r="H136" s="145">
        <v>177</v>
      </c>
      <c r="I136" s="146"/>
      <c r="J136" s="146">
        <f t="shared" si="0"/>
        <v>0</v>
      </c>
      <c r="K136" s="147"/>
      <c r="L136" s="27"/>
      <c r="M136" s="148" t="s">
        <v>1</v>
      </c>
      <c r="N136" s="149" t="s">
        <v>34</v>
      </c>
      <c r="O136" s="150">
        <v>0.11799999999999999</v>
      </c>
      <c r="P136" s="150">
        <f t="shared" si="1"/>
        <v>20.885999999999999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2" t="s">
        <v>130</v>
      </c>
      <c r="AT136" s="152" t="s">
        <v>111</v>
      </c>
      <c r="AU136" s="152" t="s">
        <v>116</v>
      </c>
      <c r="AY136" s="14" t="s">
        <v>109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116</v>
      </c>
      <c r="BK136" s="153">
        <f t="shared" si="9"/>
        <v>0</v>
      </c>
      <c r="BL136" s="14" t="s">
        <v>130</v>
      </c>
      <c r="BM136" s="152" t="s">
        <v>149</v>
      </c>
    </row>
    <row r="137" spans="1:65" s="2" customFormat="1" ht="16.5" customHeight="1">
      <c r="A137" s="26"/>
      <c r="B137" s="140"/>
      <c r="C137" s="154" t="s">
        <v>150</v>
      </c>
      <c r="D137" s="154" t="s">
        <v>121</v>
      </c>
      <c r="E137" s="155" t="s">
        <v>151</v>
      </c>
      <c r="F137" s="156" t="s">
        <v>152</v>
      </c>
      <c r="G137" s="157" t="s">
        <v>153</v>
      </c>
      <c r="H137" s="158">
        <v>177</v>
      </c>
      <c r="I137" s="159"/>
      <c r="J137" s="159">
        <f t="shared" si="0"/>
        <v>0</v>
      </c>
      <c r="K137" s="160"/>
      <c r="L137" s="161"/>
      <c r="M137" s="162" t="s">
        <v>1</v>
      </c>
      <c r="N137" s="163" t="s">
        <v>34</v>
      </c>
      <c r="O137" s="150">
        <v>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2" t="s">
        <v>136</v>
      </c>
      <c r="AT137" s="152" t="s">
        <v>121</v>
      </c>
      <c r="AU137" s="152" t="s">
        <v>116</v>
      </c>
      <c r="AY137" s="14" t="s">
        <v>109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116</v>
      </c>
      <c r="BK137" s="153">
        <f t="shared" si="9"/>
        <v>0</v>
      </c>
      <c r="BL137" s="14" t="s">
        <v>130</v>
      </c>
      <c r="BM137" s="152" t="s">
        <v>154</v>
      </c>
    </row>
    <row r="138" spans="1:65" s="2" customFormat="1" ht="16.5" customHeight="1">
      <c r="A138" s="26"/>
      <c r="B138" s="140"/>
      <c r="C138" s="141" t="s">
        <v>155</v>
      </c>
      <c r="D138" s="141" t="s">
        <v>111</v>
      </c>
      <c r="E138" s="142" t="s">
        <v>156</v>
      </c>
      <c r="F138" s="143" t="s">
        <v>157</v>
      </c>
      <c r="G138" s="144" t="s">
        <v>141</v>
      </c>
      <c r="H138" s="145">
        <v>3</v>
      </c>
      <c r="I138" s="146"/>
      <c r="J138" s="146">
        <f t="shared" si="0"/>
        <v>0</v>
      </c>
      <c r="K138" s="147"/>
      <c r="L138" s="27"/>
      <c r="M138" s="148" t="s">
        <v>1</v>
      </c>
      <c r="N138" s="149" t="s">
        <v>34</v>
      </c>
      <c r="O138" s="150">
        <v>0.1</v>
      </c>
      <c r="P138" s="150">
        <f t="shared" si="1"/>
        <v>0.30000000000000004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2" t="s">
        <v>130</v>
      </c>
      <c r="AT138" s="152" t="s">
        <v>111</v>
      </c>
      <c r="AU138" s="152" t="s">
        <v>116</v>
      </c>
      <c r="AY138" s="14" t="s">
        <v>109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116</v>
      </c>
      <c r="BK138" s="153">
        <f t="shared" si="9"/>
        <v>0</v>
      </c>
      <c r="BL138" s="14" t="s">
        <v>130</v>
      </c>
      <c r="BM138" s="152" t="s">
        <v>158</v>
      </c>
    </row>
    <row r="139" spans="1:65" s="2" customFormat="1" ht="16.5" customHeight="1">
      <c r="A139" s="26"/>
      <c r="B139" s="140"/>
      <c r="C139" s="154" t="s">
        <v>159</v>
      </c>
      <c r="D139" s="154" t="s">
        <v>121</v>
      </c>
      <c r="E139" s="155" t="s">
        <v>160</v>
      </c>
      <c r="F139" s="156" t="s">
        <v>161</v>
      </c>
      <c r="G139" s="157" t="s">
        <v>162</v>
      </c>
      <c r="H139" s="158">
        <v>3</v>
      </c>
      <c r="I139" s="159"/>
      <c r="J139" s="159">
        <f t="shared" si="0"/>
        <v>0</v>
      </c>
      <c r="K139" s="160"/>
      <c r="L139" s="161"/>
      <c r="M139" s="162" t="s">
        <v>1</v>
      </c>
      <c r="N139" s="163" t="s">
        <v>34</v>
      </c>
      <c r="O139" s="150">
        <v>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2" t="s">
        <v>136</v>
      </c>
      <c r="AT139" s="152" t="s">
        <v>121</v>
      </c>
      <c r="AU139" s="152" t="s">
        <v>116</v>
      </c>
      <c r="AY139" s="14" t="s">
        <v>109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116</v>
      </c>
      <c r="BK139" s="153">
        <f t="shared" si="9"/>
        <v>0</v>
      </c>
      <c r="BL139" s="14" t="s">
        <v>130</v>
      </c>
      <c r="BM139" s="152" t="s">
        <v>163</v>
      </c>
    </row>
    <row r="140" spans="1:65" s="2" customFormat="1" ht="16.5" customHeight="1">
      <c r="A140" s="26"/>
      <c r="B140" s="140"/>
      <c r="C140" s="141" t="s">
        <v>164</v>
      </c>
      <c r="D140" s="141" t="s">
        <v>111</v>
      </c>
      <c r="E140" s="142" t="s">
        <v>165</v>
      </c>
      <c r="F140" s="143" t="s">
        <v>166</v>
      </c>
      <c r="G140" s="144" t="s">
        <v>141</v>
      </c>
      <c r="H140" s="145">
        <v>8</v>
      </c>
      <c r="I140" s="146"/>
      <c r="J140" s="146">
        <f t="shared" si="0"/>
        <v>0</v>
      </c>
      <c r="K140" s="147"/>
      <c r="L140" s="27"/>
      <c r="M140" s="148" t="s">
        <v>1</v>
      </c>
      <c r="N140" s="149" t="s">
        <v>34</v>
      </c>
      <c r="O140" s="150">
        <v>0.16700000000000001</v>
      </c>
      <c r="P140" s="150">
        <f t="shared" si="1"/>
        <v>1.3360000000000001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2" t="s">
        <v>130</v>
      </c>
      <c r="AT140" s="152" t="s">
        <v>111</v>
      </c>
      <c r="AU140" s="152" t="s">
        <v>116</v>
      </c>
      <c r="AY140" s="14" t="s">
        <v>109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116</v>
      </c>
      <c r="BK140" s="153">
        <f t="shared" si="9"/>
        <v>0</v>
      </c>
      <c r="BL140" s="14" t="s">
        <v>130</v>
      </c>
      <c r="BM140" s="152" t="s">
        <v>167</v>
      </c>
    </row>
    <row r="141" spans="1:65" s="2" customFormat="1" ht="16.5" customHeight="1">
      <c r="A141" s="26"/>
      <c r="B141" s="140"/>
      <c r="C141" s="154" t="s">
        <v>168</v>
      </c>
      <c r="D141" s="154" t="s">
        <v>121</v>
      </c>
      <c r="E141" s="155" t="s">
        <v>169</v>
      </c>
      <c r="F141" s="156" t="s">
        <v>170</v>
      </c>
      <c r="G141" s="157" t="s">
        <v>162</v>
      </c>
      <c r="H141" s="158">
        <v>8</v>
      </c>
      <c r="I141" s="159"/>
      <c r="J141" s="159">
        <f t="shared" si="0"/>
        <v>0</v>
      </c>
      <c r="K141" s="160"/>
      <c r="L141" s="161"/>
      <c r="M141" s="162" t="s">
        <v>1</v>
      </c>
      <c r="N141" s="163" t="s">
        <v>34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2" t="s">
        <v>136</v>
      </c>
      <c r="AT141" s="152" t="s">
        <v>121</v>
      </c>
      <c r="AU141" s="152" t="s">
        <v>116</v>
      </c>
      <c r="AY141" s="14" t="s">
        <v>109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116</v>
      </c>
      <c r="BK141" s="153">
        <f t="shared" si="9"/>
        <v>0</v>
      </c>
      <c r="BL141" s="14" t="s">
        <v>130</v>
      </c>
      <c r="BM141" s="152" t="s">
        <v>171</v>
      </c>
    </row>
    <row r="142" spans="1:65" s="2" customFormat="1" ht="21.75" customHeight="1">
      <c r="A142" s="26"/>
      <c r="B142" s="140"/>
      <c r="C142" s="141" t="s">
        <v>172</v>
      </c>
      <c r="D142" s="141" t="s">
        <v>111</v>
      </c>
      <c r="E142" s="142" t="s">
        <v>173</v>
      </c>
      <c r="F142" s="143" t="s">
        <v>174</v>
      </c>
      <c r="G142" s="144" t="s">
        <v>129</v>
      </c>
      <c r="H142" s="145">
        <v>177</v>
      </c>
      <c r="I142" s="146"/>
      <c r="J142" s="146">
        <f t="shared" si="0"/>
        <v>0</v>
      </c>
      <c r="K142" s="147"/>
      <c r="L142" s="27"/>
      <c r="M142" s="148" t="s">
        <v>1</v>
      </c>
      <c r="N142" s="149" t="s">
        <v>34</v>
      </c>
      <c r="O142" s="150">
        <v>6.7000000000000004E-2</v>
      </c>
      <c r="P142" s="150">
        <f t="shared" si="1"/>
        <v>11.859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2" t="s">
        <v>130</v>
      </c>
      <c r="AT142" s="152" t="s">
        <v>111</v>
      </c>
      <c r="AU142" s="152" t="s">
        <v>116</v>
      </c>
      <c r="AY142" s="14" t="s">
        <v>109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116</v>
      </c>
      <c r="BK142" s="153">
        <f t="shared" si="9"/>
        <v>0</v>
      </c>
      <c r="BL142" s="14" t="s">
        <v>130</v>
      </c>
      <c r="BM142" s="152" t="s">
        <v>175</v>
      </c>
    </row>
    <row r="143" spans="1:65" s="2" customFormat="1" ht="16.5" customHeight="1">
      <c r="A143" s="26"/>
      <c r="B143" s="140"/>
      <c r="C143" s="154" t="s">
        <v>176</v>
      </c>
      <c r="D143" s="154" t="s">
        <v>121</v>
      </c>
      <c r="E143" s="155" t="s">
        <v>177</v>
      </c>
      <c r="F143" s="156" t="s">
        <v>178</v>
      </c>
      <c r="G143" s="157" t="s">
        <v>135</v>
      </c>
      <c r="H143" s="158">
        <v>177</v>
      </c>
      <c r="I143" s="159"/>
      <c r="J143" s="159">
        <f t="shared" si="0"/>
        <v>0</v>
      </c>
      <c r="K143" s="160"/>
      <c r="L143" s="161"/>
      <c r="M143" s="162" t="s">
        <v>1</v>
      </c>
      <c r="N143" s="163" t="s">
        <v>34</v>
      </c>
      <c r="O143" s="150">
        <v>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2" t="s">
        <v>136</v>
      </c>
      <c r="AT143" s="152" t="s">
        <v>121</v>
      </c>
      <c r="AU143" s="152" t="s">
        <v>116</v>
      </c>
      <c r="AY143" s="14" t="s">
        <v>109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116</v>
      </c>
      <c r="BK143" s="153">
        <f t="shared" si="9"/>
        <v>0</v>
      </c>
      <c r="BL143" s="14" t="s">
        <v>130</v>
      </c>
      <c r="BM143" s="152" t="s">
        <v>179</v>
      </c>
    </row>
    <row r="144" spans="1:65" s="2" customFormat="1" ht="16.5" customHeight="1">
      <c r="A144" s="26"/>
      <c r="B144" s="140"/>
      <c r="C144" s="141" t="s">
        <v>180</v>
      </c>
      <c r="D144" s="141" t="s">
        <v>111</v>
      </c>
      <c r="E144" s="142" t="s">
        <v>181</v>
      </c>
      <c r="F144" s="143" t="s">
        <v>182</v>
      </c>
      <c r="G144" s="144" t="s">
        <v>129</v>
      </c>
      <c r="H144" s="145">
        <v>177</v>
      </c>
      <c r="I144" s="146"/>
      <c r="J144" s="146">
        <f t="shared" si="0"/>
        <v>0</v>
      </c>
      <c r="K144" s="147"/>
      <c r="L144" s="27"/>
      <c r="M144" s="148" t="s">
        <v>1</v>
      </c>
      <c r="N144" s="149" t="s">
        <v>34</v>
      </c>
      <c r="O144" s="150">
        <v>0.14199999999999999</v>
      </c>
      <c r="P144" s="150">
        <f t="shared" si="1"/>
        <v>25.133999999999997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2" t="s">
        <v>130</v>
      </c>
      <c r="AT144" s="152" t="s">
        <v>111</v>
      </c>
      <c r="AU144" s="152" t="s">
        <v>116</v>
      </c>
      <c r="AY144" s="14" t="s">
        <v>109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116</v>
      </c>
      <c r="BK144" s="153">
        <f t="shared" si="9"/>
        <v>0</v>
      </c>
      <c r="BL144" s="14" t="s">
        <v>130</v>
      </c>
      <c r="BM144" s="152" t="s">
        <v>183</v>
      </c>
    </row>
    <row r="145" spans="1:65" s="12" customFormat="1" ht="23" customHeight="1">
      <c r="B145" s="128"/>
      <c r="D145" s="129" t="s">
        <v>67</v>
      </c>
      <c r="E145" s="138" t="s">
        <v>184</v>
      </c>
      <c r="F145" s="138" t="s">
        <v>185</v>
      </c>
      <c r="J145" s="139">
        <f>BK145</f>
        <v>0</v>
      </c>
      <c r="L145" s="128"/>
      <c r="M145" s="132"/>
      <c r="N145" s="133"/>
      <c r="O145" s="133"/>
      <c r="P145" s="134">
        <f>SUM(P146:P149)</f>
        <v>35.8215</v>
      </c>
      <c r="Q145" s="133"/>
      <c r="R145" s="134">
        <f>SUM(R146:R149)</f>
        <v>60.035069999999997</v>
      </c>
      <c r="S145" s="133"/>
      <c r="T145" s="135">
        <f>SUM(T146:T149)</f>
        <v>0</v>
      </c>
      <c r="AR145" s="129" t="s">
        <v>123</v>
      </c>
      <c r="AT145" s="136" t="s">
        <v>67</v>
      </c>
      <c r="AU145" s="136" t="s">
        <v>76</v>
      </c>
      <c r="AY145" s="129" t="s">
        <v>109</v>
      </c>
      <c r="BK145" s="137">
        <f>SUM(BK146:BK149)</f>
        <v>0</v>
      </c>
    </row>
    <row r="146" spans="1:65" s="2" customFormat="1" ht="33" customHeight="1">
      <c r="A146" s="26"/>
      <c r="B146" s="140"/>
      <c r="C146" s="141" t="s">
        <v>116</v>
      </c>
      <c r="D146" s="141" t="s">
        <v>111</v>
      </c>
      <c r="E146" s="142" t="s">
        <v>186</v>
      </c>
      <c r="F146" s="143" t="s">
        <v>187</v>
      </c>
      <c r="G146" s="144" t="s">
        <v>129</v>
      </c>
      <c r="H146" s="145">
        <v>334</v>
      </c>
      <c r="I146" s="146"/>
      <c r="J146" s="146">
        <f>ROUND(I146*H146,2)</f>
        <v>0</v>
      </c>
      <c r="K146" s="147"/>
      <c r="L146" s="27"/>
      <c r="M146" s="148" t="s">
        <v>1</v>
      </c>
      <c r="N146" s="149" t="s">
        <v>34</v>
      </c>
      <c r="O146" s="150">
        <v>9.0999999999999998E-2</v>
      </c>
      <c r="P146" s="150">
        <f>O146*H146</f>
        <v>30.393999999999998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2" t="s">
        <v>130</v>
      </c>
      <c r="AT146" s="152" t="s">
        <v>111</v>
      </c>
      <c r="AU146" s="152" t="s">
        <v>116</v>
      </c>
      <c r="AY146" s="14" t="s">
        <v>109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4" t="s">
        <v>116</v>
      </c>
      <c r="BK146" s="153">
        <f>ROUND(I146*H146,2)</f>
        <v>0</v>
      </c>
      <c r="BL146" s="14" t="s">
        <v>130</v>
      </c>
      <c r="BM146" s="152" t="s">
        <v>188</v>
      </c>
    </row>
    <row r="147" spans="1:65" s="2" customFormat="1" ht="16.5" customHeight="1">
      <c r="A147" s="26"/>
      <c r="B147" s="140"/>
      <c r="C147" s="154" t="s">
        <v>123</v>
      </c>
      <c r="D147" s="154" t="s">
        <v>121</v>
      </c>
      <c r="E147" s="155" t="s">
        <v>189</v>
      </c>
      <c r="F147" s="156" t="s">
        <v>190</v>
      </c>
      <c r="G147" s="157" t="s">
        <v>191</v>
      </c>
      <c r="H147" s="158">
        <v>60</v>
      </c>
      <c r="I147" s="159"/>
      <c r="J147" s="159">
        <f>ROUND(I147*H147,2)</f>
        <v>0</v>
      </c>
      <c r="K147" s="160"/>
      <c r="L147" s="161"/>
      <c r="M147" s="162" t="s">
        <v>1</v>
      </c>
      <c r="N147" s="163" t="s">
        <v>34</v>
      </c>
      <c r="O147" s="150">
        <v>0</v>
      </c>
      <c r="P147" s="150">
        <f>O147*H147</f>
        <v>0</v>
      </c>
      <c r="Q147" s="150">
        <v>1</v>
      </c>
      <c r="R147" s="150">
        <f>Q147*H147</f>
        <v>60</v>
      </c>
      <c r="S147" s="150">
        <v>0</v>
      </c>
      <c r="T147" s="151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2" t="s">
        <v>192</v>
      </c>
      <c r="AT147" s="152" t="s">
        <v>121</v>
      </c>
      <c r="AU147" s="152" t="s">
        <v>116</v>
      </c>
      <c r="AY147" s="14" t="s">
        <v>109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4" t="s">
        <v>116</v>
      </c>
      <c r="BK147" s="153">
        <f>ROUND(I147*H147,2)</f>
        <v>0</v>
      </c>
      <c r="BL147" s="14" t="s">
        <v>192</v>
      </c>
      <c r="BM147" s="152" t="s">
        <v>193</v>
      </c>
    </row>
    <row r="148" spans="1:65" s="2" customFormat="1" ht="21.75" customHeight="1">
      <c r="A148" s="26"/>
      <c r="B148" s="140"/>
      <c r="C148" s="141" t="s">
        <v>194</v>
      </c>
      <c r="D148" s="141" t="s">
        <v>111</v>
      </c>
      <c r="E148" s="142" t="s">
        <v>195</v>
      </c>
      <c r="F148" s="143" t="s">
        <v>196</v>
      </c>
      <c r="G148" s="144" t="s">
        <v>129</v>
      </c>
      <c r="H148" s="145">
        <v>167</v>
      </c>
      <c r="I148" s="146"/>
      <c r="J148" s="146">
        <f>ROUND(I148*H148,2)</f>
        <v>0</v>
      </c>
      <c r="K148" s="147"/>
      <c r="L148" s="27"/>
      <c r="M148" s="148" t="s">
        <v>1</v>
      </c>
      <c r="N148" s="149" t="s">
        <v>34</v>
      </c>
      <c r="O148" s="150">
        <v>3.2500000000000001E-2</v>
      </c>
      <c r="P148" s="150">
        <f>O148*H148</f>
        <v>5.4275000000000002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2" t="s">
        <v>130</v>
      </c>
      <c r="AT148" s="152" t="s">
        <v>111</v>
      </c>
      <c r="AU148" s="152" t="s">
        <v>116</v>
      </c>
      <c r="AY148" s="14" t="s">
        <v>109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4" t="s">
        <v>116</v>
      </c>
      <c r="BK148" s="153">
        <f>ROUND(I148*H148,2)</f>
        <v>0</v>
      </c>
      <c r="BL148" s="14" t="s">
        <v>130</v>
      </c>
      <c r="BM148" s="152" t="s">
        <v>197</v>
      </c>
    </row>
    <row r="149" spans="1:65" s="2" customFormat="1" ht="21.75" customHeight="1">
      <c r="A149" s="26"/>
      <c r="B149" s="140"/>
      <c r="C149" s="154" t="s">
        <v>198</v>
      </c>
      <c r="D149" s="154" t="s">
        <v>121</v>
      </c>
      <c r="E149" s="155" t="s">
        <v>199</v>
      </c>
      <c r="F149" s="156" t="s">
        <v>200</v>
      </c>
      <c r="G149" s="157" t="s">
        <v>129</v>
      </c>
      <c r="H149" s="158">
        <v>167</v>
      </c>
      <c r="I149" s="159"/>
      <c r="J149" s="159">
        <f>ROUND(I149*H149,2)</f>
        <v>0</v>
      </c>
      <c r="K149" s="160"/>
      <c r="L149" s="161"/>
      <c r="M149" s="164" t="s">
        <v>1</v>
      </c>
      <c r="N149" s="165" t="s">
        <v>34</v>
      </c>
      <c r="O149" s="166">
        <v>0</v>
      </c>
      <c r="P149" s="166">
        <f>O149*H149</f>
        <v>0</v>
      </c>
      <c r="Q149" s="166">
        <v>2.1000000000000001E-4</v>
      </c>
      <c r="R149" s="166">
        <f>Q149*H149</f>
        <v>3.5070000000000004E-2</v>
      </c>
      <c r="S149" s="166">
        <v>0</v>
      </c>
      <c r="T149" s="167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2" t="s">
        <v>192</v>
      </c>
      <c r="AT149" s="152" t="s">
        <v>121</v>
      </c>
      <c r="AU149" s="152" t="s">
        <v>116</v>
      </c>
      <c r="AY149" s="14" t="s">
        <v>109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4" t="s">
        <v>116</v>
      </c>
      <c r="BK149" s="153">
        <f>ROUND(I149*H149,2)</f>
        <v>0</v>
      </c>
      <c r="BL149" s="14" t="s">
        <v>192</v>
      </c>
      <c r="BM149" s="152" t="s">
        <v>201</v>
      </c>
    </row>
    <row r="150" spans="1:65" s="2" customFormat="1" ht="7" customHeight="1">
      <c r="A150" s="26"/>
      <c r="B150" s="41"/>
      <c r="C150" s="42"/>
      <c r="D150" s="42"/>
      <c r="E150" s="42"/>
      <c r="F150" s="42"/>
      <c r="G150" s="42"/>
      <c r="H150" s="42"/>
      <c r="I150" s="42"/>
      <c r="J150" s="42"/>
      <c r="K150" s="42"/>
      <c r="L150" s="27"/>
      <c r="M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</row>
  </sheetData>
  <autoFilter ref="C124:K149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SO-11 - Areálové NN rozvody</vt:lpstr>
      <vt:lpstr>'Rekapitulácia stavby'!Názvy_tlače</vt:lpstr>
      <vt:lpstr>'SO-11 - Areálové NN rozvody'!Názvy_tlače</vt:lpstr>
      <vt:lpstr>'Rekapitulácia stavby'!Oblasť_tlače</vt:lpstr>
      <vt:lpstr>'SO-11 - Areálové NN rozvody'!Oblasť_tlače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</dc:creator>
  <cp:lastModifiedBy>Microsoft Office User</cp:lastModifiedBy>
  <dcterms:created xsi:type="dcterms:W3CDTF">2020-05-27T08:23:07Z</dcterms:created>
  <dcterms:modified xsi:type="dcterms:W3CDTF">2021-11-30T15:08:25Z</dcterms:modified>
</cp:coreProperties>
</file>