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a_zakazky_2020_2\z_z_f_5_ZS_rekonstrukcia\s_rok_2022\d_rozpocet_uprava_JA\"/>
    </mc:Choice>
  </mc:AlternateContent>
  <xr:revisionPtr revIDLastSave="0" documentId="13_ncr:1_{5A33CF23-FDC7-4CE0-85A0-24058AA6CB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ácia stavby" sheetId="1" r:id="rId1"/>
    <sheet name="0011 - Rekonštrukcia budo..." sheetId="2" r:id="rId2"/>
  </sheets>
  <definedNames>
    <definedName name="_xlnm._FilterDatabase" localSheetId="1" hidden="1">'0011 - Rekonštrukcia budo...'!$C$124:$K$193</definedName>
    <definedName name="_xlnm.Print_Titles" localSheetId="1">'0011 - Rekonštrukcia budo...'!$124:$124</definedName>
    <definedName name="_xlnm.Print_Titles" localSheetId="0">'Rekapitulácia stavby'!$92:$92</definedName>
    <definedName name="_xlnm.Print_Area" localSheetId="1">'0011 - Rekonštrukcia budo...'!$C$4:$J$76,'0011 - Rekonštrukcia budo...'!$C$82:$J$108,'0011 - Rekonštrukcia budo...'!$C$114:$J$193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2" l="1"/>
  <c r="J35" i="2"/>
  <c r="J34" i="2"/>
  <c r="AY95" i="1"/>
  <c r="J33" i="2"/>
  <c r="AX95" i="1" s="1"/>
  <c r="BI193" i="2"/>
  <c r="BH193" i="2"/>
  <c r="BG193" i="2"/>
  <c r="BE193" i="2"/>
  <c r="T193" i="2"/>
  <c r="T192" i="2" s="1"/>
  <c r="R193" i="2"/>
  <c r="R192" i="2"/>
  <c r="P193" i="2"/>
  <c r="P192" i="2" s="1"/>
  <c r="BI191" i="2"/>
  <c r="BH191" i="2"/>
  <c r="BG191" i="2"/>
  <c r="BE191" i="2"/>
  <c r="T191" i="2"/>
  <c r="T190" i="2" s="1"/>
  <c r="R191" i="2"/>
  <c r="R190" i="2"/>
  <c r="R189" i="2" s="1"/>
  <c r="P191" i="2"/>
  <c r="P190" i="2" s="1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3" i="2"/>
  <c r="BH133" i="2"/>
  <c r="BG133" i="2"/>
  <c r="BE133" i="2"/>
  <c r="T133" i="2"/>
  <c r="T132" i="2"/>
  <c r="R133" i="2"/>
  <c r="R132" i="2"/>
  <c r="P133" i="2"/>
  <c r="P132" i="2" s="1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J122" i="2"/>
  <c r="F122" i="2"/>
  <c r="J121" i="2"/>
  <c r="F121" i="2"/>
  <c r="F119" i="2"/>
  <c r="E117" i="2"/>
  <c r="J90" i="2"/>
  <c r="F90" i="2"/>
  <c r="J89" i="2"/>
  <c r="F89" i="2"/>
  <c r="F87" i="2"/>
  <c r="E85" i="2"/>
  <c r="L90" i="1"/>
  <c r="AM90" i="1"/>
  <c r="AM89" i="1"/>
  <c r="L89" i="1"/>
  <c r="AM87" i="1"/>
  <c r="L87" i="1"/>
  <c r="L85" i="1"/>
  <c r="L84" i="1"/>
  <c r="BK180" i="2"/>
  <c r="BK177" i="2"/>
  <c r="BK171" i="2"/>
  <c r="BK168" i="2"/>
  <c r="BK162" i="2"/>
  <c r="BK138" i="2"/>
  <c r="BK193" i="2"/>
  <c r="BK165" i="2"/>
  <c r="BK155" i="2"/>
  <c r="AS94" i="1"/>
  <c r="BK174" i="2"/>
  <c r="BK152" i="2"/>
  <c r="BK145" i="2"/>
  <c r="BK141" i="2"/>
  <c r="BK128" i="2"/>
  <c r="BK187" i="2"/>
  <c r="BK172" i="2"/>
  <c r="BK153" i="2"/>
  <c r="BK131" i="2"/>
  <c r="BK188" i="2"/>
  <c r="BK160" i="2"/>
  <c r="BK147" i="2"/>
  <c r="BK137" i="2"/>
  <c r="BK129" i="2"/>
  <c r="BK191" i="2"/>
  <c r="BK167" i="2"/>
  <c r="BK151" i="2"/>
  <c r="BK146" i="2"/>
  <c r="BK130" i="2"/>
  <c r="BK185" i="2"/>
  <c r="BK181" i="2"/>
  <c r="BK178" i="2"/>
  <c r="BK176" i="2"/>
  <c r="BK157" i="2"/>
  <c r="BK166" i="2"/>
  <c r="BK154" i="2"/>
  <c r="BK144" i="2"/>
  <c r="BK133" i="2"/>
  <c r="BK183" i="2"/>
  <c r="BK175" i="2"/>
  <c r="BK169" i="2"/>
  <c r="BK163" i="2"/>
  <c r="BK156" i="2"/>
  <c r="BK149" i="2"/>
  <c r="BK184" i="2"/>
  <c r="BK170" i="2"/>
  <c r="BK140" i="2"/>
  <c r="BK159" i="2"/>
  <c r="BK142" i="2"/>
  <c r="BK182" i="2"/>
  <c r="BK173" i="2"/>
  <c r="BK164" i="2"/>
  <c r="BK158" i="2"/>
  <c r="BK148" i="2"/>
  <c r="BK143" i="2"/>
  <c r="BK136" i="2"/>
  <c r="P189" i="2" l="1"/>
  <c r="T189" i="2"/>
  <c r="R127" i="2"/>
  <c r="R126" i="2"/>
  <c r="P135" i="2"/>
  <c r="BK150" i="2"/>
  <c r="BK161" i="2"/>
  <c r="BK179" i="2"/>
  <c r="BK186" i="2"/>
  <c r="BK135" i="2"/>
  <c r="T135" i="2"/>
  <c r="T139" i="2"/>
  <c r="T150" i="2"/>
  <c r="R161" i="2"/>
  <c r="P179" i="2"/>
  <c r="R186" i="2"/>
  <c r="BK127" i="2"/>
  <c r="T127" i="2"/>
  <c r="T126" i="2" s="1"/>
  <c r="BK139" i="2"/>
  <c r="R139" i="2"/>
  <c r="R150" i="2"/>
  <c r="T161" i="2"/>
  <c r="T179" i="2"/>
  <c r="P186" i="2"/>
  <c r="P127" i="2"/>
  <c r="P126" i="2"/>
  <c r="R135" i="2"/>
  <c r="P139" i="2"/>
  <c r="P150" i="2"/>
  <c r="P161" i="2"/>
  <c r="R179" i="2"/>
  <c r="T186" i="2"/>
  <c r="BK190" i="2"/>
  <c r="BK192" i="2"/>
  <c r="BK132" i="2"/>
  <c r="BF130" i="2"/>
  <c r="BF131" i="2"/>
  <c r="BF136" i="2"/>
  <c r="BF146" i="2"/>
  <c r="BF149" i="2"/>
  <c r="BF156" i="2"/>
  <c r="BF164" i="2"/>
  <c r="BF167" i="2"/>
  <c r="BF169" i="2"/>
  <c r="BF170" i="2"/>
  <c r="BF171" i="2"/>
  <c r="BF175" i="2"/>
  <c r="BF193" i="2"/>
  <c r="J87" i="2"/>
  <c r="BF128" i="2"/>
  <c r="BF129" i="2"/>
  <c r="BF133" i="2"/>
  <c r="BF137" i="2"/>
  <c r="BF140" i="2"/>
  <c r="BF141" i="2"/>
  <c r="BF148" i="2"/>
  <c r="BF152" i="2"/>
  <c r="BF155" i="2"/>
  <c r="BF157" i="2"/>
  <c r="BF159" i="2"/>
  <c r="BF160" i="2"/>
  <c r="BF162" i="2"/>
  <c r="BF163" i="2"/>
  <c r="BF168" i="2"/>
  <c r="BF173" i="2"/>
  <c r="BF182" i="2"/>
  <c r="BF187" i="2"/>
  <c r="BF188" i="2"/>
  <c r="BF191" i="2"/>
  <c r="BF138" i="2"/>
  <c r="BF142" i="2"/>
  <c r="BF143" i="2"/>
  <c r="BF144" i="2"/>
  <c r="BF145" i="2"/>
  <c r="BF147" i="2"/>
  <c r="BF151" i="2"/>
  <c r="BF153" i="2"/>
  <c r="BF154" i="2"/>
  <c r="BF158" i="2"/>
  <c r="BF165" i="2"/>
  <c r="BF166" i="2"/>
  <c r="BF172" i="2"/>
  <c r="BF174" i="2"/>
  <c r="BF176" i="2"/>
  <c r="BF177" i="2"/>
  <c r="BF178" i="2"/>
  <c r="BF180" i="2"/>
  <c r="BF181" i="2"/>
  <c r="BF183" i="2"/>
  <c r="BF184" i="2"/>
  <c r="BF185" i="2"/>
  <c r="F35" i="2"/>
  <c r="BD95" i="1" s="1"/>
  <c r="BD94" i="1" s="1"/>
  <c r="W33" i="1" s="1"/>
  <c r="F34" i="2"/>
  <c r="BC95" i="1" s="1"/>
  <c r="BC94" i="1" s="1"/>
  <c r="W32" i="1" s="1"/>
  <c r="J31" i="2"/>
  <c r="AV95" i="1" s="1"/>
  <c r="F33" i="2"/>
  <c r="BB95" i="1" s="1"/>
  <c r="BB94" i="1" s="1"/>
  <c r="W31" i="1" s="1"/>
  <c r="F31" i="2"/>
  <c r="AZ95" i="1" s="1"/>
  <c r="AZ94" i="1" s="1"/>
  <c r="W29" i="1" s="1"/>
  <c r="R134" i="2" l="1"/>
  <c r="P134" i="2"/>
  <c r="P125" i="2"/>
  <c r="AU95" i="1"/>
  <c r="T134" i="2"/>
  <c r="T125" i="2"/>
  <c r="R125" i="2"/>
  <c r="BK134" i="2"/>
  <c r="BK126" i="2"/>
  <c r="BK189" i="2"/>
  <c r="AV94" i="1"/>
  <c r="AK29" i="1" s="1"/>
  <c r="AX94" i="1"/>
  <c r="AY94" i="1"/>
  <c r="F32" i="2"/>
  <c r="BA95" i="1" s="1"/>
  <c r="BA94" i="1" s="1"/>
  <c r="AW95" i="1"/>
  <c r="AT95" i="1" s="1"/>
  <c r="AU94" i="1"/>
  <c r="BK125" i="2" l="1"/>
  <c r="AW94" i="1"/>
  <c r="AT94" i="1" l="1"/>
</calcChain>
</file>

<file path=xl/sharedStrings.xml><?xml version="1.0" encoding="utf-8"?>
<sst xmlns="http://schemas.openxmlformats.org/spreadsheetml/2006/main" count="1118" uniqueCount="358">
  <si>
    <t>Export Komplet</t>
  </si>
  <si>
    <t/>
  </si>
  <si>
    <t>2.0</t>
  </si>
  <si>
    <t>False</t>
  </si>
  <si>
    <t>{9537e036-211e-469b-8a62-0c5c7f66bc00}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</si>
  <si>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</si>
  <si>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</si>
  <si>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</si>
  <si>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</si>
  <si>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</si>
  <si>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</si>
  <si>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0011</t>
  </si>
  <si>
    <t>Stavba:</t>
  </si>
  <si>
    <t>Rekonštrukcia budovy ZŠ, s.č.2533, elok.pracovisko, - rekonštrukcia strechy budovy objektu učební pre 1. stupeň</t>
  </si>
  <si>
    <t>JKSO:</t>
  </si>
  <si>
    <t>KS:</t>
  </si>
  <si>
    <t>Miesto:</t>
  </si>
  <si>
    <t>Snina</t>
  </si>
  <si>
    <t>Dátum:</t>
  </si>
  <si>
    <t>Objednávateľ:</t>
  </si>
  <si>
    <t>IČO:</t>
  </si>
  <si>
    <t>IČO00323560</t>
  </si>
  <si>
    <t>Mesto Snina</t>
  </si>
  <si>
    <t>IČ DPH:</t>
  </si>
  <si>
    <t>2020794666</t>
  </si>
  <si>
    <t>Zhotoviteľ:</t>
  </si>
  <si>
    <t xml:space="preserve"> </t>
  </si>
  <si>
    <t>Projektant:</t>
  </si>
  <si>
    <t>Ing. Ivana Megová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</si>
  <si>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</si>
  <si>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</si>
  <si>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</si>
  <si>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</si>
  <si>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</si>
  <si>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</si>
  <si>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</si>
  <si>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</si>
  <si>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</si>
  <si>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</si>
  <si>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</si>
  <si>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</si>
  <si>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</si>
  <si>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</si>
  <si>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</si>
  <si>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</si>
  <si>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</si>
  <si>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</si>
  <si>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</si>
  <si>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</si>
  <si>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</si>
  <si>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</si>
  <si>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</si>
  <si>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</si>
  <si>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</si>
  <si>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</si>
  <si>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</si>
  <si>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</si>
  <si>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</si>
  <si>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</si>
  <si>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</si>
  <si>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</si>
  <si>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</si>
  <si>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</si>
  <si>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</si>
  <si>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</si>
  <si>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</si>
  <si>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</si>
  <si>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</si>
  <si>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</si>
  <si>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</si>
  <si>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</si>
  <si>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</si>
  <si>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</si>
  <si>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</si>
  <si>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</si>
  <si>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</si>
  <si>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</si>
  <si>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</si>
  <si>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</si>
  <si>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</si>
  <si>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</si>
  <si>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</si>
  <si>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</si>
  <si>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</si>
  <si>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</si>
  <si>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</si>
  <si>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 Práce a dodávky HSV</t>
  </si>
  <si>
    <t xml:space="preserve">    9 -  Ostatné konštrukcie a práce-búranie</t>
  </si>
  <si>
    <t xml:space="preserve">    99 -  Presun hmôt HSV</t>
  </si>
  <si>
    <t>PSV -  Práce a dodávky PSV</t>
  </si>
  <si>
    <t xml:space="preserve">    712 -  Izolácie striech</t>
  </si>
  <si>
    <t xml:space="preserve">    713 -  Izolácie tepelné</t>
  </si>
  <si>
    <t xml:space="preserve">    762 -  Konštrukcie tesárske</t>
  </si>
  <si>
    <t xml:space="preserve">    764 -  Konštrukcie klampiarske</t>
  </si>
  <si>
    <t xml:space="preserve">    767 -  Konštrukcie doplnkové kovové</t>
  </si>
  <si>
    <t xml:space="preserve">    783 -  Dokončovacie práce - nátery</t>
  </si>
  <si>
    <t>M -  Práce a dodávky M</t>
  </si>
  <si>
    <t xml:space="preserve">    21-M -  Elektromontáže</t>
  </si>
  <si>
    <t xml:space="preserve">    95-M -  Revízie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</si>
  <si>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</si>
  <si>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</si>
  <si>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</si>
  <si>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</si>
  <si>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</si>
  <si>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</si>
  <si>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</si>
  <si>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</si>
  <si>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</si>
  <si>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</si>
  <si>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</si>
  <si>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</si>
  <si>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</si>
  <si>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</si>
  <si>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</si>
  <si>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9</t>
  </si>
  <si>
    <t xml:space="preserve"> Ostatné konštrukcie a práce-búranie</t>
  </si>
  <si>
    <t>K</t>
  </si>
  <si>
    <t>941941032.S</t>
  </si>
  <si>
    <t>Montáž lešenia ľahkého pracovného radového s podlahami šírky od 0,80 do 1,00 m, výšky nad 10 do 30 m</t>
  </si>
  <si>
    <t>m2</t>
  </si>
  <si>
    <t>4</t>
  </si>
  <si>
    <t>2</t>
  </si>
  <si>
    <t>916619252</t>
  </si>
  <si>
    <t>941941292.S</t>
  </si>
  <si>
    <t>Príplatok za prvý a každý ďalší i začatý mesiac použitia lešenia ľahkého pracovného radového s podlahami šírky nad 1,00 do 1,20 m, v. nad 10 do 30 m</t>
  </si>
  <si>
    <t>1826009475</t>
  </si>
  <si>
    <t>3</t>
  </si>
  <si>
    <t>941941831.S</t>
  </si>
  <si>
    <t>Demontáž lešenia ľahkého pracovného radového s podlahami šírky nad 0,80 do 1,00 m, výšky do 10 m</t>
  </si>
  <si>
    <t>-1834347287</t>
  </si>
  <si>
    <t>979089212.S</t>
  </si>
  <si>
    <t>Poplatok za skladovanie</t>
  </si>
  <si>
    <t>t</t>
  </si>
  <si>
    <t>1266846681</t>
  </si>
  <si>
    <t>99</t>
  </si>
  <si>
    <t xml:space="preserve"> Presun hmôt HSV</t>
  </si>
  <si>
    <t>5</t>
  </si>
  <si>
    <t>998009101.S</t>
  </si>
  <si>
    <t>Presun hmôt samostatne budovaného lešenia bez ohľadu na výšku</t>
  </si>
  <si>
    <t>-636890159</t>
  </si>
  <si>
    <t>PSV</t>
  </si>
  <si>
    <t xml:space="preserve"> Práce a dodávky PSV</t>
  </si>
  <si>
    <t>712</t>
  </si>
  <si>
    <t xml:space="preserve"> Izolácie striech</t>
  </si>
  <si>
    <t>6</t>
  </si>
  <si>
    <t>712441559.S</t>
  </si>
  <si>
    <t>Zhotovenie povlak. krytiny striech plochých a šikmých do 30° pásmi pritav. NAIP</t>
  </si>
  <si>
    <t>16</t>
  </si>
  <si>
    <t>-682588327</t>
  </si>
  <si>
    <t>7</t>
  </si>
  <si>
    <t>M</t>
  </si>
  <si>
    <t>628310000300</t>
  </si>
  <si>
    <t>Asfaltovaný pás pre vrchne vrstvy hydroizolačných systémov</t>
  </si>
  <si>
    <t>32</t>
  </si>
  <si>
    <t>1710965940</t>
  </si>
  <si>
    <t>8</t>
  </si>
  <si>
    <t>998712102.S</t>
  </si>
  <si>
    <t>Presun hmôt pre izoláciu povlakovej krytiny v objektoch výšky nad 6 do 12 m</t>
  </si>
  <si>
    <t>2075229690</t>
  </si>
  <si>
    <t>713</t>
  </si>
  <si>
    <t xml:space="preserve"> Izolácie tepelné</t>
  </si>
  <si>
    <t>713121111.S</t>
  </si>
  <si>
    <t>Montáž tepelnej izolácie podláh minerálnou vlnou, kladená voľne v jednej vrstve</t>
  </si>
  <si>
    <t>-1788948598</t>
  </si>
  <si>
    <t>10</t>
  </si>
  <si>
    <t>631650000200</t>
  </si>
  <si>
    <t>Tepelná izolácia - izol. pás 10, 100x1200x4500 mm, izolácia zo sklenej vlny</t>
  </si>
  <si>
    <t>1262659996</t>
  </si>
  <si>
    <t>11</t>
  </si>
  <si>
    <t>713121121.S</t>
  </si>
  <si>
    <t>Montáž tepelnej izolácie podláh minerálnou vlnou, kladená voľne v dvoch vrstvách</t>
  </si>
  <si>
    <t>-188739035</t>
  </si>
  <si>
    <t>12</t>
  </si>
  <si>
    <t>-81872450</t>
  </si>
  <si>
    <t>13</t>
  </si>
  <si>
    <t>713131143.S</t>
  </si>
  <si>
    <t>Montáž tepelnej izolácie bežných stavebných konštrukcii  - doplnky  parotesná fólia</t>
  </si>
  <si>
    <t>-81537744</t>
  </si>
  <si>
    <t>14</t>
  </si>
  <si>
    <t>628283230006800.S</t>
  </si>
  <si>
    <t>Parozábrana š. 1,50 m, integrovany lep.pás</t>
  </si>
  <si>
    <t>-1324666330</t>
  </si>
  <si>
    <t>15</t>
  </si>
  <si>
    <t>713131144.S</t>
  </si>
  <si>
    <t>Montáž tepelnej izolácie bežných stavebných konštrukcii  - doplnky  paropriepustná fólia</t>
  </si>
  <si>
    <t>1396434517</t>
  </si>
  <si>
    <t>628283280002300.S</t>
  </si>
  <si>
    <t>Poistná hydroizolačná PP fólia s integrovanými  samolepiacimi okrajmi po oboch stranách pásu , 130 g/m2</t>
  </si>
  <si>
    <t>1841425460</t>
  </si>
  <si>
    <t>17</t>
  </si>
  <si>
    <t>998713102.S</t>
  </si>
  <si>
    <t>Presun hmôt pre izolácie tepelné v objektoch výšky nad 6 m do 12 m</t>
  </si>
  <si>
    <t>-677000386</t>
  </si>
  <si>
    <t>18</t>
  </si>
  <si>
    <t>998713192</t>
  </si>
  <si>
    <t>Prípl.za presun nad vymedz. najväčšiu dopravnú vzdial. do 100 m</t>
  </si>
  <si>
    <t>675880789</t>
  </si>
  <si>
    <t>762</t>
  </si>
  <si>
    <t xml:space="preserve"> Konštrukcie tesárske</t>
  </si>
  <si>
    <t>19</t>
  </si>
  <si>
    <t>762341201.S</t>
  </si>
  <si>
    <t>Montáž latovania jednoduchých striech pre sklon do 60°</t>
  </si>
  <si>
    <t>m</t>
  </si>
  <si>
    <t>1539593940</t>
  </si>
  <si>
    <t>605430000301.S</t>
  </si>
  <si>
    <t>Rezivo stavebné z mäkkeho dreva - strešné laty impregnované hr.
60 mm, š. 65 mm, dĺ. 4000-5000 mm</t>
  </si>
  <si>
    <t>m3</t>
  </si>
  <si>
    <t>736691810</t>
  </si>
  <si>
    <t>21</t>
  </si>
  <si>
    <t>762341251.S</t>
  </si>
  <si>
    <t>Montáž kontralát pre sklon do 22°</t>
  </si>
  <si>
    <t>1569512464</t>
  </si>
  <si>
    <t>22</t>
  </si>
  <si>
    <t>-1488262441</t>
  </si>
  <si>
    <t>23</t>
  </si>
  <si>
    <t>762342812.S</t>
  </si>
  <si>
    <t>Demontáž latovania striech so sklonom do 60 st., pri osovej vzdialenosti lát 0,22-0,50 m,  -0.00500t</t>
  </si>
  <si>
    <t>486454196</t>
  </si>
  <si>
    <t>24</t>
  </si>
  <si>
    <t>762355141.S</t>
  </si>
  <si>
    <t xml:space="preserve">Montáž pomocnej pochôdznej lávky z hranolov, dosiek, fošní, OSB, šírky nad 0,5 do 0,8 m </t>
  </si>
  <si>
    <t>1064299435</t>
  </si>
  <si>
    <t>25</t>
  </si>
  <si>
    <t>6051559211.S</t>
  </si>
  <si>
    <t>Rezivo stavebné z mäkkého dreva - hranol  L=dĺ.400-650cm 200x300mm</t>
  </si>
  <si>
    <t>1778529538</t>
  </si>
  <si>
    <t>26</t>
  </si>
  <si>
    <t>607607260000400.S</t>
  </si>
  <si>
    <t>Doska OSB 3,  hr. 22 mm</t>
  </si>
  <si>
    <t>-1696827684</t>
  </si>
  <si>
    <t>27</t>
  </si>
  <si>
    <t>762395000.S</t>
  </si>
  <si>
    <t>Spojovacie prostriedky  pre viazané konštrukcie krovov, debnenie a laťovanie, nadstrešné konštr., spádové kliny - svorky, dosky, klince, pásová oceľ, vruty</t>
  </si>
  <si>
    <t>1621869776</t>
  </si>
  <si>
    <t>28</t>
  </si>
  <si>
    <t>998762102.S</t>
  </si>
  <si>
    <t>Presun hmôt pre konštrukcie tesárske v objektoch výšky do 12 m</t>
  </si>
  <si>
    <t>-1879879074</t>
  </si>
  <si>
    <t>764</t>
  </si>
  <si>
    <t xml:space="preserve"> Konštrukcie klampiarske</t>
  </si>
  <si>
    <t>29</t>
  </si>
  <si>
    <t>764171101.S</t>
  </si>
  <si>
    <t>Krytina s jemným vlnovým profilom 35 - škridloplech veľkoformát pozink
farebný, sklon strechy do 30°, grafitovo šedá, 0,5 mm</t>
  </si>
  <si>
    <t>-1296379787</t>
  </si>
  <si>
    <t>30</t>
  </si>
  <si>
    <t>764171181.S</t>
  </si>
  <si>
    <t>Klampiarske prvky k strešnej krytine,  komín odvetrávací s 
krytom, priemer 110 mm, pripoj.rura dl. do 3,5 m, sklon strechy do 30°</t>
  </si>
  <si>
    <t>ks</t>
  </si>
  <si>
    <t>-630666247</t>
  </si>
  <si>
    <t>31</t>
  </si>
  <si>
    <t>764171182.S</t>
  </si>
  <si>
    <t>Klampiarske prvky k strešnej krytine,  profilovaná strešná priechodka šedá LTV-LPA</t>
  </si>
  <si>
    <t>1867620382</t>
  </si>
  <si>
    <t>764171254.S</t>
  </si>
  <si>
    <t>Hrebenac s prevetravacim pasom, pozink, farebny  škr. , 035, 7016, kompl. s doplnk.,  do 30°</t>
  </si>
  <si>
    <t>1007531285</t>
  </si>
  <si>
    <t>33</t>
  </si>
  <si>
    <t>764171264.S</t>
  </si>
  <si>
    <t>Hrebenac ukonč. na nar. pozink, farebny  kompl. s doplnk.,  do 30°</t>
  </si>
  <si>
    <t>-1771873775</t>
  </si>
  <si>
    <t>34</t>
  </si>
  <si>
    <t>764171274.S</t>
  </si>
  <si>
    <t>Klamp. doplnky  - tesnenie, ochr. pas,, mriežka,  kompl. s doplnk.,  do 30°</t>
  </si>
  <si>
    <t>-153177186</t>
  </si>
  <si>
    <t>35</t>
  </si>
  <si>
    <t>764173567.S</t>
  </si>
  <si>
    <t>Montáž lapača snehu sedlového r.š. do 307 mm, sklon
strechy do 30°</t>
  </si>
  <si>
    <t>-41008889</t>
  </si>
  <si>
    <t>36</t>
  </si>
  <si>
    <t>553450010900.S</t>
  </si>
  <si>
    <t xml:space="preserve">Zachytávač snehu sedlový s výstuhou ,035 </t>
  </si>
  <si>
    <t>-1775247379</t>
  </si>
  <si>
    <t>37</t>
  </si>
  <si>
    <t>764311281.S</t>
  </si>
  <si>
    <t>Oplechovanie z krytiny hladkej z pozinkovaného PZ plechu, tabul., do 30°</t>
  </si>
  <si>
    <t>1663905293</t>
  </si>
  <si>
    <t>38</t>
  </si>
  <si>
    <t>764311822.S</t>
  </si>
  <si>
    <t xml:space="preserve">Demontáž krytiny strešnej, vlnitej lepenkovej z tabul, do sute,  v sklone do 30° </t>
  </si>
  <si>
    <t>-557069321</t>
  </si>
  <si>
    <t>39</t>
  </si>
  <si>
    <t>764322220.S</t>
  </si>
  <si>
    <t>Oplechovanie z pozinkovaného PZ plechu, odkvapov  na strechách s tvrdou krytinou</t>
  </si>
  <si>
    <t>730090287</t>
  </si>
  <si>
    <t>40</t>
  </si>
  <si>
    <t>764323830.S</t>
  </si>
  <si>
    <t>Demontáž odkvapov na strechách s lepenkovou krytinou rš 330 mm,  -0,00320t</t>
  </si>
  <si>
    <t>1352739216</t>
  </si>
  <si>
    <t>41</t>
  </si>
  <si>
    <t>764352229.S</t>
  </si>
  <si>
    <t>Žľaby z pozinkovaného PZ plechu, pododkvapové polkruhové, farebne 150, komplet vr. prvkov / čelo, roh, spojka, hak dilatacie</t>
  </si>
  <si>
    <t>1583902333</t>
  </si>
  <si>
    <t>42</t>
  </si>
  <si>
    <t>764352810.S</t>
  </si>
  <si>
    <t>Demontáž žľabov pododkvapových polkruhových so sklonom do 30st. rš 330 mm,  -0,00330t</t>
  </si>
  <si>
    <t>428402381</t>
  </si>
  <si>
    <t>43</t>
  </si>
  <si>
    <t>764454253.S</t>
  </si>
  <si>
    <t>Zvodové rúry z pozinkovaného PZ plechu, komplet,  vr. 
lemov so zaústením, manžiet, kolien, vpustov vody a
 prechodových kusov,kotlikov, kruhové, 100 mm</t>
  </si>
  <si>
    <t>-324207492</t>
  </si>
  <si>
    <t>44</t>
  </si>
  <si>
    <t>764454801.S</t>
  </si>
  <si>
    <t>Demontáž odpadových rúr kruhových, s priemerom 75 a 100 mm,  -0,00226t</t>
  </si>
  <si>
    <t>1133848789</t>
  </si>
  <si>
    <t>45</t>
  </si>
  <si>
    <t>998764102.S</t>
  </si>
  <si>
    <t>Presun hmôt pre konštrukcie klampiarske v objektoch výšky nad 6 do 12 m</t>
  </si>
  <si>
    <t>-1331433531</t>
  </si>
  <si>
    <t>767</t>
  </si>
  <si>
    <t xml:space="preserve"> Konštrukcie doplnkové kovové</t>
  </si>
  <si>
    <t>46</t>
  </si>
  <si>
    <t>767310120.S</t>
  </si>
  <si>
    <t>Montáž strešného výlezu do šikmej strechy pre nevykurované
priestory</t>
  </si>
  <si>
    <t>479094867</t>
  </si>
  <si>
    <t>47</t>
  </si>
  <si>
    <t>5537300164.S</t>
  </si>
  <si>
    <t>Strešný výlez šxv 460x550 mm 
pre šikmú strechu, pre nevykurované priestory, RAL 7022</t>
  </si>
  <si>
    <t>-1329750135</t>
  </si>
  <si>
    <t>48</t>
  </si>
  <si>
    <t>767310126.S</t>
  </si>
  <si>
    <t>Montáž strešného výlezu doplnky - manžety, parozábrany, folie, tesnenie</t>
  </si>
  <si>
    <t>183823626</t>
  </si>
  <si>
    <t>49</t>
  </si>
  <si>
    <t>611380007900.S</t>
  </si>
  <si>
    <t>Manžeta z parotesnej fólie pre osadenie strešného okna 
alebo výlezu</t>
  </si>
  <si>
    <t>-1645501702</t>
  </si>
  <si>
    <t>50</t>
  </si>
  <si>
    <t>767392802.S</t>
  </si>
  <si>
    <t>Demontáž krytín striech z plechov skrutkovaných,  -0,00700t</t>
  </si>
  <si>
    <t>1110886697</t>
  </si>
  <si>
    <t>51</t>
  </si>
  <si>
    <t>998767102.S</t>
  </si>
  <si>
    <t>Presun hmôt pre kovové stavebné doplnkové konštrukcie v objektoch výšky nad 6 do 12 m</t>
  </si>
  <si>
    <t>-283996561</t>
  </si>
  <si>
    <t>783</t>
  </si>
  <si>
    <t xml:space="preserve"> Dokončovacie práce - nátery</t>
  </si>
  <si>
    <t>52</t>
  </si>
  <si>
    <t>783711201.S</t>
  </si>
  <si>
    <t>Nátery tesárskych konštrukcií olejové napustením a 1x lakovaním</t>
  </si>
  <si>
    <t>840631788</t>
  </si>
  <si>
    <t>53</t>
  </si>
  <si>
    <t>783782203.S</t>
  </si>
  <si>
    <t xml:space="preserve">Nátery tesárskych konštrukcií povrchová impregnácia </t>
  </si>
  <si>
    <t>-63813026</t>
  </si>
  <si>
    <t xml:space="preserve"> Práce a dodávky M</t>
  </si>
  <si>
    <t>21-M</t>
  </si>
  <si>
    <t xml:space="preserve"> Elektromontáže</t>
  </si>
  <si>
    <t>54</t>
  </si>
  <si>
    <t>210964971.S</t>
  </si>
  <si>
    <t>Bleskozvod - demontáž na spätnú montáž a spätná montáž uzemn. vedenie na povrchu, FeZn s uchytením a upevnením</t>
  </si>
  <si>
    <t>64</t>
  </si>
  <si>
    <t>-258999082</t>
  </si>
  <si>
    <t>95-M</t>
  </si>
  <si>
    <t xml:space="preserve"> Revízie</t>
  </si>
  <si>
    <t>55</t>
  </si>
  <si>
    <t>950105001.S</t>
  </si>
  <si>
    <t>Revizia bleskozvodu po  spätnej montáži</t>
  </si>
  <si>
    <t>-847567842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</si>
</sst>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6" workbookViewId="0">
      <selection activeCell="AG95" sqref="AG95:AM9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7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98" t="s">
        <v>11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99" t="s">
        <v>13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166">
        <v>44600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 t="s">
        <v>21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24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20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23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30</v>
      </c>
    </row>
    <row r="19" spans="1:71" s="1" customFormat="1" ht="12" customHeight="1">
      <c r="B19" s="17"/>
      <c r="D19" s="23" t="s">
        <v>31</v>
      </c>
      <c r="AK19" s="23" t="s">
        <v>20</v>
      </c>
      <c r="AN19" s="21" t="s">
        <v>1</v>
      </c>
      <c r="AR19" s="17"/>
      <c r="BS19" s="14" t="s">
        <v>30</v>
      </c>
    </row>
    <row r="20" spans="1:71" s="1" customFormat="1" ht="18.399999999999999" customHeight="1">
      <c r="B20" s="17"/>
      <c r="E20" s="21" t="s">
        <v>26</v>
      </c>
      <c r="AK20" s="23" t="s">
        <v>23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32</v>
      </c>
      <c r="AR22" s="17"/>
    </row>
    <row r="23" spans="1:71" s="1" customFormat="1" ht="16.5" customHeight="1">
      <c r="B23" s="17"/>
      <c r="E23" s="200" t="s">
        <v>1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1"/>
      <c r="AL26" s="202"/>
      <c r="AM26" s="202"/>
      <c r="AN26" s="202"/>
      <c r="AO26" s="20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3" t="s">
        <v>34</v>
      </c>
      <c r="M28" s="203"/>
      <c r="N28" s="203"/>
      <c r="O28" s="203"/>
      <c r="P28" s="203"/>
      <c r="Q28" s="26"/>
      <c r="R28" s="26"/>
      <c r="S28" s="26"/>
      <c r="T28" s="26"/>
      <c r="U28" s="26"/>
      <c r="V28" s="26"/>
      <c r="W28" s="203" t="s">
        <v>35</v>
      </c>
      <c r="X28" s="203"/>
      <c r="Y28" s="203"/>
      <c r="Z28" s="203"/>
      <c r="AA28" s="203"/>
      <c r="AB28" s="203"/>
      <c r="AC28" s="203"/>
      <c r="AD28" s="203"/>
      <c r="AE28" s="203"/>
      <c r="AF28" s="26"/>
      <c r="AG28" s="26"/>
      <c r="AH28" s="26"/>
      <c r="AI28" s="26"/>
      <c r="AJ28" s="26"/>
      <c r="AK28" s="203" t="s">
        <v>36</v>
      </c>
      <c r="AL28" s="203"/>
      <c r="AM28" s="203"/>
      <c r="AN28" s="203"/>
      <c r="AO28" s="203"/>
      <c r="AP28" s="26"/>
      <c r="AQ28" s="26"/>
      <c r="AR28" s="27"/>
      <c r="BE28" s="26"/>
    </row>
    <row r="29" spans="1:71" s="3" customFormat="1" ht="14.45" customHeight="1">
      <c r="B29" s="31"/>
      <c r="D29" s="23" t="s">
        <v>37</v>
      </c>
      <c r="F29" s="32" t="s">
        <v>38</v>
      </c>
      <c r="L29" s="185">
        <v>0.2</v>
      </c>
      <c r="M29" s="184"/>
      <c r="N29" s="184"/>
      <c r="O29" s="184"/>
      <c r="P29" s="184"/>
      <c r="Q29" s="33"/>
      <c r="R29" s="33"/>
      <c r="S29" s="33"/>
      <c r="T29" s="33"/>
      <c r="U29" s="33"/>
      <c r="V29" s="33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F29" s="33"/>
      <c r="AG29" s="33"/>
      <c r="AH29" s="33"/>
      <c r="AI29" s="33"/>
      <c r="AJ29" s="33"/>
      <c r="AK29" s="183">
        <f>ROUND(AV94, 2)</f>
        <v>0</v>
      </c>
      <c r="AL29" s="184"/>
      <c r="AM29" s="184"/>
      <c r="AN29" s="184"/>
      <c r="AO29" s="184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39</v>
      </c>
      <c r="L30" s="197">
        <v>0.2</v>
      </c>
      <c r="M30" s="191"/>
      <c r="N30" s="191"/>
      <c r="O30" s="191"/>
      <c r="P30" s="191"/>
      <c r="W30" s="190"/>
      <c r="X30" s="191"/>
      <c r="Y30" s="191"/>
      <c r="Z30" s="191"/>
      <c r="AA30" s="191"/>
      <c r="AB30" s="191"/>
      <c r="AC30" s="191"/>
      <c r="AD30" s="191"/>
      <c r="AE30" s="191"/>
      <c r="AK30" s="190"/>
      <c r="AL30" s="191"/>
      <c r="AM30" s="191"/>
      <c r="AN30" s="191"/>
      <c r="AO30" s="191"/>
      <c r="AR30" s="31"/>
    </row>
    <row r="31" spans="1:71" s="3" customFormat="1" ht="14.45" hidden="1" customHeight="1">
      <c r="B31" s="31"/>
      <c r="F31" s="23" t="s">
        <v>40</v>
      </c>
      <c r="L31" s="197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1"/>
    </row>
    <row r="32" spans="1:71" s="3" customFormat="1" ht="14.45" hidden="1" customHeight="1">
      <c r="B32" s="31"/>
      <c r="F32" s="23" t="s">
        <v>41</v>
      </c>
      <c r="L32" s="197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1"/>
    </row>
    <row r="33" spans="1:57" s="3" customFormat="1" ht="14.45" hidden="1" customHeight="1">
      <c r="B33" s="31"/>
      <c r="F33" s="32" t="s">
        <v>42</v>
      </c>
      <c r="L33" s="185">
        <v>0</v>
      </c>
      <c r="M33" s="184"/>
      <c r="N33" s="184"/>
      <c r="O33" s="184"/>
      <c r="P33" s="184"/>
      <c r="Q33" s="33"/>
      <c r="R33" s="33"/>
      <c r="S33" s="33"/>
      <c r="T33" s="33"/>
      <c r="U33" s="33"/>
      <c r="V33" s="33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F33" s="33"/>
      <c r="AG33" s="33"/>
      <c r="AH33" s="33"/>
      <c r="AI33" s="33"/>
      <c r="AJ33" s="33"/>
      <c r="AK33" s="183">
        <v>0</v>
      </c>
      <c r="AL33" s="184"/>
      <c r="AM33" s="184"/>
      <c r="AN33" s="184"/>
      <c r="AO33" s="184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86" t="s">
        <v>45</v>
      </c>
      <c r="Y35" s="187"/>
      <c r="Z35" s="187"/>
      <c r="AA35" s="187"/>
      <c r="AB35" s="187"/>
      <c r="AC35" s="37"/>
      <c r="AD35" s="37"/>
      <c r="AE35" s="37"/>
      <c r="AF35" s="37"/>
      <c r="AG35" s="37"/>
      <c r="AH35" s="37"/>
      <c r="AI35" s="37"/>
      <c r="AJ35" s="37"/>
      <c r="AK35" s="188"/>
      <c r="AL35" s="187"/>
      <c r="AM35" s="187"/>
      <c r="AN35" s="187"/>
      <c r="AO35" s="189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2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49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48</v>
      </c>
      <c r="AI60" s="29"/>
      <c r="AJ60" s="29"/>
      <c r="AK60" s="29"/>
      <c r="AL60" s="29"/>
      <c r="AM60" s="42" t="s">
        <v>49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40" t="s">
        <v>50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51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2" t="s">
        <v>48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49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48</v>
      </c>
      <c r="AI75" s="29"/>
      <c r="AJ75" s="29"/>
      <c r="AK75" s="29"/>
      <c r="AL75" s="29"/>
      <c r="AM75" s="42" t="s">
        <v>49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0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0" s="2" customFormat="1" ht="24.95" customHeight="1">
      <c r="A82" s="26"/>
      <c r="B82" s="27"/>
      <c r="C82" s="18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8"/>
      <c r="C84" s="23" t="s">
        <v>10</v>
      </c>
      <c r="L84" s="4" t="str">
        <f>K5</f>
        <v>0011</v>
      </c>
      <c r="AR84" s="48"/>
    </row>
    <row r="85" spans="1:90" s="5" customFormat="1" ht="36.950000000000003" customHeight="1">
      <c r="B85" s="49"/>
      <c r="C85" s="50" t="s">
        <v>12</v>
      </c>
      <c r="L85" s="174" t="str">
        <f>K6</f>
        <v>Rekonštrukcia budovy ZŠ, s.č.2533, elok.pracovisko, - rekonštrukcia strechy budovy objektu učební pre 1. stupeň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9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Snina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76">
        <f>IF(AN8= "","",AN8)</f>
        <v>44600</v>
      </c>
      <c r="AN87" s="17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Snina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177" t="str">
        <f>IF(E17="","",E17)</f>
        <v>Ing. Ivana Megová</v>
      </c>
      <c r="AN89" s="178"/>
      <c r="AO89" s="178"/>
      <c r="AP89" s="178"/>
      <c r="AQ89" s="26"/>
      <c r="AR89" s="27"/>
      <c r="AS89" s="179" t="s">
        <v>53</v>
      </c>
      <c r="AT89" s="180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0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77" t="str">
        <f>IF(E20="","",E20)</f>
        <v xml:space="preserve"> </v>
      </c>
      <c r="AN90" s="178"/>
      <c r="AO90" s="178"/>
      <c r="AP90" s="178"/>
      <c r="AQ90" s="26"/>
      <c r="AR90" s="27"/>
      <c r="AS90" s="181"/>
      <c r="AT90" s="182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1"/>
      <c r="AT91" s="182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0" s="2" customFormat="1" ht="29.25" customHeight="1">
      <c r="A92" s="26"/>
      <c r="B92" s="27"/>
      <c r="C92" s="169" t="s">
        <v>54</v>
      </c>
      <c r="D92" s="170"/>
      <c r="E92" s="170"/>
      <c r="F92" s="170"/>
      <c r="G92" s="170"/>
      <c r="H92" s="57"/>
      <c r="I92" s="171" t="s">
        <v>55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2" t="s">
        <v>56</v>
      </c>
      <c r="AH92" s="170"/>
      <c r="AI92" s="170"/>
      <c r="AJ92" s="170"/>
      <c r="AK92" s="170"/>
      <c r="AL92" s="170"/>
      <c r="AM92" s="170"/>
      <c r="AN92" s="171" t="s">
        <v>57</v>
      </c>
      <c r="AO92" s="170"/>
      <c r="AP92" s="173"/>
      <c r="AQ92" s="58" t="s">
        <v>58</v>
      </c>
      <c r="AR92" s="27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0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5"/>
      <c r="AH94" s="195"/>
      <c r="AI94" s="195"/>
      <c r="AJ94" s="195"/>
      <c r="AK94" s="195"/>
      <c r="AL94" s="195"/>
      <c r="AM94" s="195"/>
      <c r="AN94" s="196"/>
      <c r="AO94" s="196"/>
      <c r="AP94" s="196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1507.71621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72</v>
      </c>
      <c r="BT94" s="74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0" s="7" customFormat="1" ht="37.5" customHeight="1">
      <c r="A95" s="75" t="s">
        <v>76</v>
      </c>
      <c r="B95" s="76"/>
      <c r="C95" s="77"/>
      <c r="D95" s="194" t="s">
        <v>11</v>
      </c>
      <c r="E95" s="194"/>
      <c r="F95" s="194"/>
      <c r="G95" s="194"/>
      <c r="H95" s="194"/>
      <c r="I95" s="78"/>
      <c r="J95" s="194" t="s">
        <v>13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/>
      <c r="AH95" s="193"/>
      <c r="AI95" s="193"/>
      <c r="AJ95" s="193"/>
      <c r="AK95" s="193"/>
      <c r="AL95" s="193"/>
      <c r="AM95" s="193"/>
      <c r="AN95" s="192"/>
      <c r="AO95" s="193"/>
      <c r="AP95" s="193"/>
      <c r="AQ95" s="79" t="s">
        <v>77</v>
      </c>
      <c r="AR95" s="76"/>
      <c r="AS95" s="80">
        <v>0</v>
      </c>
      <c r="AT95" s="81">
        <f>ROUND(SUM(AV95:AW95),2)</f>
        <v>0</v>
      </c>
      <c r="AU95" s="82">
        <f>'0011 - Rekonštrukcia budo...'!P125</f>
        <v>1507.7162049999999</v>
      </c>
      <c r="AV95" s="81">
        <f>'0011 - Rekonštrukcia budo...'!J31</f>
        <v>0</v>
      </c>
      <c r="AW95" s="81">
        <f>'0011 - Rekonštrukcia budo...'!J32</f>
        <v>0</v>
      </c>
      <c r="AX95" s="81">
        <f>'0011 - Rekonštrukcia budo...'!J33</f>
        <v>0</v>
      </c>
      <c r="AY95" s="81">
        <f>'0011 - Rekonštrukcia budo...'!J34</f>
        <v>0</v>
      </c>
      <c r="AZ95" s="81">
        <f>'0011 - Rekonštrukcia budo...'!F31</f>
        <v>0</v>
      </c>
      <c r="BA95" s="81">
        <f>'0011 - Rekonštrukcia budo...'!F32</f>
        <v>0</v>
      </c>
      <c r="BB95" s="81">
        <f>'0011 - Rekonštrukcia budo...'!F33</f>
        <v>0</v>
      </c>
      <c r="BC95" s="81">
        <f>'0011 - Rekonštrukcia budo...'!F34</f>
        <v>0</v>
      </c>
      <c r="BD95" s="83">
        <f>'0011 - Rekonštrukcia budo...'!F35</f>
        <v>0</v>
      </c>
      <c r="BT95" s="84" t="s">
        <v>78</v>
      </c>
      <c r="BU95" s="84" t="s">
        <v>79</v>
      </c>
      <c r="BV95" s="84" t="s">
        <v>74</v>
      </c>
      <c r="BW95" s="84" t="s">
        <v>4</v>
      </c>
      <c r="BX95" s="84" t="s">
        <v>75</v>
      </c>
      <c r="CL95" s="84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011 - Rekonštrukcia bud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4"/>
  <sheetViews>
    <sheetView showGridLines="0" tabSelected="1" topLeftCell="A150" workbookViewId="0">
      <selection activeCell="W17" sqref="W1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5"/>
    </row>
    <row r="2" spans="1:46" s="1" customFormat="1" ht="36.950000000000003" customHeight="1">
      <c r="L2" s="167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80</v>
      </c>
      <c r="L4" s="17"/>
      <c r="M4" s="86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12</v>
      </c>
      <c r="E6" s="26"/>
      <c r="F6" s="26"/>
      <c r="G6" s="26"/>
      <c r="H6" s="26"/>
      <c r="I6" s="26"/>
      <c r="J6" s="26"/>
      <c r="K6" s="26"/>
      <c r="L6" s="3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74" t="s">
        <v>13</v>
      </c>
      <c r="F7" s="204"/>
      <c r="G7" s="204"/>
      <c r="H7" s="204"/>
      <c r="I7" s="26"/>
      <c r="J7" s="26"/>
      <c r="K7" s="26"/>
      <c r="L7" s="3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14</v>
      </c>
      <c r="E9" s="26"/>
      <c r="F9" s="21" t="s">
        <v>1</v>
      </c>
      <c r="G9" s="26"/>
      <c r="H9" s="26"/>
      <c r="I9" s="23" t="s">
        <v>15</v>
      </c>
      <c r="J9" s="21" t="s">
        <v>1</v>
      </c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16</v>
      </c>
      <c r="E10" s="26"/>
      <c r="F10" s="21" t="s">
        <v>17</v>
      </c>
      <c r="G10" s="26"/>
      <c r="H10" s="26"/>
      <c r="I10" s="23" t="s">
        <v>18</v>
      </c>
      <c r="J10" s="52">
        <v>44600</v>
      </c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19</v>
      </c>
      <c r="E12" s="26"/>
      <c r="F12" s="26"/>
      <c r="G12" s="26"/>
      <c r="H12" s="26"/>
      <c r="I12" s="23" t="s">
        <v>20</v>
      </c>
      <c r="J12" s="21" t="s">
        <v>21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22</v>
      </c>
      <c r="F13" s="26"/>
      <c r="G13" s="26"/>
      <c r="H13" s="26"/>
      <c r="I13" s="23" t="s">
        <v>23</v>
      </c>
      <c r="J13" s="21" t="s">
        <v>24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25</v>
      </c>
      <c r="E15" s="26"/>
      <c r="F15" s="26"/>
      <c r="G15" s="26"/>
      <c r="H15" s="26"/>
      <c r="I15" s="23" t="s">
        <v>20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21" t="s">
        <v>26</v>
      </c>
      <c r="F16" s="26"/>
      <c r="G16" s="26"/>
      <c r="H16" s="26"/>
      <c r="I16" s="23" t="s">
        <v>23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27</v>
      </c>
      <c r="E18" s="26"/>
      <c r="F18" s="26"/>
      <c r="G18" s="26"/>
      <c r="H18" s="26"/>
      <c r="I18" s="23" t="s">
        <v>20</v>
      </c>
      <c r="J18" s="21" t="s">
        <v>1</v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28</v>
      </c>
      <c r="F19" s="26"/>
      <c r="G19" s="26"/>
      <c r="H19" s="26"/>
      <c r="I19" s="23" t="s">
        <v>23</v>
      </c>
      <c r="J19" s="21" t="s">
        <v>1</v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31</v>
      </c>
      <c r="E21" s="26"/>
      <c r="F21" s="26"/>
      <c r="G21" s="26"/>
      <c r="H21" s="26"/>
      <c r="I21" s="23" t="s">
        <v>20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26</v>
      </c>
      <c r="F22" s="26"/>
      <c r="G22" s="26"/>
      <c r="H22" s="26"/>
      <c r="I22" s="23" t="s">
        <v>23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32</v>
      </c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7"/>
      <c r="B25" s="88"/>
      <c r="C25" s="87"/>
      <c r="D25" s="87"/>
      <c r="E25" s="200" t="s">
        <v>1</v>
      </c>
      <c r="F25" s="200"/>
      <c r="G25" s="200"/>
      <c r="H25" s="200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3"/>
      <c r="E27" s="63"/>
      <c r="F27" s="63"/>
      <c r="G27" s="63"/>
      <c r="H27" s="63"/>
      <c r="I27" s="63"/>
      <c r="J27" s="63"/>
      <c r="K27" s="63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90" t="s">
        <v>33</v>
      </c>
      <c r="E28" s="26"/>
      <c r="F28" s="26"/>
      <c r="G28" s="26"/>
      <c r="H28" s="26"/>
      <c r="I28" s="26"/>
      <c r="J28" s="68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35</v>
      </c>
      <c r="G30" s="26"/>
      <c r="H30" s="26"/>
      <c r="I30" s="30" t="s">
        <v>34</v>
      </c>
      <c r="J30" s="30" t="s">
        <v>36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91" t="s">
        <v>37</v>
      </c>
      <c r="E31" s="32" t="s">
        <v>38</v>
      </c>
      <c r="F31" s="92">
        <f>ROUND((SUM(BE125:BE193)),  2)</f>
        <v>0</v>
      </c>
      <c r="G31" s="93"/>
      <c r="H31" s="93"/>
      <c r="I31" s="94">
        <v>0.2</v>
      </c>
      <c r="J31" s="92">
        <f>ROUND(((SUM(BE125:BE193))*I31),  2)</f>
        <v>0</v>
      </c>
      <c r="K31" s="26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32" t="s">
        <v>39</v>
      </c>
      <c r="F32" s="95">
        <f>ROUND((SUM(BF125:BF193)),  2)</f>
        <v>0</v>
      </c>
      <c r="G32" s="26"/>
      <c r="H32" s="26"/>
      <c r="I32" s="96">
        <v>0.2</v>
      </c>
      <c r="J32" s="95"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40</v>
      </c>
      <c r="F33" s="95">
        <f>ROUND((SUM(BG125:BG193)),  2)</f>
        <v>0</v>
      </c>
      <c r="G33" s="26"/>
      <c r="H33" s="26"/>
      <c r="I33" s="96">
        <v>0.2</v>
      </c>
      <c r="J33" s="95">
        <f>0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41</v>
      </c>
      <c r="F34" s="95">
        <f>ROUND((SUM(BH125:BH193)),  2)</f>
        <v>0</v>
      </c>
      <c r="G34" s="26"/>
      <c r="H34" s="26"/>
      <c r="I34" s="96">
        <v>0.2</v>
      </c>
      <c r="J34" s="95">
        <f>0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32" t="s">
        <v>42</v>
      </c>
      <c r="F35" s="92">
        <f>ROUND((SUM(BI125:BI193)),  2)</f>
        <v>0</v>
      </c>
      <c r="G35" s="93"/>
      <c r="H35" s="93"/>
      <c r="I35" s="94">
        <v>0</v>
      </c>
      <c r="J35" s="9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7"/>
      <c r="D37" s="98" t="s">
        <v>43</v>
      </c>
      <c r="E37" s="57"/>
      <c r="F37" s="57"/>
      <c r="G37" s="99" t="s">
        <v>44</v>
      </c>
      <c r="H37" s="100" t="s">
        <v>45</v>
      </c>
      <c r="I37" s="57"/>
      <c r="J37" s="101"/>
      <c r="K37" s="102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48</v>
      </c>
      <c r="E61" s="29"/>
      <c r="F61" s="103" t="s">
        <v>49</v>
      </c>
      <c r="G61" s="42" t="s">
        <v>48</v>
      </c>
      <c r="H61" s="29"/>
      <c r="I61" s="29"/>
      <c r="J61" s="104" t="s">
        <v>49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50</v>
      </c>
      <c r="E65" s="43"/>
      <c r="F65" s="43"/>
      <c r="G65" s="40" t="s">
        <v>51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48</v>
      </c>
      <c r="E76" s="29"/>
      <c r="F76" s="103" t="s">
        <v>49</v>
      </c>
      <c r="G76" s="42" t="s">
        <v>48</v>
      </c>
      <c r="H76" s="29"/>
      <c r="I76" s="29"/>
      <c r="J76" s="104" t="s">
        <v>49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customHeight="1">
      <c r="A85" s="26"/>
      <c r="B85" s="27"/>
      <c r="C85" s="26"/>
      <c r="D85" s="26"/>
      <c r="E85" s="174" t="str">
        <f>E7</f>
        <v>Rekonštrukcia budovy ZŠ, s.č.2533, elok.pracovisko, - rekonštrukcia strechy budovy objektu učební pre 1. stupeň</v>
      </c>
      <c r="F85" s="204"/>
      <c r="G85" s="204"/>
      <c r="H85" s="204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16</v>
      </c>
      <c r="D87" s="26"/>
      <c r="E87" s="26"/>
      <c r="F87" s="21" t="str">
        <f>F10</f>
        <v>Snina</v>
      </c>
      <c r="G87" s="26"/>
      <c r="H87" s="26"/>
      <c r="I87" s="23" t="s">
        <v>18</v>
      </c>
      <c r="J87" s="52">
        <f>IF(J10="","",J10)</f>
        <v>44600</v>
      </c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19</v>
      </c>
      <c r="D89" s="26"/>
      <c r="E89" s="26"/>
      <c r="F89" s="21" t="str">
        <f>E13</f>
        <v>Mesto Snina</v>
      </c>
      <c r="G89" s="26"/>
      <c r="H89" s="26"/>
      <c r="I89" s="23" t="s">
        <v>27</v>
      </c>
      <c r="J89" s="24" t="str">
        <f>E19</f>
        <v>Ing. Ivana Megová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customHeight="1">
      <c r="A90" s="26"/>
      <c r="B90" s="27"/>
      <c r="C90" s="23" t="s">
        <v>25</v>
      </c>
      <c r="D90" s="26"/>
      <c r="E90" s="26"/>
      <c r="F90" s="21" t="str">
        <f>IF(E16="","",E16)</f>
        <v xml:space="preserve"> </v>
      </c>
      <c r="G90" s="26"/>
      <c r="H90" s="26"/>
      <c r="I90" s="23" t="s">
        <v>31</v>
      </c>
      <c r="J90" s="24" t="str">
        <f>E22</f>
        <v xml:space="preserve"> </v>
      </c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5" t="s">
        <v>82</v>
      </c>
      <c r="D92" s="97"/>
      <c r="E92" s="97"/>
      <c r="F92" s="97"/>
      <c r="G92" s="97"/>
      <c r="H92" s="97"/>
      <c r="I92" s="97"/>
      <c r="J92" s="106" t="s">
        <v>83</v>
      </c>
      <c r="K92" s="97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7" t="s">
        <v>84</v>
      </c>
      <c r="D94" s="26"/>
      <c r="E94" s="26"/>
      <c r="F94" s="26"/>
      <c r="G94" s="26"/>
      <c r="H94" s="26"/>
      <c r="I94" s="26"/>
      <c r="J94" s="68"/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85</v>
      </c>
    </row>
    <row r="95" spans="1:47" s="9" customFormat="1" ht="24.95" customHeight="1">
      <c r="B95" s="108"/>
      <c r="D95" s="109" t="s">
        <v>86</v>
      </c>
      <c r="E95" s="110"/>
      <c r="F95" s="110"/>
      <c r="G95" s="110"/>
      <c r="H95" s="110"/>
      <c r="I95" s="110"/>
      <c r="J95" s="111"/>
      <c r="L95" s="108"/>
    </row>
    <row r="96" spans="1:47" s="10" customFormat="1" ht="19.899999999999999" customHeight="1">
      <c r="B96" s="112"/>
      <c r="D96" s="113" t="s">
        <v>87</v>
      </c>
      <c r="E96" s="114"/>
      <c r="F96" s="114"/>
      <c r="G96" s="114"/>
      <c r="H96" s="114"/>
      <c r="I96" s="114"/>
      <c r="J96" s="115"/>
      <c r="L96" s="112"/>
    </row>
    <row r="97" spans="1:31" s="10" customFormat="1" ht="19.899999999999999" customHeight="1">
      <c r="B97" s="112"/>
      <c r="D97" s="113" t="s">
        <v>88</v>
      </c>
      <c r="E97" s="114"/>
      <c r="F97" s="114"/>
      <c r="G97" s="114"/>
      <c r="H97" s="114"/>
      <c r="I97" s="114"/>
      <c r="J97" s="115"/>
      <c r="L97" s="112"/>
    </row>
    <row r="98" spans="1:31" s="9" customFormat="1" ht="24.95" customHeight="1">
      <c r="B98" s="108"/>
      <c r="D98" s="109" t="s">
        <v>89</v>
      </c>
      <c r="E98" s="110"/>
      <c r="F98" s="110"/>
      <c r="G98" s="110"/>
      <c r="H98" s="110"/>
      <c r="I98" s="110"/>
      <c r="J98" s="111"/>
      <c r="L98" s="108"/>
    </row>
    <row r="99" spans="1:31" s="10" customFormat="1" ht="19.899999999999999" customHeight="1">
      <c r="B99" s="112"/>
      <c r="D99" s="113" t="s">
        <v>90</v>
      </c>
      <c r="E99" s="114"/>
      <c r="F99" s="114"/>
      <c r="G99" s="114"/>
      <c r="H99" s="114"/>
      <c r="I99" s="114"/>
      <c r="J99" s="115"/>
      <c r="L99" s="112"/>
    </row>
    <row r="100" spans="1:31" s="10" customFormat="1" ht="19.899999999999999" customHeight="1">
      <c r="B100" s="112"/>
      <c r="D100" s="113" t="s">
        <v>91</v>
      </c>
      <c r="E100" s="114"/>
      <c r="F100" s="114"/>
      <c r="G100" s="114"/>
      <c r="H100" s="114"/>
      <c r="I100" s="114"/>
      <c r="J100" s="115"/>
      <c r="L100" s="112"/>
    </row>
    <row r="101" spans="1:31" s="10" customFormat="1" ht="19.899999999999999" customHeight="1">
      <c r="B101" s="112"/>
      <c r="D101" s="113" t="s">
        <v>92</v>
      </c>
      <c r="E101" s="114"/>
      <c r="F101" s="114"/>
      <c r="G101" s="114"/>
      <c r="H101" s="114"/>
      <c r="I101" s="114"/>
      <c r="J101" s="115"/>
      <c r="L101" s="112"/>
    </row>
    <row r="102" spans="1:31" s="10" customFormat="1" ht="19.899999999999999" customHeight="1">
      <c r="B102" s="112"/>
      <c r="D102" s="113" t="s">
        <v>93</v>
      </c>
      <c r="E102" s="114"/>
      <c r="F102" s="114"/>
      <c r="G102" s="114"/>
      <c r="H102" s="114"/>
      <c r="I102" s="114"/>
      <c r="J102" s="115"/>
      <c r="L102" s="112"/>
    </row>
    <row r="103" spans="1:31" s="10" customFormat="1" ht="19.899999999999999" customHeight="1">
      <c r="B103" s="112"/>
      <c r="D103" s="113" t="s">
        <v>94</v>
      </c>
      <c r="E103" s="114"/>
      <c r="F103" s="114"/>
      <c r="G103" s="114"/>
      <c r="H103" s="114"/>
      <c r="I103" s="114"/>
      <c r="J103" s="115"/>
      <c r="L103" s="112"/>
    </row>
    <row r="104" spans="1:31" s="10" customFormat="1" ht="19.899999999999999" customHeight="1">
      <c r="B104" s="112"/>
      <c r="D104" s="113" t="s">
        <v>95</v>
      </c>
      <c r="E104" s="114"/>
      <c r="F104" s="114"/>
      <c r="G104" s="114"/>
      <c r="H104" s="114"/>
      <c r="I104" s="114"/>
      <c r="J104" s="115"/>
      <c r="L104" s="112"/>
    </row>
    <row r="105" spans="1:31" s="9" customFormat="1" ht="24.95" customHeight="1">
      <c r="B105" s="108"/>
      <c r="D105" s="109" t="s">
        <v>96</v>
      </c>
      <c r="E105" s="110"/>
      <c r="F105" s="110"/>
      <c r="G105" s="110"/>
      <c r="H105" s="110"/>
      <c r="I105" s="110"/>
      <c r="J105" s="111"/>
      <c r="L105" s="108"/>
    </row>
    <row r="106" spans="1:31" s="10" customFormat="1" ht="19.899999999999999" customHeight="1">
      <c r="B106" s="112"/>
      <c r="D106" s="113" t="s">
        <v>97</v>
      </c>
      <c r="E106" s="114"/>
      <c r="F106" s="114"/>
      <c r="G106" s="114"/>
      <c r="H106" s="114"/>
      <c r="I106" s="114"/>
      <c r="J106" s="115"/>
      <c r="L106" s="112"/>
    </row>
    <row r="107" spans="1:31" s="10" customFormat="1" ht="19.899999999999999" customHeight="1">
      <c r="B107" s="112"/>
      <c r="D107" s="113" t="s">
        <v>98</v>
      </c>
      <c r="E107" s="114"/>
      <c r="F107" s="114"/>
      <c r="G107" s="114"/>
      <c r="H107" s="114"/>
      <c r="I107" s="114"/>
      <c r="J107" s="115"/>
      <c r="L107" s="112"/>
    </row>
    <row r="108" spans="1:31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5" s="2" customFormat="1" ht="6.95" customHeight="1">
      <c r="A113" s="26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4.95" customHeight="1">
      <c r="A114" s="26"/>
      <c r="B114" s="27"/>
      <c r="C114" s="18" t="s">
        <v>99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12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30" customHeight="1">
      <c r="A117" s="26"/>
      <c r="B117" s="27"/>
      <c r="C117" s="26"/>
      <c r="D117" s="26"/>
      <c r="E117" s="174" t="str">
        <f>E7</f>
        <v>Rekonštrukcia budovy ZŠ, s.č.2533, elok.pracovisko, - rekonštrukcia strechy budovy objektu učební pre 1. stupeň</v>
      </c>
      <c r="F117" s="204"/>
      <c r="G117" s="204"/>
      <c r="H117" s="204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16</v>
      </c>
      <c r="D119" s="26"/>
      <c r="E119" s="26"/>
      <c r="F119" s="21" t="str">
        <f>F10</f>
        <v>Snina</v>
      </c>
      <c r="G119" s="26"/>
      <c r="H119" s="26"/>
      <c r="I119" s="23" t="s">
        <v>18</v>
      </c>
      <c r="J119" s="52">
        <f>IF(J10="","",J10)</f>
        <v>44600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19</v>
      </c>
      <c r="D121" s="26"/>
      <c r="E121" s="26"/>
      <c r="F121" s="21" t="str">
        <f>E13</f>
        <v>Mesto Snina</v>
      </c>
      <c r="G121" s="26"/>
      <c r="H121" s="26"/>
      <c r="I121" s="23" t="s">
        <v>27</v>
      </c>
      <c r="J121" s="24" t="str">
        <f>E19</f>
        <v>Ing. Ivana Megová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IF(E16="","",E16)</f>
        <v xml:space="preserve"> </v>
      </c>
      <c r="G122" s="26"/>
      <c r="H122" s="26"/>
      <c r="I122" s="23" t="s">
        <v>31</v>
      </c>
      <c r="J122" s="24" t="str">
        <f>E22</f>
        <v xml:space="preserve"> 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16"/>
      <c r="B124" s="117"/>
      <c r="C124" s="118" t="s">
        <v>100</v>
      </c>
      <c r="D124" s="119" t="s">
        <v>58</v>
      </c>
      <c r="E124" s="119" t="s">
        <v>54</v>
      </c>
      <c r="F124" s="119" t="s">
        <v>55</v>
      </c>
      <c r="G124" s="119" t="s">
        <v>101</v>
      </c>
      <c r="H124" s="119" t="s">
        <v>102</v>
      </c>
      <c r="I124" s="119" t="s">
        <v>103</v>
      </c>
      <c r="J124" s="120" t="s">
        <v>83</v>
      </c>
      <c r="K124" s="121" t="s">
        <v>104</v>
      </c>
      <c r="L124" s="122"/>
      <c r="M124" s="59" t="s">
        <v>1</v>
      </c>
      <c r="N124" s="60" t="s">
        <v>37</v>
      </c>
      <c r="O124" s="60" t="s">
        <v>105</v>
      </c>
      <c r="P124" s="60" t="s">
        <v>106</v>
      </c>
      <c r="Q124" s="60" t="s">
        <v>107</v>
      </c>
      <c r="R124" s="60" t="s">
        <v>108</v>
      </c>
      <c r="S124" s="60" t="s">
        <v>109</v>
      </c>
      <c r="T124" s="61" t="s">
        <v>110</v>
      </c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</row>
    <row r="125" spans="1:65" s="2" customFormat="1" ht="22.9" customHeight="1">
      <c r="A125" s="26"/>
      <c r="B125" s="27"/>
      <c r="C125" s="66" t="s">
        <v>84</v>
      </c>
      <c r="D125" s="26"/>
      <c r="E125" s="26"/>
      <c r="F125" s="26"/>
      <c r="G125" s="26"/>
      <c r="H125" s="26"/>
      <c r="I125" s="26"/>
      <c r="J125" s="123"/>
      <c r="K125" s="26"/>
      <c r="L125" s="27"/>
      <c r="M125" s="62"/>
      <c r="N125" s="53"/>
      <c r="O125" s="63"/>
      <c r="P125" s="124">
        <f>P126+P134+P189</f>
        <v>1507.7162049999999</v>
      </c>
      <c r="Q125" s="63"/>
      <c r="R125" s="124">
        <f>R126+R134+R189</f>
        <v>57.801574549999998</v>
      </c>
      <c r="S125" s="63"/>
      <c r="T125" s="125">
        <f>T126+T134+T189</f>
        <v>11.215743999999999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72</v>
      </c>
      <c r="AU125" s="14" t="s">
        <v>85</v>
      </c>
      <c r="BK125" s="126">
        <f>BK126+BK134+BK189</f>
        <v>0</v>
      </c>
    </row>
    <row r="126" spans="1:65" s="12" customFormat="1" ht="25.9" customHeight="1">
      <c r="B126" s="127"/>
      <c r="D126" s="128" t="s">
        <v>72</v>
      </c>
      <c r="E126" s="129" t="s">
        <v>111</v>
      </c>
      <c r="F126" s="129" t="s">
        <v>112</v>
      </c>
      <c r="J126" s="130"/>
      <c r="L126" s="127"/>
      <c r="M126" s="131"/>
      <c r="N126" s="132"/>
      <c r="O126" s="132"/>
      <c r="P126" s="133">
        <f>P127+P132</f>
        <v>444.585148</v>
      </c>
      <c r="Q126" s="132"/>
      <c r="R126" s="133">
        <f>R127+R132</f>
        <v>38.226990000000001</v>
      </c>
      <c r="S126" s="132"/>
      <c r="T126" s="134">
        <f>T127+T132</f>
        <v>0</v>
      </c>
      <c r="AR126" s="128" t="s">
        <v>78</v>
      </c>
      <c r="AT126" s="135" t="s">
        <v>72</v>
      </c>
      <c r="AU126" s="135" t="s">
        <v>73</v>
      </c>
      <c r="AY126" s="128" t="s">
        <v>113</v>
      </c>
      <c r="BK126" s="136">
        <f>BK127+BK132</f>
        <v>0</v>
      </c>
    </row>
    <row r="127" spans="1:65" s="12" customFormat="1" ht="22.9" customHeight="1">
      <c r="B127" s="127"/>
      <c r="D127" s="128" t="s">
        <v>72</v>
      </c>
      <c r="E127" s="137" t="s">
        <v>114</v>
      </c>
      <c r="F127" s="137" t="s">
        <v>115</v>
      </c>
      <c r="J127" s="138"/>
      <c r="L127" s="127"/>
      <c r="M127" s="131"/>
      <c r="N127" s="132"/>
      <c r="O127" s="132"/>
      <c r="P127" s="133">
        <f>SUM(P128:P131)</f>
        <v>172.256</v>
      </c>
      <c r="Q127" s="132"/>
      <c r="R127" s="133">
        <f>SUM(R128:R131)</f>
        <v>38.226990000000001</v>
      </c>
      <c r="S127" s="132"/>
      <c r="T127" s="134">
        <f>SUM(T128:T131)</f>
        <v>0</v>
      </c>
      <c r="AR127" s="128" t="s">
        <v>78</v>
      </c>
      <c r="AT127" s="135" t="s">
        <v>72</v>
      </c>
      <c r="AU127" s="135" t="s">
        <v>78</v>
      </c>
      <c r="AY127" s="128" t="s">
        <v>113</v>
      </c>
      <c r="BK127" s="136">
        <f>SUM(BK128:BK131)</f>
        <v>0</v>
      </c>
    </row>
    <row r="128" spans="1:65" s="2" customFormat="1" ht="37.9" customHeight="1">
      <c r="A128" s="26"/>
      <c r="B128" s="139"/>
      <c r="C128" s="140" t="s">
        <v>78</v>
      </c>
      <c r="D128" s="140" t="s">
        <v>116</v>
      </c>
      <c r="E128" s="141" t="s">
        <v>117</v>
      </c>
      <c r="F128" s="142" t="s">
        <v>118</v>
      </c>
      <c r="G128" s="143" t="s">
        <v>119</v>
      </c>
      <c r="H128" s="144">
        <v>769</v>
      </c>
      <c r="I128" s="144"/>
      <c r="J128" s="144"/>
      <c r="K128" s="145"/>
      <c r="L128" s="27"/>
      <c r="M128" s="146" t="s">
        <v>1</v>
      </c>
      <c r="N128" s="147" t="s">
        <v>39</v>
      </c>
      <c r="O128" s="148">
        <v>0.124</v>
      </c>
      <c r="P128" s="148">
        <f>O128*H128</f>
        <v>95.355999999999995</v>
      </c>
      <c r="Q128" s="148">
        <v>2.3990000000000001E-2</v>
      </c>
      <c r="R128" s="148">
        <f>Q128*H128</f>
        <v>18.448309999999999</v>
      </c>
      <c r="S128" s="148">
        <v>0</v>
      </c>
      <c r="T128" s="149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120</v>
      </c>
      <c r="AT128" s="150" t="s">
        <v>116</v>
      </c>
      <c r="AU128" s="150" t="s">
        <v>121</v>
      </c>
      <c r="AY128" s="14" t="s">
        <v>113</v>
      </c>
      <c r="BE128" s="151">
        <f>IF(N128="základná",J128,0)</f>
        <v>0</v>
      </c>
      <c r="BF128" s="151">
        <f>IF(N128="znížená",J128,0)</f>
        <v>0</v>
      </c>
      <c r="BG128" s="151">
        <f>IF(N128="zákl. prenesená",J128,0)</f>
        <v>0</v>
      </c>
      <c r="BH128" s="151">
        <f>IF(N128="zníž. prenesená",J128,0)</f>
        <v>0</v>
      </c>
      <c r="BI128" s="151">
        <f>IF(N128="nulová",J128,0)</f>
        <v>0</v>
      </c>
      <c r="BJ128" s="14" t="s">
        <v>121</v>
      </c>
      <c r="BK128" s="152">
        <f>ROUND(I128*H128,3)</f>
        <v>0</v>
      </c>
      <c r="BL128" s="14" t="s">
        <v>120</v>
      </c>
      <c r="BM128" s="150" t="s">
        <v>122</v>
      </c>
    </row>
    <row r="129" spans="1:65" s="2" customFormat="1" ht="44.25" customHeight="1">
      <c r="A129" s="26"/>
      <c r="B129" s="139"/>
      <c r="C129" s="140" t="s">
        <v>121</v>
      </c>
      <c r="D129" s="140" t="s">
        <v>116</v>
      </c>
      <c r="E129" s="141" t="s">
        <v>123</v>
      </c>
      <c r="F129" s="142" t="s">
        <v>124</v>
      </c>
      <c r="G129" s="143" t="s">
        <v>119</v>
      </c>
      <c r="H129" s="144">
        <v>769</v>
      </c>
      <c r="I129" s="144"/>
      <c r="J129" s="144"/>
      <c r="K129" s="145"/>
      <c r="L129" s="27"/>
      <c r="M129" s="146" t="s">
        <v>1</v>
      </c>
      <c r="N129" s="147" t="s">
        <v>39</v>
      </c>
      <c r="O129" s="148">
        <v>8.0000000000000002E-3</v>
      </c>
      <c r="P129" s="148">
        <f>O129*H129</f>
        <v>6.1520000000000001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120</v>
      </c>
      <c r="AT129" s="150" t="s">
        <v>116</v>
      </c>
      <c r="AU129" s="150" t="s">
        <v>121</v>
      </c>
      <c r="AY129" s="14" t="s">
        <v>113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4" t="s">
        <v>121</v>
      </c>
      <c r="BK129" s="152">
        <f>ROUND(I129*H129,3)</f>
        <v>0</v>
      </c>
      <c r="BL129" s="14" t="s">
        <v>120</v>
      </c>
      <c r="BM129" s="150" t="s">
        <v>125</v>
      </c>
    </row>
    <row r="130" spans="1:65" s="2" customFormat="1" ht="33" customHeight="1">
      <c r="A130" s="26"/>
      <c r="B130" s="139"/>
      <c r="C130" s="140" t="s">
        <v>126</v>
      </c>
      <c r="D130" s="140" t="s">
        <v>116</v>
      </c>
      <c r="E130" s="141" t="s">
        <v>127</v>
      </c>
      <c r="F130" s="142" t="s">
        <v>128</v>
      </c>
      <c r="G130" s="143" t="s">
        <v>119</v>
      </c>
      <c r="H130" s="144">
        <v>769</v>
      </c>
      <c r="I130" s="144"/>
      <c r="J130" s="144"/>
      <c r="K130" s="145"/>
      <c r="L130" s="27"/>
      <c r="M130" s="146" t="s">
        <v>1</v>
      </c>
      <c r="N130" s="147" t="s">
        <v>39</v>
      </c>
      <c r="O130" s="148">
        <v>9.1999999999999998E-2</v>
      </c>
      <c r="P130" s="148">
        <f>O130*H130</f>
        <v>70.748000000000005</v>
      </c>
      <c r="Q130" s="148">
        <v>2.572E-2</v>
      </c>
      <c r="R130" s="148">
        <f>Q130*H130</f>
        <v>19.778680000000001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120</v>
      </c>
      <c r="AT130" s="150" t="s">
        <v>116</v>
      </c>
      <c r="AU130" s="150" t="s">
        <v>121</v>
      </c>
      <c r="AY130" s="14" t="s">
        <v>113</v>
      </c>
      <c r="BE130" s="151">
        <f>IF(N130="základná",J130,0)</f>
        <v>0</v>
      </c>
      <c r="BF130" s="151">
        <f>IF(N130="znížená",J130,0)</f>
        <v>0</v>
      </c>
      <c r="BG130" s="151">
        <f>IF(N130="zákl. prenesená",J130,0)</f>
        <v>0</v>
      </c>
      <c r="BH130" s="151">
        <f>IF(N130="zníž. prenesená",J130,0)</f>
        <v>0</v>
      </c>
      <c r="BI130" s="151">
        <f>IF(N130="nulová",J130,0)</f>
        <v>0</v>
      </c>
      <c r="BJ130" s="14" t="s">
        <v>121</v>
      </c>
      <c r="BK130" s="152">
        <f>ROUND(I130*H130,3)</f>
        <v>0</v>
      </c>
      <c r="BL130" s="14" t="s">
        <v>120</v>
      </c>
      <c r="BM130" s="150" t="s">
        <v>129</v>
      </c>
    </row>
    <row r="131" spans="1:65" s="2" customFormat="1" ht="16.5" customHeight="1">
      <c r="A131" s="26"/>
      <c r="B131" s="139"/>
      <c r="C131" s="140" t="s">
        <v>120</v>
      </c>
      <c r="D131" s="140" t="s">
        <v>116</v>
      </c>
      <c r="E131" s="141" t="s">
        <v>130</v>
      </c>
      <c r="F131" s="142" t="s">
        <v>131</v>
      </c>
      <c r="G131" s="143" t="s">
        <v>132</v>
      </c>
      <c r="H131" s="144">
        <v>11.215999999999999</v>
      </c>
      <c r="I131" s="144"/>
      <c r="J131" s="144"/>
      <c r="K131" s="145"/>
      <c r="L131" s="27"/>
      <c r="M131" s="146" t="s">
        <v>1</v>
      </c>
      <c r="N131" s="147" t="s">
        <v>39</v>
      </c>
      <c r="O131" s="148">
        <v>0</v>
      </c>
      <c r="P131" s="148">
        <f>O131*H131</f>
        <v>0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0" t="s">
        <v>120</v>
      </c>
      <c r="AT131" s="150" t="s">
        <v>116</v>
      </c>
      <c r="AU131" s="150" t="s">
        <v>121</v>
      </c>
      <c r="AY131" s="14" t="s">
        <v>113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4" t="s">
        <v>121</v>
      </c>
      <c r="BK131" s="152">
        <f>ROUND(I131*H131,3)</f>
        <v>0</v>
      </c>
      <c r="BL131" s="14" t="s">
        <v>120</v>
      </c>
      <c r="BM131" s="150" t="s">
        <v>133</v>
      </c>
    </row>
    <row r="132" spans="1:65" s="12" customFormat="1" ht="22.9" customHeight="1">
      <c r="B132" s="127"/>
      <c r="D132" s="128" t="s">
        <v>72</v>
      </c>
      <c r="E132" s="137" t="s">
        <v>134</v>
      </c>
      <c r="F132" s="137" t="s">
        <v>135</v>
      </c>
      <c r="J132" s="138"/>
      <c r="L132" s="127"/>
      <c r="M132" s="131"/>
      <c r="N132" s="132"/>
      <c r="O132" s="132"/>
      <c r="P132" s="133">
        <f>P133</f>
        <v>272.32914799999998</v>
      </c>
      <c r="Q132" s="132"/>
      <c r="R132" s="133">
        <f>R133</f>
        <v>0</v>
      </c>
      <c r="S132" s="132"/>
      <c r="T132" s="134">
        <f>T133</f>
        <v>0</v>
      </c>
      <c r="AR132" s="128" t="s">
        <v>78</v>
      </c>
      <c r="AT132" s="135" t="s">
        <v>72</v>
      </c>
      <c r="AU132" s="135" t="s">
        <v>78</v>
      </c>
      <c r="AY132" s="128" t="s">
        <v>113</v>
      </c>
      <c r="BK132" s="136">
        <f>BK133</f>
        <v>0</v>
      </c>
    </row>
    <row r="133" spans="1:65" s="2" customFormat="1" ht="24.2" customHeight="1">
      <c r="A133" s="26"/>
      <c r="B133" s="139"/>
      <c r="C133" s="140" t="s">
        <v>136</v>
      </c>
      <c r="D133" s="140" t="s">
        <v>116</v>
      </c>
      <c r="E133" s="141" t="s">
        <v>137</v>
      </c>
      <c r="F133" s="142" t="s">
        <v>138</v>
      </c>
      <c r="G133" s="143" t="s">
        <v>132</v>
      </c>
      <c r="H133" s="144">
        <v>38.226999999999997</v>
      </c>
      <c r="I133" s="144"/>
      <c r="J133" s="144"/>
      <c r="K133" s="145"/>
      <c r="L133" s="27"/>
      <c r="M133" s="146" t="s">
        <v>1</v>
      </c>
      <c r="N133" s="147" t="s">
        <v>39</v>
      </c>
      <c r="O133" s="148">
        <v>7.1239999999999997</v>
      </c>
      <c r="P133" s="148">
        <f>O133*H133</f>
        <v>272.32914799999998</v>
      </c>
      <c r="Q133" s="148">
        <v>0</v>
      </c>
      <c r="R133" s="148">
        <f>Q133*H133</f>
        <v>0</v>
      </c>
      <c r="S133" s="148">
        <v>0</v>
      </c>
      <c r="T133" s="149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120</v>
      </c>
      <c r="AT133" s="150" t="s">
        <v>116</v>
      </c>
      <c r="AU133" s="150" t="s">
        <v>121</v>
      </c>
      <c r="AY133" s="14" t="s">
        <v>113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4" t="s">
        <v>121</v>
      </c>
      <c r="BK133" s="152">
        <f>ROUND(I133*H133,3)</f>
        <v>0</v>
      </c>
      <c r="BL133" s="14" t="s">
        <v>120</v>
      </c>
      <c r="BM133" s="150" t="s">
        <v>139</v>
      </c>
    </row>
    <row r="134" spans="1:65" s="12" customFormat="1" ht="25.9" customHeight="1">
      <c r="B134" s="127"/>
      <c r="D134" s="128" t="s">
        <v>72</v>
      </c>
      <c r="E134" s="129" t="s">
        <v>140</v>
      </c>
      <c r="F134" s="129" t="s">
        <v>141</v>
      </c>
      <c r="J134" s="130"/>
      <c r="L134" s="127"/>
      <c r="M134" s="131"/>
      <c r="N134" s="132"/>
      <c r="O134" s="132"/>
      <c r="P134" s="133">
        <f>P135+P139+P150+P161+P179+P186</f>
        <v>1056.4198069999998</v>
      </c>
      <c r="Q134" s="132"/>
      <c r="R134" s="133">
        <f>R135+R139+R150+R161+R179+R186</f>
        <v>19.574584550000001</v>
      </c>
      <c r="S134" s="132"/>
      <c r="T134" s="134">
        <f>T135+T139+T150+T161+T179+T186</f>
        <v>11.215743999999999</v>
      </c>
      <c r="AR134" s="128" t="s">
        <v>121</v>
      </c>
      <c r="AT134" s="135" t="s">
        <v>72</v>
      </c>
      <c r="AU134" s="135" t="s">
        <v>73</v>
      </c>
      <c r="AY134" s="128" t="s">
        <v>113</v>
      </c>
      <c r="BK134" s="136">
        <f>BK135+BK139+BK150+BK161+BK179+BK186</f>
        <v>0</v>
      </c>
    </row>
    <row r="135" spans="1:65" s="12" customFormat="1" ht="22.9" customHeight="1">
      <c r="B135" s="127"/>
      <c r="D135" s="128" t="s">
        <v>72</v>
      </c>
      <c r="E135" s="137" t="s">
        <v>142</v>
      </c>
      <c r="F135" s="137" t="s">
        <v>143</v>
      </c>
      <c r="J135" s="138"/>
      <c r="L135" s="127"/>
      <c r="M135" s="131"/>
      <c r="N135" s="132"/>
      <c r="O135" s="132"/>
      <c r="P135" s="133">
        <f>SUM(P136:P138)</f>
        <v>1.2439830000000001</v>
      </c>
      <c r="Q135" s="132"/>
      <c r="R135" s="133">
        <f>SUM(R136:R138)</f>
        <v>2.7037499999999999E-2</v>
      </c>
      <c r="S135" s="132"/>
      <c r="T135" s="134">
        <f>SUM(T136:T138)</f>
        <v>0</v>
      </c>
      <c r="AR135" s="128" t="s">
        <v>121</v>
      </c>
      <c r="AT135" s="135" t="s">
        <v>72</v>
      </c>
      <c r="AU135" s="135" t="s">
        <v>78</v>
      </c>
      <c r="AY135" s="128" t="s">
        <v>113</v>
      </c>
      <c r="BK135" s="136">
        <f>SUM(BK136:BK138)</f>
        <v>0</v>
      </c>
    </row>
    <row r="136" spans="1:65" s="2" customFormat="1" ht="24.2" customHeight="1">
      <c r="A136" s="26"/>
      <c r="B136" s="139"/>
      <c r="C136" s="140" t="s">
        <v>144</v>
      </c>
      <c r="D136" s="140" t="s">
        <v>116</v>
      </c>
      <c r="E136" s="141" t="s">
        <v>145</v>
      </c>
      <c r="F136" s="142" t="s">
        <v>146</v>
      </c>
      <c r="G136" s="143" t="s">
        <v>119</v>
      </c>
      <c r="H136" s="144">
        <v>5</v>
      </c>
      <c r="I136" s="144"/>
      <c r="J136" s="144"/>
      <c r="K136" s="145"/>
      <c r="L136" s="27"/>
      <c r="M136" s="146" t="s">
        <v>1</v>
      </c>
      <c r="N136" s="147" t="s">
        <v>39</v>
      </c>
      <c r="O136" s="148">
        <v>0.24</v>
      </c>
      <c r="P136" s="148">
        <f>O136*H136</f>
        <v>1.2</v>
      </c>
      <c r="Q136" s="148">
        <v>5.1999999999999995E-4</v>
      </c>
      <c r="R136" s="148">
        <f>Q136*H136</f>
        <v>2.5999999999999999E-3</v>
      </c>
      <c r="S136" s="148">
        <v>0</v>
      </c>
      <c r="T136" s="149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147</v>
      </c>
      <c r="AT136" s="150" t="s">
        <v>116</v>
      </c>
      <c r="AU136" s="150" t="s">
        <v>121</v>
      </c>
      <c r="AY136" s="14" t="s">
        <v>113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4" t="s">
        <v>121</v>
      </c>
      <c r="BK136" s="152">
        <f>ROUND(I136*H136,3)</f>
        <v>0</v>
      </c>
      <c r="BL136" s="14" t="s">
        <v>147</v>
      </c>
      <c r="BM136" s="150" t="s">
        <v>148</v>
      </c>
    </row>
    <row r="137" spans="1:65" s="2" customFormat="1" ht="24.2" customHeight="1">
      <c r="A137" s="26"/>
      <c r="B137" s="139"/>
      <c r="C137" s="153" t="s">
        <v>149</v>
      </c>
      <c r="D137" s="153" t="s">
        <v>150</v>
      </c>
      <c r="E137" s="154" t="s">
        <v>151</v>
      </c>
      <c r="F137" s="155" t="s">
        <v>152</v>
      </c>
      <c r="G137" s="156" t="s">
        <v>119</v>
      </c>
      <c r="H137" s="157">
        <v>5.75</v>
      </c>
      <c r="I137" s="157"/>
      <c r="J137" s="157"/>
      <c r="K137" s="158"/>
      <c r="L137" s="159"/>
      <c r="M137" s="160" t="s">
        <v>1</v>
      </c>
      <c r="N137" s="161" t="s">
        <v>39</v>
      </c>
      <c r="O137" s="148">
        <v>0</v>
      </c>
      <c r="P137" s="148">
        <f>O137*H137</f>
        <v>0</v>
      </c>
      <c r="Q137" s="148">
        <v>4.2500000000000003E-3</v>
      </c>
      <c r="R137" s="148">
        <f>Q137*H137</f>
        <v>2.4437500000000001E-2</v>
      </c>
      <c r="S137" s="148">
        <v>0</v>
      </c>
      <c r="T137" s="149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153</v>
      </c>
      <c r="AT137" s="150" t="s">
        <v>150</v>
      </c>
      <c r="AU137" s="150" t="s">
        <v>121</v>
      </c>
      <c r="AY137" s="14" t="s">
        <v>113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4" t="s">
        <v>121</v>
      </c>
      <c r="BK137" s="152">
        <f>ROUND(I137*H137,3)</f>
        <v>0</v>
      </c>
      <c r="BL137" s="14" t="s">
        <v>147</v>
      </c>
      <c r="BM137" s="150" t="s">
        <v>154</v>
      </c>
    </row>
    <row r="138" spans="1:65" s="2" customFormat="1" ht="24.2" customHeight="1">
      <c r="A138" s="26"/>
      <c r="B138" s="139"/>
      <c r="C138" s="140" t="s">
        <v>155</v>
      </c>
      <c r="D138" s="140" t="s">
        <v>116</v>
      </c>
      <c r="E138" s="141" t="s">
        <v>156</v>
      </c>
      <c r="F138" s="142" t="s">
        <v>157</v>
      </c>
      <c r="G138" s="143" t="s">
        <v>132</v>
      </c>
      <c r="H138" s="144">
        <v>2.7E-2</v>
      </c>
      <c r="I138" s="144"/>
      <c r="J138" s="144"/>
      <c r="K138" s="145"/>
      <c r="L138" s="27"/>
      <c r="M138" s="146" t="s">
        <v>1</v>
      </c>
      <c r="N138" s="147" t="s">
        <v>39</v>
      </c>
      <c r="O138" s="148">
        <v>1.629</v>
      </c>
      <c r="P138" s="148">
        <f>O138*H138</f>
        <v>4.3983000000000001E-2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147</v>
      </c>
      <c r="AT138" s="150" t="s">
        <v>116</v>
      </c>
      <c r="AU138" s="150" t="s">
        <v>121</v>
      </c>
      <c r="AY138" s="14" t="s">
        <v>113</v>
      </c>
      <c r="BE138" s="151">
        <f>IF(N138="základná",J138,0)</f>
        <v>0</v>
      </c>
      <c r="BF138" s="151">
        <f>IF(N138="znížená",J138,0)</f>
        <v>0</v>
      </c>
      <c r="BG138" s="151">
        <f>IF(N138="zákl. prenesená",J138,0)</f>
        <v>0</v>
      </c>
      <c r="BH138" s="151">
        <f>IF(N138="zníž. prenesená",J138,0)</f>
        <v>0</v>
      </c>
      <c r="BI138" s="151">
        <f>IF(N138="nulová",J138,0)</f>
        <v>0</v>
      </c>
      <c r="BJ138" s="14" t="s">
        <v>121</v>
      </c>
      <c r="BK138" s="152">
        <f>ROUND(I138*H138,3)</f>
        <v>0</v>
      </c>
      <c r="BL138" s="14" t="s">
        <v>147</v>
      </c>
      <c r="BM138" s="150" t="s">
        <v>158</v>
      </c>
    </row>
    <row r="139" spans="1:65" s="12" customFormat="1" ht="22.9" customHeight="1">
      <c r="B139" s="127"/>
      <c r="D139" s="128" t="s">
        <v>72</v>
      </c>
      <c r="E139" s="137" t="s">
        <v>159</v>
      </c>
      <c r="F139" s="137" t="s">
        <v>160</v>
      </c>
      <c r="J139" s="138"/>
      <c r="L139" s="127"/>
      <c r="M139" s="131"/>
      <c r="N139" s="132"/>
      <c r="O139" s="132"/>
      <c r="P139" s="133">
        <f>SUM(P140:P149)</f>
        <v>200.424926</v>
      </c>
      <c r="Q139" s="132"/>
      <c r="R139" s="133">
        <f>SUM(R140:R149)</f>
        <v>3.7182322499999998</v>
      </c>
      <c r="S139" s="132"/>
      <c r="T139" s="134">
        <f>SUM(T140:T149)</f>
        <v>0</v>
      </c>
      <c r="AR139" s="128" t="s">
        <v>121</v>
      </c>
      <c r="AT139" s="135" t="s">
        <v>72</v>
      </c>
      <c r="AU139" s="135" t="s">
        <v>78</v>
      </c>
      <c r="AY139" s="128" t="s">
        <v>113</v>
      </c>
      <c r="BK139" s="136">
        <f>SUM(BK140:BK149)</f>
        <v>0</v>
      </c>
    </row>
    <row r="140" spans="1:65" s="2" customFormat="1" ht="24.2" customHeight="1">
      <c r="A140" s="26"/>
      <c r="B140" s="139"/>
      <c r="C140" s="140" t="s">
        <v>114</v>
      </c>
      <c r="D140" s="140" t="s">
        <v>116</v>
      </c>
      <c r="E140" s="141" t="s">
        <v>161</v>
      </c>
      <c r="F140" s="142" t="s">
        <v>162</v>
      </c>
      <c r="G140" s="143" t="s">
        <v>119</v>
      </c>
      <c r="H140" s="144">
        <v>112</v>
      </c>
      <c r="I140" s="144"/>
      <c r="J140" s="144"/>
      <c r="K140" s="145"/>
      <c r="L140" s="27"/>
      <c r="M140" s="146" t="s">
        <v>1</v>
      </c>
      <c r="N140" s="147" t="s">
        <v>39</v>
      </c>
      <c r="O140" s="148">
        <v>0.06</v>
      </c>
      <c r="P140" s="148">
        <f t="shared" ref="P140:P149" si="0">O140*H140</f>
        <v>6.72</v>
      </c>
      <c r="Q140" s="148">
        <v>0</v>
      </c>
      <c r="R140" s="148">
        <f t="shared" ref="R140:R149" si="1">Q140*H140</f>
        <v>0</v>
      </c>
      <c r="S140" s="148">
        <v>0</v>
      </c>
      <c r="T140" s="149">
        <f t="shared" ref="T140:T149" si="2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147</v>
      </c>
      <c r="AT140" s="150" t="s">
        <v>116</v>
      </c>
      <c r="AU140" s="150" t="s">
        <v>121</v>
      </c>
      <c r="AY140" s="14" t="s">
        <v>113</v>
      </c>
      <c r="BE140" s="151">
        <f t="shared" ref="BE140:BE149" si="3">IF(N140="základná",J140,0)</f>
        <v>0</v>
      </c>
      <c r="BF140" s="151">
        <f t="shared" ref="BF140:BF149" si="4">IF(N140="znížená",J140,0)</f>
        <v>0</v>
      </c>
      <c r="BG140" s="151">
        <f t="shared" ref="BG140:BG149" si="5">IF(N140="zákl. prenesená",J140,0)</f>
        <v>0</v>
      </c>
      <c r="BH140" s="151">
        <f t="shared" ref="BH140:BH149" si="6">IF(N140="zníž. prenesená",J140,0)</f>
        <v>0</v>
      </c>
      <c r="BI140" s="151">
        <f t="shared" ref="BI140:BI149" si="7">IF(N140="nulová",J140,0)</f>
        <v>0</v>
      </c>
      <c r="BJ140" s="14" t="s">
        <v>121</v>
      </c>
      <c r="BK140" s="152">
        <f t="shared" ref="BK140:BK149" si="8">ROUND(I140*H140,3)</f>
        <v>0</v>
      </c>
      <c r="BL140" s="14" t="s">
        <v>147</v>
      </c>
      <c r="BM140" s="150" t="s">
        <v>163</v>
      </c>
    </row>
    <row r="141" spans="1:65" s="2" customFormat="1" ht="24.2" customHeight="1">
      <c r="A141" s="26"/>
      <c r="B141" s="139"/>
      <c r="C141" s="153" t="s">
        <v>164</v>
      </c>
      <c r="D141" s="153" t="s">
        <v>150</v>
      </c>
      <c r="E141" s="154" t="s">
        <v>165</v>
      </c>
      <c r="F141" s="155" t="s">
        <v>166</v>
      </c>
      <c r="G141" s="156" t="s">
        <v>119</v>
      </c>
      <c r="H141" s="157">
        <v>114.24</v>
      </c>
      <c r="I141" s="157"/>
      <c r="J141" s="157"/>
      <c r="K141" s="158"/>
      <c r="L141" s="159"/>
      <c r="M141" s="160" t="s">
        <v>1</v>
      </c>
      <c r="N141" s="161" t="s">
        <v>39</v>
      </c>
      <c r="O141" s="148">
        <v>0</v>
      </c>
      <c r="P141" s="148">
        <f t="shared" si="0"/>
        <v>0</v>
      </c>
      <c r="Q141" s="148">
        <v>2.3999999999999998E-3</v>
      </c>
      <c r="R141" s="148">
        <f t="shared" si="1"/>
        <v>0.27417599999999998</v>
      </c>
      <c r="S141" s="148">
        <v>0</v>
      </c>
      <c r="T141" s="149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153</v>
      </c>
      <c r="AT141" s="150" t="s">
        <v>150</v>
      </c>
      <c r="AU141" s="150" t="s">
        <v>121</v>
      </c>
      <c r="AY141" s="14" t="s">
        <v>113</v>
      </c>
      <c r="BE141" s="151">
        <f t="shared" si="3"/>
        <v>0</v>
      </c>
      <c r="BF141" s="151">
        <f t="shared" si="4"/>
        <v>0</v>
      </c>
      <c r="BG141" s="151">
        <f t="shared" si="5"/>
        <v>0</v>
      </c>
      <c r="BH141" s="151">
        <f t="shared" si="6"/>
        <v>0</v>
      </c>
      <c r="BI141" s="151">
        <f t="shared" si="7"/>
        <v>0</v>
      </c>
      <c r="BJ141" s="14" t="s">
        <v>121</v>
      </c>
      <c r="BK141" s="152">
        <f t="shared" si="8"/>
        <v>0</v>
      </c>
      <c r="BL141" s="14" t="s">
        <v>147</v>
      </c>
      <c r="BM141" s="150" t="s">
        <v>167</v>
      </c>
    </row>
    <row r="142" spans="1:65" s="2" customFormat="1" ht="24.2" customHeight="1">
      <c r="A142" s="26"/>
      <c r="B142" s="139"/>
      <c r="C142" s="140" t="s">
        <v>168</v>
      </c>
      <c r="D142" s="140" t="s">
        <v>116</v>
      </c>
      <c r="E142" s="141" t="s">
        <v>169</v>
      </c>
      <c r="F142" s="142" t="s">
        <v>170</v>
      </c>
      <c r="G142" s="143" t="s">
        <v>119</v>
      </c>
      <c r="H142" s="144">
        <v>636</v>
      </c>
      <c r="I142" s="144"/>
      <c r="J142" s="144"/>
      <c r="K142" s="145"/>
      <c r="L142" s="27"/>
      <c r="M142" s="146" t="s">
        <v>1</v>
      </c>
      <c r="N142" s="147" t="s">
        <v>39</v>
      </c>
      <c r="O142" s="148">
        <v>0.122</v>
      </c>
      <c r="P142" s="148">
        <f t="shared" si="0"/>
        <v>77.591999999999999</v>
      </c>
      <c r="Q142" s="148">
        <v>0</v>
      </c>
      <c r="R142" s="148">
        <f t="shared" si="1"/>
        <v>0</v>
      </c>
      <c r="S142" s="148">
        <v>0</v>
      </c>
      <c r="T142" s="149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147</v>
      </c>
      <c r="AT142" s="150" t="s">
        <v>116</v>
      </c>
      <c r="AU142" s="150" t="s">
        <v>121</v>
      </c>
      <c r="AY142" s="14" t="s">
        <v>113</v>
      </c>
      <c r="BE142" s="151">
        <f t="shared" si="3"/>
        <v>0</v>
      </c>
      <c r="BF142" s="151">
        <f t="shared" si="4"/>
        <v>0</v>
      </c>
      <c r="BG142" s="151">
        <f t="shared" si="5"/>
        <v>0</v>
      </c>
      <c r="BH142" s="151">
        <f t="shared" si="6"/>
        <v>0</v>
      </c>
      <c r="BI142" s="151">
        <f t="shared" si="7"/>
        <v>0</v>
      </c>
      <c r="BJ142" s="14" t="s">
        <v>121</v>
      </c>
      <c r="BK142" s="152">
        <f t="shared" si="8"/>
        <v>0</v>
      </c>
      <c r="BL142" s="14" t="s">
        <v>147</v>
      </c>
      <c r="BM142" s="150" t="s">
        <v>171</v>
      </c>
    </row>
    <row r="143" spans="1:65" s="2" customFormat="1" ht="24.2" customHeight="1">
      <c r="A143" s="26"/>
      <c r="B143" s="139"/>
      <c r="C143" s="153" t="s">
        <v>172</v>
      </c>
      <c r="D143" s="153" t="s">
        <v>150</v>
      </c>
      <c r="E143" s="154" t="s">
        <v>165</v>
      </c>
      <c r="F143" s="155" t="s">
        <v>166</v>
      </c>
      <c r="G143" s="156" t="s">
        <v>119</v>
      </c>
      <c r="H143" s="157">
        <v>1297.44</v>
      </c>
      <c r="I143" s="157"/>
      <c r="J143" s="157"/>
      <c r="K143" s="158"/>
      <c r="L143" s="159"/>
      <c r="M143" s="160" t="s">
        <v>1</v>
      </c>
      <c r="N143" s="161" t="s">
        <v>39</v>
      </c>
      <c r="O143" s="148">
        <v>0</v>
      </c>
      <c r="P143" s="148">
        <f t="shared" si="0"/>
        <v>0</v>
      </c>
      <c r="Q143" s="148">
        <v>2.3999999999999998E-3</v>
      </c>
      <c r="R143" s="148">
        <f t="shared" si="1"/>
        <v>3.1138559999999997</v>
      </c>
      <c r="S143" s="148">
        <v>0</v>
      </c>
      <c r="T143" s="149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153</v>
      </c>
      <c r="AT143" s="150" t="s">
        <v>150</v>
      </c>
      <c r="AU143" s="150" t="s">
        <v>121</v>
      </c>
      <c r="AY143" s="14" t="s">
        <v>113</v>
      </c>
      <c r="BE143" s="151">
        <f t="shared" si="3"/>
        <v>0</v>
      </c>
      <c r="BF143" s="151">
        <f t="shared" si="4"/>
        <v>0</v>
      </c>
      <c r="BG143" s="151">
        <f t="shared" si="5"/>
        <v>0</v>
      </c>
      <c r="BH143" s="151">
        <f t="shared" si="6"/>
        <v>0</v>
      </c>
      <c r="BI143" s="151">
        <f t="shared" si="7"/>
        <v>0</v>
      </c>
      <c r="BJ143" s="14" t="s">
        <v>121</v>
      </c>
      <c r="BK143" s="152">
        <f t="shared" si="8"/>
        <v>0</v>
      </c>
      <c r="BL143" s="14" t="s">
        <v>147</v>
      </c>
      <c r="BM143" s="150" t="s">
        <v>173</v>
      </c>
    </row>
    <row r="144" spans="1:65" s="2" customFormat="1" ht="24.2" customHeight="1">
      <c r="A144" s="26"/>
      <c r="B144" s="139"/>
      <c r="C144" s="140" t="s">
        <v>174</v>
      </c>
      <c r="D144" s="140" t="s">
        <v>116</v>
      </c>
      <c r="E144" s="141" t="s">
        <v>175</v>
      </c>
      <c r="F144" s="142" t="s">
        <v>176</v>
      </c>
      <c r="G144" s="143" t="s">
        <v>119</v>
      </c>
      <c r="H144" s="144">
        <v>636</v>
      </c>
      <c r="I144" s="144"/>
      <c r="J144" s="144"/>
      <c r="K144" s="145"/>
      <c r="L144" s="27"/>
      <c r="M144" s="146" t="s">
        <v>1</v>
      </c>
      <c r="N144" s="147" t="s">
        <v>39</v>
      </c>
      <c r="O144" s="148">
        <v>7.0000000000000007E-2</v>
      </c>
      <c r="P144" s="148">
        <f t="shared" si="0"/>
        <v>44.52</v>
      </c>
      <c r="Q144" s="148">
        <v>4.0000000000000003E-5</v>
      </c>
      <c r="R144" s="148">
        <f t="shared" si="1"/>
        <v>2.5440000000000001E-2</v>
      </c>
      <c r="S144" s="148">
        <v>0</v>
      </c>
      <c r="T144" s="149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147</v>
      </c>
      <c r="AT144" s="150" t="s">
        <v>116</v>
      </c>
      <c r="AU144" s="150" t="s">
        <v>121</v>
      </c>
      <c r="AY144" s="14" t="s">
        <v>113</v>
      </c>
      <c r="BE144" s="151">
        <f t="shared" si="3"/>
        <v>0</v>
      </c>
      <c r="BF144" s="151">
        <f t="shared" si="4"/>
        <v>0</v>
      </c>
      <c r="BG144" s="151">
        <f t="shared" si="5"/>
        <v>0</v>
      </c>
      <c r="BH144" s="151">
        <f t="shared" si="6"/>
        <v>0</v>
      </c>
      <c r="BI144" s="151">
        <f t="shared" si="7"/>
        <v>0</v>
      </c>
      <c r="BJ144" s="14" t="s">
        <v>121</v>
      </c>
      <c r="BK144" s="152">
        <f t="shared" si="8"/>
        <v>0</v>
      </c>
      <c r="BL144" s="14" t="s">
        <v>147</v>
      </c>
      <c r="BM144" s="150" t="s">
        <v>177</v>
      </c>
    </row>
    <row r="145" spans="1:65" s="2" customFormat="1" ht="24.2" customHeight="1">
      <c r="A145" s="26"/>
      <c r="B145" s="139"/>
      <c r="C145" s="153" t="s">
        <v>178</v>
      </c>
      <c r="D145" s="153" t="s">
        <v>150</v>
      </c>
      <c r="E145" s="154" t="s">
        <v>179</v>
      </c>
      <c r="F145" s="155" t="s">
        <v>180</v>
      </c>
      <c r="G145" s="156" t="s">
        <v>119</v>
      </c>
      <c r="H145" s="157">
        <v>731.4</v>
      </c>
      <c r="I145" s="157"/>
      <c r="J145" s="157"/>
      <c r="K145" s="158"/>
      <c r="L145" s="159"/>
      <c r="M145" s="160" t="s">
        <v>1</v>
      </c>
      <c r="N145" s="161" t="s">
        <v>39</v>
      </c>
      <c r="O145" s="148">
        <v>0</v>
      </c>
      <c r="P145" s="148">
        <f t="shared" si="0"/>
        <v>0</v>
      </c>
      <c r="Q145" s="148">
        <v>1.8000000000000001E-4</v>
      </c>
      <c r="R145" s="148">
        <f t="shared" si="1"/>
        <v>0.13165199999999999</v>
      </c>
      <c r="S145" s="148">
        <v>0</v>
      </c>
      <c r="T145" s="149">
        <f t="shared" si="2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153</v>
      </c>
      <c r="AT145" s="150" t="s">
        <v>150</v>
      </c>
      <c r="AU145" s="150" t="s">
        <v>121</v>
      </c>
      <c r="AY145" s="14" t="s">
        <v>113</v>
      </c>
      <c r="BE145" s="151">
        <f t="shared" si="3"/>
        <v>0</v>
      </c>
      <c r="BF145" s="151">
        <f t="shared" si="4"/>
        <v>0</v>
      </c>
      <c r="BG145" s="151">
        <f t="shared" si="5"/>
        <v>0</v>
      </c>
      <c r="BH145" s="151">
        <f t="shared" si="6"/>
        <v>0</v>
      </c>
      <c r="BI145" s="151">
        <f t="shared" si="7"/>
        <v>0</v>
      </c>
      <c r="BJ145" s="14" t="s">
        <v>121</v>
      </c>
      <c r="BK145" s="152">
        <f t="shared" si="8"/>
        <v>0</v>
      </c>
      <c r="BL145" s="14" t="s">
        <v>147</v>
      </c>
      <c r="BM145" s="150" t="s">
        <v>181</v>
      </c>
    </row>
    <row r="146" spans="1:65" s="2" customFormat="1" ht="24.2" customHeight="1">
      <c r="A146" s="26"/>
      <c r="B146" s="139"/>
      <c r="C146" s="140" t="s">
        <v>182</v>
      </c>
      <c r="D146" s="140" t="s">
        <v>116</v>
      </c>
      <c r="E146" s="141" t="s">
        <v>183</v>
      </c>
      <c r="F146" s="142" t="s">
        <v>184</v>
      </c>
      <c r="G146" s="143" t="s">
        <v>119</v>
      </c>
      <c r="H146" s="144">
        <v>913.5</v>
      </c>
      <c r="I146" s="144"/>
      <c r="J146" s="144"/>
      <c r="K146" s="145"/>
      <c r="L146" s="27"/>
      <c r="M146" s="146" t="s">
        <v>1</v>
      </c>
      <c r="N146" s="147" t="s">
        <v>39</v>
      </c>
      <c r="O146" s="148">
        <v>7.0000000000000007E-2</v>
      </c>
      <c r="P146" s="148">
        <f t="shared" si="0"/>
        <v>63.945000000000007</v>
      </c>
      <c r="Q146" s="148">
        <v>4.0000000000000003E-5</v>
      </c>
      <c r="R146" s="148">
        <f t="shared" si="1"/>
        <v>3.6540000000000003E-2</v>
      </c>
      <c r="S146" s="148">
        <v>0</v>
      </c>
      <c r="T146" s="149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147</v>
      </c>
      <c r="AT146" s="150" t="s">
        <v>116</v>
      </c>
      <c r="AU146" s="150" t="s">
        <v>121</v>
      </c>
      <c r="AY146" s="14" t="s">
        <v>113</v>
      </c>
      <c r="BE146" s="151">
        <f t="shared" si="3"/>
        <v>0</v>
      </c>
      <c r="BF146" s="151">
        <f t="shared" si="4"/>
        <v>0</v>
      </c>
      <c r="BG146" s="151">
        <f t="shared" si="5"/>
        <v>0</v>
      </c>
      <c r="BH146" s="151">
        <f t="shared" si="6"/>
        <v>0</v>
      </c>
      <c r="BI146" s="151">
        <f t="shared" si="7"/>
        <v>0</v>
      </c>
      <c r="BJ146" s="14" t="s">
        <v>121</v>
      </c>
      <c r="BK146" s="152">
        <f t="shared" si="8"/>
        <v>0</v>
      </c>
      <c r="BL146" s="14" t="s">
        <v>147</v>
      </c>
      <c r="BM146" s="150" t="s">
        <v>185</v>
      </c>
    </row>
    <row r="147" spans="1:65" s="2" customFormat="1" ht="37.9" customHeight="1">
      <c r="A147" s="26"/>
      <c r="B147" s="139"/>
      <c r="C147" s="153" t="s">
        <v>147</v>
      </c>
      <c r="D147" s="153" t="s">
        <v>150</v>
      </c>
      <c r="E147" s="154" t="s">
        <v>186</v>
      </c>
      <c r="F147" s="155" t="s">
        <v>187</v>
      </c>
      <c r="G147" s="156" t="s">
        <v>119</v>
      </c>
      <c r="H147" s="157">
        <v>1050.5250000000001</v>
      </c>
      <c r="I147" s="157"/>
      <c r="J147" s="157"/>
      <c r="K147" s="158"/>
      <c r="L147" s="159"/>
      <c r="M147" s="160" t="s">
        <v>1</v>
      </c>
      <c r="N147" s="161" t="s">
        <v>39</v>
      </c>
      <c r="O147" s="148">
        <v>0</v>
      </c>
      <c r="P147" s="148">
        <f t="shared" si="0"/>
        <v>0</v>
      </c>
      <c r="Q147" s="148">
        <v>1.2999999999999999E-4</v>
      </c>
      <c r="R147" s="148">
        <f t="shared" si="1"/>
        <v>0.13656825</v>
      </c>
      <c r="S147" s="148">
        <v>0</v>
      </c>
      <c r="T147" s="149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153</v>
      </c>
      <c r="AT147" s="150" t="s">
        <v>150</v>
      </c>
      <c r="AU147" s="150" t="s">
        <v>121</v>
      </c>
      <c r="AY147" s="14" t="s">
        <v>113</v>
      </c>
      <c r="BE147" s="151">
        <f t="shared" si="3"/>
        <v>0</v>
      </c>
      <c r="BF147" s="151">
        <f t="shared" si="4"/>
        <v>0</v>
      </c>
      <c r="BG147" s="151">
        <f t="shared" si="5"/>
        <v>0</v>
      </c>
      <c r="BH147" s="151">
        <f t="shared" si="6"/>
        <v>0</v>
      </c>
      <c r="BI147" s="151">
        <f t="shared" si="7"/>
        <v>0</v>
      </c>
      <c r="BJ147" s="14" t="s">
        <v>121</v>
      </c>
      <c r="BK147" s="152">
        <f t="shared" si="8"/>
        <v>0</v>
      </c>
      <c r="BL147" s="14" t="s">
        <v>147</v>
      </c>
      <c r="BM147" s="150" t="s">
        <v>188</v>
      </c>
    </row>
    <row r="148" spans="1:65" s="2" customFormat="1" ht="24.2" customHeight="1">
      <c r="A148" s="26"/>
      <c r="B148" s="139"/>
      <c r="C148" s="140" t="s">
        <v>189</v>
      </c>
      <c r="D148" s="140" t="s">
        <v>116</v>
      </c>
      <c r="E148" s="141" t="s">
        <v>190</v>
      </c>
      <c r="F148" s="142" t="s">
        <v>191</v>
      </c>
      <c r="G148" s="143" t="s">
        <v>132</v>
      </c>
      <c r="H148" s="144">
        <v>3.718</v>
      </c>
      <c r="I148" s="144"/>
      <c r="J148" s="144"/>
      <c r="K148" s="145"/>
      <c r="L148" s="27"/>
      <c r="M148" s="146" t="s">
        <v>1</v>
      </c>
      <c r="N148" s="147" t="s">
        <v>39</v>
      </c>
      <c r="O148" s="148">
        <v>1.877</v>
      </c>
      <c r="P148" s="148">
        <f t="shared" si="0"/>
        <v>6.9786859999999997</v>
      </c>
      <c r="Q148" s="148">
        <v>0</v>
      </c>
      <c r="R148" s="148">
        <f t="shared" si="1"/>
        <v>0</v>
      </c>
      <c r="S148" s="148">
        <v>0</v>
      </c>
      <c r="T148" s="149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147</v>
      </c>
      <c r="AT148" s="150" t="s">
        <v>116</v>
      </c>
      <c r="AU148" s="150" t="s">
        <v>121</v>
      </c>
      <c r="AY148" s="14" t="s">
        <v>113</v>
      </c>
      <c r="BE148" s="151">
        <f t="shared" si="3"/>
        <v>0</v>
      </c>
      <c r="BF148" s="151">
        <f t="shared" si="4"/>
        <v>0</v>
      </c>
      <c r="BG148" s="151">
        <f t="shared" si="5"/>
        <v>0</v>
      </c>
      <c r="BH148" s="151">
        <f t="shared" si="6"/>
        <v>0</v>
      </c>
      <c r="BI148" s="151">
        <f t="shared" si="7"/>
        <v>0</v>
      </c>
      <c r="BJ148" s="14" t="s">
        <v>121</v>
      </c>
      <c r="BK148" s="152">
        <f t="shared" si="8"/>
        <v>0</v>
      </c>
      <c r="BL148" s="14" t="s">
        <v>147</v>
      </c>
      <c r="BM148" s="150" t="s">
        <v>192</v>
      </c>
    </row>
    <row r="149" spans="1:65" s="2" customFormat="1" ht="24.2" customHeight="1">
      <c r="A149" s="26"/>
      <c r="B149" s="139"/>
      <c r="C149" s="140" t="s">
        <v>193</v>
      </c>
      <c r="D149" s="140" t="s">
        <v>116</v>
      </c>
      <c r="E149" s="141" t="s">
        <v>194</v>
      </c>
      <c r="F149" s="142" t="s">
        <v>195</v>
      </c>
      <c r="G149" s="143" t="s">
        <v>132</v>
      </c>
      <c r="H149" s="144">
        <v>3.718</v>
      </c>
      <c r="I149" s="144"/>
      <c r="J149" s="144"/>
      <c r="K149" s="145"/>
      <c r="L149" s="27"/>
      <c r="M149" s="146" t="s">
        <v>1</v>
      </c>
      <c r="N149" s="147" t="s">
        <v>39</v>
      </c>
      <c r="O149" s="148">
        <v>0.18</v>
      </c>
      <c r="P149" s="148">
        <f t="shared" si="0"/>
        <v>0.66923999999999995</v>
      </c>
      <c r="Q149" s="148">
        <v>0</v>
      </c>
      <c r="R149" s="148">
        <f t="shared" si="1"/>
        <v>0</v>
      </c>
      <c r="S149" s="148">
        <v>0</v>
      </c>
      <c r="T149" s="149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147</v>
      </c>
      <c r="AT149" s="150" t="s">
        <v>116</v>
      </c>
      <c r="AU149" s="150" t="s">
        <v>121</v>
      </c>
      <c r="AY149" s="14" t="s">
        <v>113</v>
      </c>
      <c r="BE149" s="151">
        <f t="shared" si="3"/>
        <v>0</v>
      </c>
      <c r="BF149" s="151">
        <f t="shared" si="4"/>
        <v>0</v>
      </c>
      <c r="BG149" s="151">
        <f t="shared" si="5"/>
        <v>0</v>
      </c>
      <c r="BH149" s="151">
        <f t="shared" si="6"/>
        <v>0</v>
      </c>
      <c r="BI149" s="151">
        <f t="shared" si="7"/>
        <v>0</v>
      </c>
      <c r="BJ149" s="14" t="s">
        <v>121</v>
      </c>
      <c r="BK149" s="152">
        <f t="shared" si="8"/>
        <v>0</v>
      </c>
      <c r="BL149" s="14" t="s">
        <v>147</v>
      </c>
      <c r="BM149" s="150" t="s">
        <v>196</v>
      </c>
    </row>
    <row r="150" spans="1:65" s="12" customFormat="1" ht="22.9" customHeight="1">
      <c r="B150" s="127"/>
      <c r="D150" s="128" t="s">
        <v>72</v>
      </c>
      <c r="E150" s="137" t="s">
        <v>197</v>
      </c>
      <c r="F150" s="137" t="s">
        <v>198</v>
      </c>
      <c r="J150" s="138"/>
      <c r="L150" s="127"/>
      <c r="M150" s="131"/>
      <c r="N150" s="132"/>
      <c r="O150" s="132"/>
      <c r="P150" s="133">
        <f>SUM(P151:P160)</f>
        <v>263.74685999999997</v>
      </c>
      <c r="Q150" s="132"/>
      <c r="R150" s="133">
        <f>SUM(R151:R160)</f>
        <v>9.8037053000000007</v>
      </c>
      <c r="S150" s="132"/>
      <c r="T150" s="134">
        <f>SUM(T151:T160)</f>
        <v>4.1312499999999996</v>
      </c>
      <c r="AR150" s="128" t="s">
        <v>121</v>
      </c>
      <c r="AT150" s="135" t="s">
        <v>72</v>
      </c>
      <c r="AU150" s="135" t="s">
        <v>78</v>
      </c>
      <c r="AY150" s="128" t="s">
        <v>113</v>
      </c>
      <c r="BK150" s="136">
        <f>SUM(BK151:BK160)</f>
        <v>0</v>
      </c>
    </row>
    <row r="151" spans="1:65" s="2" customFormat="1" ht="24.2" customHeight="1">
      <c r="A151" s="26"/>
      <c r="B151" s="139"/>
      <c r="C151" s="140" t="s">
        <v>199</v>
      </c>
      <c r="D151" s="140" t="s">
        <v>116</v>
      </c>
      <c r="E151" s="141" t="s">
        <v>200</v>
      </c>
      <c r="F151" s="142" t="s">
        <v>201</v>
      </c>
      <c r="G151" s="143" t="s">
        <v>202</v>
      </c>
      <c r="H151" s="144">
        <v>2416.77</v>
      </c>
      <c r="I151" s="144"/>
      <c r="J151" s="144"/>
      <c r="K151" s="145"/>
      <c r="L151" s="27"/>
      <c r="M151" s="146" t="s">
        <v>1</v>
      </c>
      <c r="N151" s="147" t="s">
        <v>39</v>
      </c>
      <c r="O151" s="148">
        <v>4.5999999999999999E-2</v>
      </c>
      <c r="P151" s="148">
        <f t="shared" ref="P151:P160" si="9">O151*H151</f>
        <v>111.17142</v>
      </c>
      <c r="Q151" s="148">
        <v>0</v>
      </c>
      <c r="R151" s="148">
        <f t="shared" ref="R151:R160" si="10">Q151*H151</f>
        <v>0</v>
      </c>
      <c r="S151" s="148">
        <v>0</v>
      </c>
      <c r="T151" s="149">
        <f t="shared" ref="T151:T160" si="11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147</v>
      </c>
      <c r="AT151" s="150" t="s">
        <v>116</v>
      </c>
      <c r="AU151" s="150" t="s">
        <v>121</v>
      </c>
      <c r="AY151" s="14" t="s">
        <v>113</v>
      </c>
      <c r="BE151" s="151">
        <f t="shared" ref="BE151:BE160" si="12">IF(N151="základná",J151,0)</f>
        <v>0</v>
      </c>
      <c r="BF151" s="151">
        <f t="shared" ref="BF151:BF160" si="13">IF(N151="znížená",J151,0)</f>
        <v>0</v>
      </c>
      <c r="BG151" s="151">
        <f t="shared" ref="BG151:BG160" si="14">IF(N151="zákl. prenesená",J151,0)</f>
        <v>0</v>
      </c>
      <c r="BH151" s="151">
        <f t="shared" ref="BH151:BH160" si="15">IF(N151="zníž. prenesená",J151,0)</f>
        <v>0</v>
      </c>
      <c r="BI151" s="151">
        <f t="shared" ref="BI151:BI160" si="16">IF(N151="nulová",J151,0)</f>
        <v>0</v>
      </c>
      <c r="BJ151" s="14" t="s">
        <v>121</v>
      </c>
      <c r="BK151" s="152">
        <f t="shared" ref="BK151:BK160" si="17">ROUND(I151*H151,3)</f>
        <v>0</v>
      </c>
      <c r="BL151" s="14" t="s">
        <v>147</v>
      </c>
      <c r="BM151" s="150" t="s">
        <v>203</v>
      </c>
    </row>
    <row r="152" spans="1:65" s="2" customFormat="1" ht="37.9" customHeight="1">
      <c r="A152" s="26"/>
      <c r="B152" s="139"/>
      <c r="C152" s="153" t="s">
        <v>7</v>
      </c>
      <c r="D152" s="153" t="s">
        <v>150</v>
      </c>
      <c r="E152" s="154" t="s">
        <v>204</v>
      </c>
      <c r="F152" s="155" t="s">
        <v>205</v>
      </c>
      <c r="G152" s="156" t="s">
        <v>206</v>
      </c>
      <c r="H152" s="157">
        <v>9.4250000000000007</v>
      </c>
      <c r="I152" s="157"/>
      <c r="J152" s="157"/>
      <c r="K152" s="158"/>
      <c r="L152" s="159"/>
      <c r="M152" s="160" t="s">
        <v>1</v>
      </c>
      <c r="N152" s="161" t="s">
        <v>39</v>
      </c>
      <c r="O152" s="148">
        <v>0</v>
      </c>
      <c r="P152" s="148">
        <f t="shared" si="9"/>
        <v>0</v>
      </c>
      <c r="Q152" s="148">
        <v>0.55000000000000004</v>
      </c>
      <c r="R152" s="148">
        <f t="shared" si="10"/>
        <v>5.1837500000000007</v>
      </c>
      <c r="S152" s="148">
        <v>0</v>
      </c>
      <c r="T152" s="149">
        <f t="shared" si="11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153</v>
      </c>
      <c r="AT152" s="150" t="s">
        <v>150</v>
      </c>
      <c r="AU152" s="150" t="s">
        <v>121</v>
      </c>
      <c r="AY152" s="14" t="s">
        <v>113</v>
      </c>
      <c r="BE152" s="151">
        <f t="shared" si="12"/>
        <v>0</v>
      </c>
      <c r="BF152" s="151">
        <f t="shared" si="13"/>
        <v>0</v>
      </c>
      <c r="BG152" s="151">
        <f t="shared" si="14"/>
        <v>0</v>
      </c>
      <c r="BH152" s="151">
        <f t="shared" si="15"/>
        <v>0</v>
      </c>
      <c r="BI152" s="151">
        <f t="shared" si="16"/>
        <v>0</v>
      </c>
      <c r="BJ152" s="14" t="s">
        <v>121</v>
      </c>
      <c r="BK152" s="152">
        <f t="shared" si="17"/>
        <v>0</v>
      </c>
      <c r="BL152" s="14" t="s">
        <v>147</v>
      </c>
      <c r="BM152" s="150" t="s">
        <v>207</v>
      </c>
    </row>
    <row r="153" spans="1:65" s="2" customFormat="1" ht="16.5" customHeight="1">
      <c r="A153" s="26"/>
      <c r="B153" s="139"/>
      <c r="C153" s="140" t="s">
        <v>208</v>
      </c>
      <c r="D153" s="140" t="s">
        <v>116</v>
      </c>
      <c r="E153" s="141" t="s">
        <v>209</v>
      </c>
      <c r="F153" s="142" t="s">
        <v>210</v>
      </c>
      <c r="G153" s="143" t="s">
        <v>202</v>
      </c>
      <c r="H153" s="144">
        <v>875.38400000000001</v>
      </c>
      <c r="I153" s="144"/>
      <c r="J153" s="144"/>
      <c r="K153" s="145"/>
      <c r="L153" s="27"/>
      <c r="M153" s="146" t="s">
        <v>1</v>
      </c>
      <c r="N153" s="147" t="s">
        <v>39</v>
      </c>
      <c r="O153" s="148">
        <v>8.6999999999999994E-2</v>
      </c>
      <c r="P153" s="148">
        <f t="shared" si="9"/>
        <v>76.158407999999994</v>
      </c>
      <c r="Q153" s="148">
        <v>0</v>
      </c>
      <c r="R153" s="148">
        <f t="shared" si="10"/>
        <v>0</v>
      </c>
      <c r="S153" s="148">
        <v>0</v>
      </c>
      <c r="T153" s="149">
        <f t="shared" si="11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147</v>
      </c>
      <c r="AT153" s="150" t="s">
        <v>116</v>
      </c>
      <c r="AU153" s="150" t="s">
        <v>121</v>
      </c>
      <c r="AY153" s="14" t="s">
        <v>113</v>
      </c>
      <c r="BE153" s="151">
        <f t="shared" si="12"/>
        <v>0</v>
      </c>
      <c r="BF153" s="151">
        <f t="shared" si="13"/>
        <v>0</v>
      </c>
      <c r="BG153" s="151">
        <f t="shared" si="14"/>
        <v>0</v>
      </c>
      <c r="BH153" s="151">
        <f t="shared" si="15"/>
        <v>0</v>
      </c>
      <c r="BI153" s="151">
        <f t="shared" si="16"/>
        <v>0</v>
      </c>
      <c r="BJ153" s="14" t="s">
        <v>121</v>
      </c>
      <c r="BK153" s="152">
        <f t="shared" si="17"/>
        <v>0</v>
      </c>
      <c r="BL153" s="14" t="s">
        <v>147</v>
      </c>
      <c r="BM153" s="150" t="s">
        <v>211</v>
      </c>
    </row>
    <row r="154" spans="1:65" s="2" customFormat="1" ht="37.9" customHeight="1">
      <c r="A154" s="26"/>
      <c r="B154" s="139"/>
      <c r="C154" s="153" t="s">
        <v>212</v>
      </c>
      <c r="D154" s="153" t="s">
        <v>150</v>
      </c>
      <c r="E154" s="154" t="s">
        <v>204</v>
      </c>
      <c r="F154" s="155" t="s">
        <v>205</v>
      </c>
      <c r="G154" s="156" t="s">
        <v>206</v>
      </c>
      <c r="H154" s="157">
        <v>3.4140000000000001</v>
      </c>
      <c r="I154" s="157"/>
      <c r="J154" s="157"/>
      <c r="K154" s="158"/>
      <c r="L154" s="159"/>
      <c r="M154" s="160" t="s">
        <v>1</v>
      </c>
      <c r="N154" s="161" t="s">
        <v>39</v>
      </c>
      <c r="O154" s="148">
        <v>0</v>
      </c>
      <c r="P154" s="148">
        <f t="shared" si="9"/>
        <v>0</v>
      </c>
      <c r="Q154" s="148">
        <v>0.55000000000000004</v>
      </c>
      <c r="R154" s="148">
        <f t="shared" si="10"/>
        <v>1.8777000000000001</v>
      </c>
      <c r="S154" s="148">
        <v>0</v>
      </c>
      <c r="T154" s="149">
        <f t="shared" si="11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153</v>
      </c>
      <c r="AT154" s="150" t="s">
        <v>150</v>
      </c>
      <c r="AU154" s="150" t="s">
        <v>121</v>
      </c>
      <c r="AY154" s="14" t="s">
        <v>113</v>
      </c>
      <c r="BE154" s="151">
        <f t="shared" si="12"/>
        <v>0</v>
      </c>
      <c r="BF154" s="151">
        <f t="shared" si="13"/>
        <v>0</v>
      </c>
      <c r="BG154" s="151">
        <f t="shared" si="14"/>
        <v>0</v>
      </c>
      <c r="BH154" s="151">
        <f t="shared" si="15"/>
        <v>0</v>
      </c>
      <c r="BI154" s="151">
        <f t="shared" si="16"/>
        <v>0</v>
      </c>
      <c r="BJ154" s="14" t="s">
        <v>121</v>
      </c>
      <c r="BK154" s="152">
        <f t="shared" si="17"/>
        <v>0</v>
      </c>
      <c r="BL154" s="14" t="s">
        <v>147</v>
      </c>
      <c r="BM154" s="150" t="s">
        <v>213</v>
      </c>
    </row>
    <row r="155" spans="1:65" s="2" customFormat="1" ht="33" customHeight="1">
      <c r="A155" s="26"/>
      <c r="B155" s="139"/>
      <c r="C155" s="140" t="s">
        <v>214</v>
      </c>
      <c r="D155" s="140" t="s">
        <v>116</v>
      </c>
      <c r="E155" s="141" t="s">
        <v>215</v>
      </c>
      <c r="F155" s="142" t="s">
        <v>216</v>
      </c>
      <c r="G155" s="143" t="s">
        <v>119</v>
      </c>
      <c r="H155" s="144">
        <v>826.25</v>
      </c>
      <c r="I155" s="144"/>
      <c r="J155" s="144"/>
      <c r="K155" s="145"/>
      <c r="L155" s="27"/>
      <c r="M155" s="146" t="s">
        <v>1</v>
      </c>
      <c r="N155" s="147" t="s">
        <v>39</v>
      </c>
      <c r="O155" s="148">
        <v>4.7E-2</v>
      </c>
      <c r="P155" s="148">
        <f t="shared" si="9"/>
        <v>38.833750000000002</v>
      </c>
      <c r="Q155" s="148">
        <v>0</v>
      </c>
      <c r="R155" s="148">
        <f t="shared" si="10"/>
        <v>0</v>
      </c>
      <c r="S155" s="148">
        <v>5.0000000000000001E-3</v>
      </c>
      <c r="T155" s="149">
        <f t="shared" si="11"/>
        <v>4.1312499999999996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147</v>
      </c>
      <c r="AT155" s="150" t="s">
        <v>116</v>
      </c>
      <c r="AU155" s="150" t="s">
        <v>121</v>
      </c>
      <c r="AY155" s="14" t="s">
        <v>113</v>
      </c>
      <c r="BE155" s="151">
        <f t="shared" si="12"/>
        <v>0</v>
      </c>
      <c r="BF155" s="151">
        <f t="shared" si="13"/>
        <v>0</v>
      </c>
      <c r="BG155" s="151">
        <f t="shared" si="14"/>
        <v>0</v>
      </c>
      <c r="BH155" s="151">
        <f t="shared" si="15"/>
        <v>0</v>
      </c>
      <c r="BI155" s="151">
        <f t="shared" si="16"/>
        <v>0</v>
      </c>
      <c r="BJ155" s="14" t="s">
        <v>121</v>
      </c>
      <c r="BK155" s="152">
        <f t="shared" si="17"/>
        <v>0</v>
      </c>
      <c r="BL155" s="14" t="s">
        <v>147</v>
      </c>
      <c r="BM155" s="150" t="s">
        <v>217</v>
      </c>
    </row>
    <row r="156" spans="1:65" s="2" customFormat="1" ht="24.2" customHeight="1">
      <c r="A156" s="26"/>
      <c r="B156" s="139"/>
      <c r="C156" s="140" t="s">
        <v>218</v>
      </c>
      <c r="D156" s="140" t="s">
        <v>116</v>
      </c>
      <c r="E156" s="141" t="s">
        <v>219</v>
      </c>
      <c r="F156" s="142" t="s">
        <v>220</v>
      </c>
      <c r="G156" s="143" t="s">
        <v>202</v>
      </c>
      <c r="H156" s="144">
        <v>31.2</v>
      </c>
      <c r="I156" s="144"/>
      <c r="J156" s="144"/>
      <c r="K156" s="145"/>
      <c r="L156" s="27"/>
      <c r="M156" s="146" t="s">
        <v>1</v>
      </c>
      <c r="N156" s="147" t="s">
        <v>39</v>
      </c>
      <c r="O156" s="148">
        <v>0.66100000000000003</v>
      </c>
      <c r="P156" s="148">
        <f t="shared" si="9"/>
        <v>20.623200000000001</v>
      </c>
      <c r="Q156" s="148">
        <v>1.9000000000000001E-4</v>
      </c>
      <c r="R156" s="148">
        <f t="shared" si="10"/>
        <v>5.9280000000000001E-3</v>
      </c>
      <c r="S156" s="148">
        <v>0</v>
      </c>
      <c r="T156" s="149">
        <f t="shared" si="11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147</v>
      </c>
      <c r="AT156" s="150" t="s">
        <v>116</v>
      </c>
      <c r="AU156" s="150" t="s">
        <v>121</v>
      </c>
      <c r="AY156" s="14" t="s">
        <v>113</v>
      </c>
      <c r="BE156" s="151">
        <f t="shared" si="12"/>
        <v>0</v>
      </c>
      <c r="BF156" s="151">
        <f t="shared" si="13"/>
        <v>0</v>
      </c>
      <c r="BG156" s="151">
        <f t="shared" si="14"/>
        <v>0</v>
      </c>
      <c r="BH156" s="151">
        <f t="shared" si="15"/>
        <v>0</v>
      </c>
      <c r="BI156" s="151">
        <f t="shared" si="16"/>
        <v>0</v>
      </c>
      <c r="BJ156" s="14" t="s">
        <v>121</v>
      </c>
      <c r="BK156" s="152">
        <f t="shared" si="17"/>
        <v>0</v>
      </c>
      <c r="BL156" s="14" t="s">
        <v>147</v>
      </c>
      <c r="BM156" s="150" t="s">
        <v>221</v>
      </c>
    </row>
    <row r="157" spans="1:65" s="2" customFormat="1" ht="24.2" customHeight="1">
      <c r="A157" s="26"/>
      <c r="B157" s="139"/>
      <c r="C157" s="153" t="s">
        <v>222</v>
      </c>
      <c r="D157" s="153" t="s">
        <v>150</v>
      </c>
      <c r="E157" s="154" t="s">
        <v>223</v>
      </c>
      <c r="F157" s="155" t="s">
        <v>224</v>
      </c>
      <c r="G157" s="156" t="s">
        <v>206</v>
      </c>
      <c r="H157" s="157">
        <v>3.7440000000000002</v>
      </c>
      <c r="I157" s="157"/>
      <c r="J157" s="157"/>
      <c r="K157" s="158"/>
      <c r="L157" s="159"/>
      <c r="M157" s="160" t="s">
        <v>1</v>
      </c>
      <c r="N157" s="161" t="s">
        <v>39</v>
      </c>
      <c r="O157" s="148">
        <v>0</v>
      </c>
      <c r="P157" s="148">
        <f t="shared" si="9"/>
        <v>0</v>
      </c>
      <c r="Q157" s="148">
        <v>0.55000000000000004</v>
      </c>
      <c r="R157" s="148">
        <f t="shared" si="10"/>
        <v>2.0592000000000001</v>
      </c>
      <c r="S157" s="148">
        <v>0</v>
      </c>
      <c r="T157" s="149">
        <f t="shared" si="11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153</v>
      </c>
      <c r="AT157" s="150" t="s">
        <v>150</v>
      </c>
      <c r="AU157" s="150" t="s">
        <v>121</v>
      </c>
      <c r="AY157" s="14" t="s">
        <v>113</v>
      </c>
      <c r="BE157" s="151">
        <f t="shared" si="12"/>
        <v>0</v>
      </c>
      <c r="BF157" s="151">
        <f t="shared" si="13"/>
        <v>0</v>
      </c>
      <c r="BG157" s="151">
        <f t="shared" si="14"/>
        <v>0</v>
      </c>
      <c r="BH157" s="151">
        <f t="shared" si="15"/>
        <v>0</v>
      </c>
      <c r="BI157" s="151">
        <f t="shared" si="16"/>
        <v>0</v>
      </c>
      <c r="BJ157" s="14" t="s">
        <v>121</v>
      </c>
      <c r="BK157" s="152">
        <f t="shared" si="17"/>
        <v>0</v>
      </c>
      <c r="BL157" s="14" t="s">
        <v>147</v>
      </c>
      <c r="BM157" s="150" t="s">
        <v>225</v>
      </c>
    </row>
    <row r="158" spans="1:65" s="2" customFormat="1" ht="24.2" customHeight="1">
      <c r="A158" s="26"/>
      <c r="B158" s="139"/>
      <c r="C158" s="153" t="s">
        <v>226</v>
      </c>
      <c r="D158" s="153" t="s">
        <v>150</v>
      </c>
      <c r="E158" s="154" t="s">
        <v>227</v>
      </c>
      <c r="F158" s="155" t="s">
        <v>228</v>
      </c>
      <c r="G158" s="156" t="s">
        <v>119</v>
      </c>
      <c r="H158" s="157">
        <v>20.28</v>
      </c>
      <c r="I158" s="157"/>
      <c r="J158" s="157"/>
      <c r="K158" s="158"/>
      <c r="L158" s="159"/>
      <c r="M158" s="160" t="s">
        <v>1</v>
      </c>
      <c r="N158" s="161" t="s">
        <v>39</v>
      </c>
      <c r="O158" s="148">
        <v>0</v>
      </c>
      <c r="P158" s="148">
        <f t="shared" si="9"/>
        <v>0</v>
      </c>
      <c r="Q158" s="148">
        <v>1.4500000000000001E-2</v>
      </c>
      <c r="R158" s="148">
        <f t="shared" si="10"/>
        <v>0.29406000000000004</v>
      </c>
      <c r="S158" s="148">
        <v>0</v>
      </c>
      <c r="T158" s="149">
        <f t="shared" si="11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0" t="s">
        <v>153</v>
      </c>
      <c r="AT158" s="150" t="s">
        <v>150</v>
      </c>
      <c r="AU158" s="150" t="s">
        <v>121</v>
      </c>
      <c r="AY158" s="14" t="s">
        <v>113</v>
      </c>
      <c r="BE158" s="151">
        <f t="shared" si="12"/>
        <v>0</v>
      </c>
      <c r="BF158" s="151">
        <f t="shared" si="13"/>
        <v>0</v>
      </c>
      <c r="BG158" s="151">
        <f t="shared" si="14"/>
        <v>0</v>
      </c>
      <c r="BH158" s="151">
        <f t="shared" si="15"/>
        <v>0</v>
      </c>
      <c r="BI158" s="151">
        <f t="shared" si="16"/>
        <v>0</v>
      </c>
      <c r="BJ158" s="14" t="s">
        <v>121</v>
      </c>
      <c r="BK158" s="152">
        <f t="shared" si="17"/>
        <v>0</v>
      </c>
      <c r="BL158" s="14" t="s">
        <v>147</v>
      </c>
      <c r="BM158" s="150" t="s">
        <v>229</v>
      </c>
    </row>
    <row r="159" spans="1:65" s="2" customFormat="1" ht="44.25" customHeight="1">
      <c r="A159" s="26"/>
      <c r="B159" s="139"/>
      <c r="C159" s="140" t="s">
        <v>230</v>
      </c>
      <c r="D159" s="140" t="s">
        <v>116</v>
      </c>
      <c r="E159" s="141" t="s">
        <v>231</v>
      </c>
      <c r="F159" s="142" t="s">
        <v>232</v>
      </c>
      <c r="G159" s="143" t="s">
        <v>206</v>
      </c>
      <c r="H159" s="144">
        <v>16.582999999999998</v>
      </c>
      <c r="I159" s="144"/>
      <c r="J159" s="144"/>
      <c r="K159" s="145"/>
      <c r="L159" s="27"/>
      <c r="M159" s="146" t="s">
        <v>1</v>
      </c>
      <c r="N159" s="147" t="s">
        <v>39</v>
      </c>
      <c r="O159" s="148">
        <v>0.01</v>
      </c>
      <c r="P159" s="148">
        <f t="shared" si="9"/>
        <v>0.16582999999999998</v>
      </c>
      <c r="Q159" s="148">
        <v>2.3099999999999999E-2</v>
      </c>
      <c r="R159" s="148">
        <f t="shared" si="10"/>
        <v>0.38306729999999994</v>
      </c>
      <c r="S159" s="148">
        <v>0</v>
      </c>
      <c r="T159" s="149">
        <f t="shared" si="11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147</v>
      </c>
      <c r="AT159" s="150" t="s">
        <v>116</v>
      </c>
      <c r="AU159" s="150" t="s">
        <v>121</v>
      </c>
      <c r="AY159" s="14" t="s">
        <v>113</v>
      </c>
      <c r="BE159" s="151">
        <f t="shared" si="12"/>
        <v>0</v>
      </c>
      <c r="BF159" s="151">
        <f t="shared" si="13"/>
        <v>0</v>
      </c>
      <c r="BG159" s="151">
        <f t="shared" si="14"/>
        <v>0</v>
      </c>
      <c r="BH159" s="151">
        <f t="shared" si="15"/>
        <v>0</v>
      </c>
      <c r="BI159" s="151">
        <f t="shared" si="16"/>
        <v>0</v>
      </c>
      <c r="BJ159" s="14" t="s">
        <v>121</v>
      </c>
      <c r="BK159" s="152">
        <f t="shared" si="17"/>
        <v>0</v>
      </c>
      <c r="BL159" s="14" t="s">
        <v>147</v>
      </c>
      <c r="BM159" s="150" t="s">
        <v>233</v>
      </c>
    </row>
    <row r="160" spans="1:65" s="2" customFormat="1" ht="24.2" customHeight="1">
      <c r="A160" s="26"/>
      <c r="B160" s="139"/>
      <c r="C160" s="140" t="s">
        <v>234</v>
      </c>
      <c r="D160" s="140" t="s">
        <v>116</v>
      </c>
      <c r="E160" s="141" t="s">
        <v>235</v>
      </c>
      <c r="F160" s="142" t="s">
        <v>236</v>
      </c>
      <c r="G160" s="143" t="s">
        <v>132</v>
      </c>
      <c r="H160" s="144">
        <v>9.8040000000000003</v>
      </c>
      <c r="I160" s="144"/>
      <c r="J160" s="144"/>
      <c r="K160" s="145"/>
      <c r="L160" s="27"/>
      <c r="M160" s="146" t="s">
        <v>1</v>
      </c>
      <c r="N160" s="147" t="s">
        <v>39</v>
      </c>
      <c r="O160" s="148">
        <v>1.7130000000000001</v>
      </c>
      <c r="P160" s="148">
        <f t="shared" si="9"/>
        <v>16.794252</v>
      </c>
      <c r="Q160" s="148">
        <v>0</v>
      </c>
      <c r="R160" s="148">
        <f t="shared" si="10"/>
        <v>0</v>
      </c>
      <c r="S160" s="148">
        <v>0</v>
      </c>
      <c r="T160" s="149">
        <f t="shared" si="11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147</v>
      </c>
      <c r="AT160" s="150" t="s">
        <v>116</v>
      </c>
      <c r="AU160" s="150" t="s">
        <v>121</v>
      </c>
      <c r="AY160" s="14" t="s">
        <v>113</v>
      </c>
      <c r="BE160" s="151">
        <f t="shared" si="12"/>
        <v>0</v>
      </c>
      <c r="BF160" s="151">
        <f t="shared" si="13"/>
        <v>0</v>
      </c>
      <c r="BG160" s="151">
        <f t="shared" si="14"/>
        <v>0</v>
      </c>
      <c r="BH160" s="151">
        <f t="shared" si="15"/>
        <v>0</v>
      </c>
      <c r="BI160" s="151">
        <f t="shared" si="16"/>
        <v>0</v>
      </c>
      <c r="BJ160" s="14" t="s">
        <v>121</v>
      </c>
      <c r="BK160" s="152">
        <f t="shared" si="17"/>
        <v>0</v>
      </c>
      <c r="BL160" s="14" t="s">
        <v>147</v>
      </c>
      <c r="BM160" s="150" t="s">
        <v>237</v>
      </c>
    </row>
    <row r="161" spans="1:65" s="12" customFormat="1" ht="22.9" customHeight="1">
      <c r="B161" s="127"/>
      <c r="D161" s="128" t="s">
        <v>72</v>
      </c>
      <c r="E161" s="137" t="s">
        <v>238</v>
      </c>
      <c r="F161" s="137" t="s">
        <v>239</v>
      </c>
      <c r="J161" s="138"/>
      <c r="L161" s="127"/>
      <c r="M161" s="131"/>
      <c r="N161" s="132"/>
      <c r="O161" s="132"/>
      <c r="P161" s="133">
        <f>SUM(P162:P178)</f>
        <v>567.11524799999995</v>
      </c>
      <c r="Q161" s="132"/>
      <c r="R161" s="133">
        <f>SUM(R162:R178)</f>
        <v>5.9915020000000014</v>
      </c>
      <c r="S161" s="132"/>
      <c r="T161" s="134">
        <f>SUM(T162:T178)</f>
        <v>6.9945440000000003</v>
      </c>
      <c r="AR161" s="128" t="s">
        <v>121</v>
      </c>
      <c r="AT161" s="135" t="s">
        <v>72</v>
      </c>
      <c r="AU161" s="135" t="s">
        <v>78</v>
      </c>
      <c r="AY161" s="128" t="s">
        <v>113</v>
      </c>
      <c r="BK161" s="136">
        <f>SUM(BK162:BK178)</f>
        <v>0</v>
      </c>
    </row>
    <row r="162" spans="1:65" s="2" customFormat="1" ht="44.25" customHeight="1">
      <c r="A162" s="26"/>
      <c r="B162" s="139"/>
      <c r="C162" s="140" t="s">
        <v>240</v>
      </c>
      <c r="D162" s="140" t="s">
        <v>116</v>
      </c>
      <c r="E162" s="141" t="s">
        <v>241</v>
      </c>
      <c r="F162" s="142" t="s">
        <v>242</v>
      </c>
      <c r="G162" s="143" t="s">
        <v>119</v>
      </c>
      <c r="H162" s="144">
        <v>932.76</v>
      </c>
      <c r="I162" s="144"/>
      <c r="J162" s="144"/>
      <c r="K162" s="145"/>
      <c r="L162" s="27"/>
      <c r="M162" s="146" t="s">
        <v>1</v>
      </c>
      <c r="N162" s="147" t="s">
        <v>39</v>
      </c>
      <c r="O162" s="148">
        <v>0.17199999999999999</v>
      </c>
      <c r="P162" s="148">
        <f t="shared" ref="P162:P178" si="18">O162*H162</f>
        <v>160.43472</v>
      </c>
      <c r="Q162" s="148">
        <v>5.5500000000000002E-3</v>
      </c>
      <c r="R162" s="148">
        <f t="shared" ref="R162:R178" si="19">Q162*H162</f>
        <v>5.1768179999999999</v>
      </c>
      <c r="S162" s="148">
        <v>0</v>
      </c>
      <c r="T162" s="149">
        <f t="shared" ref="T162:T178" si="20"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147</v>
      </c>
      <c r="AT162" s="150" t="s">
        <v>116</v>
      </c>
      <c r="AU162" s="150" t="s">
        <v>121</v>
      </c>
      <c r="AY162" s="14" t="s">
        <v>113</v>
      </c>
      <c r="BE162" s="151">
        <f t="shared" ref="BE162:BE178" si="21">IF(N162="základná",J162,0)</f>
        <v>0</v>
      </c>
      <c r="BF162" s="151">
        <f t="shared" ref="BF162:BF178" si="22">IF(N162="znížená",J162,0)</f>
        <v>0</v>
      </c>
      <c r="BG162" s="151">
        <f t="shared" ref="BG162:BG178" si="23">IF(N162="zákl. prenesená",J162,0)</f>
        <v>0</v>
      </c>
      <c r="BH162" s="151">
        <f t="shared" ref="BH162:BH178" si="24">IF(N162="zníž. prenesená",J162,0)</f>
        <v>0</v>
      </c>
      <c r="BI162" s="151">
        <f t="shared" ref="BI162:BI178" si="25">IF(N162="nulová",J162,0)</f>
        <v>0</v>
      </c>
      <c r="BJ162" s="14" t="s">
        <v>121</v>
      </c>
      <c r="BK162" s="152">
        <f t="shared" ref="BK162:BK178" si="26">ROUND(I162*H162,3)</f>
        <v>0</v>
      </c>
      <c r="BL162" s="14" t="s">
        <v>147</v>
      </c>
      <c r="BM162" s="150" t="s">
        <v>243</v>
      </c>
    </row>
    <row r="163" spans="1:65" s="2" customFormat="1" ht="49.15" customHeight="1">
      <c r="A163" s="26"/>
      <c r="B163" s="139"/>
      <c r="C163" s="140" t="s">
        <v>244</v>
      </c>
      <c r="D163" s="140" t="s">
        <v>116</v>
      </c>
      <c r="E163" s="141" t="s">
        <v>245</v>
      </c>
      <c r="F163" s="142" t="s">
        <v>246</v>
      </c>
      <c r="G163" s="143" t="s">
        <v>247</v>
      </c>
      <c r="H163" s="144">
        <v>10</v>
      </c>
      <c r="I163" s="144"/>
      <c r="J163" s="144"/>
      <c r="K163" s="145"/>
      <c r="L163" s="27"/>
      <c r="M163" s="146" t="s">
        <v>1</v>
      </c>
      <c r="N163" s="147" t="s">
        <v>39</v>
      </c>
      <c r="O163" s="148">
        <v>0.16400000000000001</v>
      </c>
      <c r="P163" s="148">
        <f t="shared" si="18"/>
        <v>1.6400000000000001</v>
      </c>
      <c r="Q163" s="148">
        <v>1.7799999999999999E-3</v>
      </c>
      <c r="R163" s="148">
        <f t="shared" si="19"/>
        <v>1.78E-2</v>
      </c>
      <c r="S163" s="148">
        <v>0</v>
      </c>
      <c r="T163" s="149">
        <f t="shared" si="20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147</v>
      </c>
      <c r="AT163" s="150" t="s">
        <v>116</v>
      </c>
      <c r="AU163" s="150" t="s">
        <v>121</v>
      </c>
      <c r="AY163" s="14" t="s">
        <v>113</v>
      </c>
      <c r="BE163" s="151">
        <f t="shared" si="21"/>
        <v>0</v>
      </c>
      <c r="BF163" s="151">
        <f t="shared" si="22"/>
        <v>0</v>
      </c>
      <c r="BG163" s="151">
        <f t="shared" si="23"/>
        <v>0</v>
      </c>
      <c r="BH163" s="151">
        <f t="shared" si="24"/>
        <v>0</v>
      </c>
      <c r="BI163" s="151">
        <f t="shared" si="25"/>
        <v>0</v>
      </c>
      <c r="BJ163" s="14" t="s">
        <v>121</v>
      </c>
      <c r="BK163" s="152">
        <f t="shared" si="26"/>
        <v>0</v>
      </c>
      <c r="BL163" s="14" t="s">
        <v>147</v>
      </c>
      <c r="BM163" s="150" t="s">
        <v>248</v>
      </c>
    </row>
    <row r="164" spans="1:65" s="2" customFormat="1" ht="24.2" customHeight="1">
      <c r="A164" s="26"/>
      <c r="B164" s="139"/>
      <c r="C164" s="140" t="s">
        <v>249</v>
      </c>
      <c r="D164" s="140" t="s">
        <v>116</v>
      </c>
      <c r="E164" s="141" t="s">
        <v>250</v>
      </c>
      <c r="F164" s="142" t="s">
        <v>251</v>
      </c>
      <c r="G164" s="143" t="s">
        <v>247</v>
      </c>
      <c r="H164" s="144">
        <v>10</v>
      </c>
      <c r="I164" s="144"/>
      <c r="J164" s="144"/>
      <c r="K164" s="145"/>
      <c r="L164" s="27"/>
      <c r="M164" s="146" t="s">
        <v>1</v>
      </c>
      <c r="N164" s="147" t="s">
        <v>39</v>
      </c>
      <c r="O164" s="148">
        <v>0.16400000000000001</v>
      </c>
      <c r="P164" s="148">
        <f t="shared" si="18"/>
        <v>1.6400000000000001</v>
      </c>
      <c r="Q164" s="148">
        <v>1.7799999999999999E-3</v>
      </c>
      <c r="R164" s="148">
        <f t="shared" si="19"/>
        <v>1.78E-2</v>
      </c>
      <c r="S164" s="148">
        <v>0</v>
      </c>
      <c r="T164" s="149">
        <f t="shared" si="20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147</v>
      </c>
      <c r="AT164" s="150" t="s">
        <v>116</v>
      </c>
      <c r="AU164" s="150" t="s">
        <v>121</v>
      </c>
      <c r="AY164" s="14" t="s">
        <v>113</v>
      </c>
      <c r="BE164" s="151">
        <f t="shared" si="21"/>
        <v>0</v>
      </c>
      <c r="BF164" s="151">
        <f t="shared" si="22"/>
        <v>0</v>
      </c>
      <c r="BG164" s="151">
        <f t="shared" si="23"/>
        <v>0</v>
      </c>
      <c r="BH164" s="151">
        <f t="shared" si="24"/>
        <v>0</v>
      </c>
      <c r="BI164" s="151">
        <f t="shared" si="25"/>
        <v>0</v>
      </c>
      <c r="BJ164" s="14" t="s">
        <v>121</v>
      </c>
      <c r="BK164" s="152">
        <f t="shared" si="26"/>
        <v>0</v>
      </c>
      <c r="BL164" s="14" t="s">
        <v>147</v>
      </c>
      <c r="BM164" s="150" t="s">
        <v>252</v>
      </c>
    </row>
    <row r="165" spans="1:65" s="2" customFormat="1" ht="33" customHeight="1">
      <c r="A165" s="26"/>
      <c r="B165" s="139"/>
      <c r="C165" s="140" t="s">
        <v>153</v>
      </c>
      <c r="D165" s="140" t="s">
        <v>116</v>
      </c>
      <c r="E165" s="141" t="s">
        <v>253</v>
      </c>
      <c r="F165" s="142" t="s">
        <v>254</v>
      </c>
      <c r="G165" s="143" t="s">
        <v>202</v>
      </c>
      <c r="H165" s="144">
        <v>90</v>
      </c>
      <c r="I165" s="144"/>
      <c r="J165" s="144"/>
      <c r="K165" s="145"/>
      <c r="L165" s="27"/>
      <c r="M165" s="146" t="s">
        <v>1</v>
      </c>
      <c r="N165" s="147" t="s">
        <v>39</v>
      </c>
      <c r="O165" s="148">
        <v>0.20200000000000001</v>
      </c>
      <c r="P165" s="148">
        <f t="shared" si="18"/>
        <v>18.18</v>
      </c>
      <c r="Q165" s="148">
        <v>1.06E-3</v>
      </c>
      <c r="R165" s="148">
        <f t="shared" si="19"/>
        <v>9.5399999999999999E-2</v>
      </c>
      <c r="S165" s="148">
        <v>0</v>
      </c>
      <c r="T165" s="149">
        <f t="shared" si="20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147</v>
      </c>
      <c r="AT165" s="150" t="s">
        <v>116</v>
      </c>
      <c r="AU165" s="150" t="s">
        <v>121</v>
      </c>
      <c r="AY165" s="14" t="s">
        <v>113</v>
      </c>
      <c r="BE165" s="151">
        <f t="shared" si="21"/>
        <v>0</v>
      </c>
      <c r="BF165" s="151">
        <f t="shared" si="22"/>
        <v>0</v>
      </c>
      <c r="BG165" s="151">
        <f t="shared" si="23"/>
        <v>0</v>
      </c>
      <c r="BH165" s="151">
        <f t="shared" si="24"/>
        <v>0</v>
      </c>
      <c r="BI165" s="151">
        <f t="shared" si="25"/>
        <v>0</v>
      </c>
      <c r="BJ165" s="14" t="s">
        <v>121</v>
      </c>
      <c r="BK165" s="152">
        <f t="shared" si="26"/>
        <v>0</v>
      </c>
      <c r="BL165" s="14" t="s">
        <v>147</v>
      </c>
      <c r="BM165" s="150" t="s">
        <v>255</v>
      </c>
    </row>
    <row r="166" spans="1:65" s="2" customFormat="1" ht="24.2" customHeight="1">
      <c r="A166" s="26"/>
      <c r="B166" s="139"/>
      <c r="C166" s="140" t="s">
        <v>256</v>
      </c>
      <c r="D166" s="140" t="s">
        <v>116</v>
      </c>
      <c r="E166" s="141" t="s">
        <v>257</v>
      </c>
      <c r="F166" s="142" t="s">
        <v>258</v>
      </c>
      <c r="G166" s="143" t="s">
        <v>247</v>
      </c>
      <c r="H166" s="144">
        <v>6</v>
      </c>
      <c r="I166" s="144"/>
      <c r="J166" s="144"/>
      <c r="K166" s="145"/>
      <c r="L166" s="27"/>
      <c r="M166" s="146" t="s">
        <v>1</v>
      </c>
      <c r="N166" s="147" t="s">
        <v>39</v>
      </c>
      <c r="O166" s="148">
        <v>0.20200000000000001</v>
      </c>
      <c r="P166" s="148">
        <f t="shared" si="18"/>
        <v>1.2120000000000002</v>
      </c>
      <c r="Q166" s="148">
        <v>1.06E-3</v>
      </c>
      <c r="R166" s="148">
        <f t="shared" si="19"/>
        <v>6.3599999999999993E-3</v>
      </c>
      <c r="S166" s="148">
        <v>0</v>
      </c>
      <c r="T166" s="149">
        <f t="shared" si="20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147</v>
      </c>
      <c r="AT166" s="150" t="s">
        <v>116</v>
      </c>
      <c r="AU166" s="150" t="s">
        <v>121</v>
      </c>
      <c r="AY166" s="14" t="s">
        <v>113</v>
      </c>
      <c r="BE166" s="151">
        <f t="shared" si="21"/>
        <v>0</v>
      </c>
      <c r="BF166" s="151">
        <f t="shared" si="22"/>
        <v>0</v>
      </c>
      <c r="BG166" s="151">
        <f t="shared" si="23"/>
        <v>0</v>
      </c>
      <c r="BH166" s="151">
        <f t="shared" si="24"/>
        <v>0</v>
      </c>
      <c r="BI166" s="151">
        <f t="shared" si="25"/>
        <v>0</v>
      </c>
      <c r="BJ166" s="14" t="s">
        <v>121</v>
      </c>
      <c r="BK166" s="152">
        <f t="shared" si="26"/>
        <v>0</v>
      </c>
      <c r="BL166" s="14" t="s">
        <v>147</v>
      </c>
      <c r="BM166" s="150" t="s">
        <v>259</v>
      </c>
    </row>
    <row r="167" spans="1:65" s="2" customFormat="1" ht="24.2" customHeight="1">
      <c r="A167" s="26"/>
      <c r="B167" s="139"/>
      <c r="C167" s="140" t="s">
        <v>260</v>
      </c>
      <c r="D167" s="140" t="s">
        <v>116</v>
      </c>
      <c r="E167" s="141" t="s">
        <v>261</v>
      </c>
      <c r="F167" s="142" t="s">
        <v>262</v>
      </c>
      <c r="G167" s="143" t="s">
        <v>202</v>
      </c>
      <c r="H167" s="144">
        <v>120</v>
      </c>
      <c r="I167" s="144"/>
      <c r="J167" s="144"/>
      <c r="K167" s="145"/>
      <c r="L167" s="27"/>
      <c r="M167" s="146" t="s">
        <v>1</v>
      </c>
      <c r="N167" s="147" t="s">
        <v>39</v>
      </c>
      <c r="O167" s="148">
        <v>0.20200000000000001</v>
      </c>
      <c r="P167" s="148">
        <f t="shared" si="18"/>
        <v>24.240000000000002</v>
      </c>
      <c r="Q167" s="148">
        <v>1.06E-3</v>
      </c>
      <c r="R167" s="148">
        <f t="shared" si="19"/>
        <v>0.12720000000000001</v>
      </c>
      <c r="S167" s="148">
        <v>0</v>
      </c>
      <c r="T167" s="149">
        <f t="shared" si="20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147</v>
      </c>
      <c r="AT167" s="150" t="s">
        <v>116</v>
      </c>
      <c r="AU167" s="150" t="s">
        <v>121</v>
      </c>
      <c r="AY167" s="14" t="s">
        <v>113</v>
      </c>
      <c r="BE167" s="151">
        <f t="shared" si="21"/>
        <v>0</v>
      </c>
      <c r="BF167" s="151">
        <f t="shared" si="22"/>
        <v>0</v>
      </c>
      <c r="BG167" s="151">
        <f t="shared" si="23"/>
        <v>0</v>
      </c>
      <c r="BH167" s="151">
        <f t="shared" si="24"/>
        <v>0</v>
      </c>
      <c r="BI167" s="151">
        <f t="shared" si="25"/>
        <v>0</v>
      </c>
      <c r="BJ167" s="14" t="s">
        <v>121</v>
      </c>
      <c r="BK167" s="152">
        <f t="shared" si="26"/>
        <v>0</v>
      </c>
      <c r="BL167" s="14" t="s">
        <v>147</v>
      </c>
      <c r="BM167" s="150" t="s">
        <v>263</v>
      </c>
    </row>
    <row r="168" spans="1:65" s="2" customFormat="1" ht="33" customHeight="1">
      <c r="A168" s="26"/>
      <c r="B168" s="139"/>
      <c r="C168" s="140" t="s">
        <v>264</v>
      </c>
      <c r="D168" s="140" t="s">
        <v>116</v>
      </c>
      <c r="E168" s="141" t="s">
        <v>265</v>
      </c>
      <c r="F168" s="142" t="s">
        <v>266</v>
      </c>
      <c r="G168" s="143" t="s">
        <v>247</v>
      </c>
      <c r="H168" s="144">
        <v>66</v>
      </c>
      <c r="I168" s="144"/>
      <c r="J168" s="144"/>
      <c r="K168" s="145"/>
      <c r="L168" s="27"/>
      <c r="M168" s="146" t="s">
        <v>1</v>
      </c>
      <c r="N168" s="147" t="s">
        <v>39</v>
      </c>
      <c r="O168" s="148">
        <v>8.5000000000000006E-2</v>
      </c>
      <c r="P168" s="148">
        <f t="shared" si="18"/>
        <v>5.61</v>
      </c>
      <c r="Q168" s="148">
        <v>4.0000000000000003E-5</v>
      </c>
      <c r="R168" s="148">
        <f t="shared" si="19"/>
        <v>2.6400000000000004E-3</v>
      </c>
      <c r="S168" s="148">
        <v>0</v>
      </c>
      <c r="T168" s="149">
        <f t="shared" si="20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147</v>
      </c>
      <c r="AT168" s="150" t="s">
        <v>116</v>
      </c>
      <c r="AU168" s="150" t="s">
        <v>121</v>
      </c>
      <c r="AY168" s="14" t="s">
        <v>113</v>
      </c>
      <c r="BE168" s="151">
        <f t="shared" si="21"/>
        <v>0</v>
      </c>
      <c r="BF168" s="151">
        <f t="shared" si="22"/>
        <v>0</v>
      </c>
      <c r="BG168" s="151">
        <f t="shared" si="23"/>
        <v>0</v>
      </c>
      <c r="BH168" s="151">
        <f t="shared" si="24"/>
        <v>0</v>
      </c>
      <c r="BI168" s="151">
        <f t="shared" si="25"/>
        <v>0</v>
      </c>
      <c r="BJ168" s="14" t="s">
        <v>121</v>
      </c>
      <c r="BK168" s="152">
        <f t="shared" si="26"/>
        <v>0</v>
      </c>
      <c r="BL168" s="14" t="s">
        <v>147</v>
      </c>
      <c r="BM168" s="150" t="s">
        <v>267</v>
      </c>
    </row>
    <row r="169" spans="1:65" s="2" customFormat="1" ht="16.5" customHeight="1">
      <c r="A169" s="26"/>
      <c r="B169" s="139"/>
      <c r="C169" s="153" t="s">
        <v>268</v>
      </c>
      <c r="D169" s="153" t="s">
        <v>150</v>
      </c>
      <c r="E169" s="154" t="s">
        <v>269</v>
      </c>
      <c r="F169" s="155" t="s">
        <v>270</v>
      </c>
      <c r="G169" s="156" t="s">
        <v>247</v>
      </c>
      <c r="H169" s="157">
        <v>66</v>
      </c>
      <c r="I169" s="157"/>
      <c r="J169" s="157"/>
      <c r="K169" s="158"/>
      <c r="L169" s="159"/>
      <c r="M169" s="160" t="s">
        <v>1</v>
      </c>
      <c r="N169" s="161" t="s">
        <v>39</v>
      </c>
      <c r="O169" s="148">
        <v>0</v>
      </c>
      <c r="P169" s="148">
        <f t="shared" si="18"/>
        <v>0</v>
      </c>
      <c r="Q169" s="148">
        <v>2.0000000000000001E-4</v>
      </c>
      <c r="R169" s="148">
        <f t="shared" si="19"/>
        <v>1.32E-2</v>
      </c>
      <c r="S169" s="148">
        <v>0</v>
      </c>
      <c r="T169" s="149">
        <f t="shared" si="20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153</v>
      </c>
      <c r="AT169" s="150" t="s">
        <v>150</v>
      </c>
      <c r="AU169" s="150" t="s">
        <v>121</v>
      </c>
      <c r="AY169" s="14" t="s">
        <v>113</v>
      </c>
      <c r="BE169" s="151">
        <f t="shared" si="21"/>
        <v>0</v>
      </c>
      <c r="BF169" s="151">
        <f t="shared" si="22"/>
        <v>0</v>
      </c>
      <c r="BG169" s="151">
        <f t="shared" si="23"/>
        <v>0</v>
      </c>
      <c r="BH169" s="151">
        <f t="shared" si="24"/>
        <v>0</v>
      </c>
      <c r="BI169" s="151">
        <f t="shared" si="25"/>
        <v>0</v>
      </c>
      <c r="BJ169" s="14" t="s">
        <v>121</v>
      </c>
      <c r="BK169" s="152">
        <f t="shared" si="26"/>
        <v>0</v>
      </c>
      <c r="BL169" s="14" t="s">
        <v>147</v>
      </c>
      <c r="BM169" s="150" t="s">
        <v>271</v>
      </c>
    </row>
    <row r="170" spans="1:65" s="2" customFormat="1" ht="24.2" customHeight="1">
      <c r="A170" s="26"/>
      <c r="B170" s="139"/>
      <c r="C170" s="140" t="s">
        <v>272</v>
      </c>
      <c r="D170" s="140" t="s">
        <v>116</v>
      </c>
      <c r="E170" s="141" t="s">
        <v>273</v>
      </c>
      <c r="F170" s="142" t="s">
        <v>274</v>
      </c>
      <c r="G170" s="143" t="s">
        <v>119</v>
      </c>
      <c r="H170" s="144">
        <v>4.92</v>
      </c>
      <c r="I170" s="144"/>
      <c r="J170" s="144"/>
      <c r="K170" s="145"/>
      <c r="L170" s="27"/>
      <c r="M170" s="146" t="s">
        <v>1</v>
      </c>
      <c r="N170" s="147" t="s">
        <v>39</v>
      </c>
      <c r="O170" s="148">
        <v>2</v>
      </c>
      <c r="P170" s="148">
        <f t="shared" si="18"/>
        <v>9.84</v>
      </c>
      <c r="Q170" s="148">
        <v>6.9999999999999999E-4</v>
      </c>
      <c r="R170" s="148">
        <f t="shared" si="19"/>
        <v>3.444E-3</v>
      </c>
      <c r="S170" s="148">
        <v>0</v>
      </c>
      <c r="T170" s="149">
        <f t="shared" si="20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147</v>
      </c>
      <c r="AT170" s="150" t="s">
        <v>116</v>
      </c>
      <c r="AU170" s="150" t="s">
        <v>121</v>
      </c>
      <c r="AY170" s="14" t="s">
        <v>113</v>
      </c>
      <c r="BE170" s="151">
        <f t="shared" si="21"/>
        <v>0</v>
      </c>
      <c r="BF170" s="151">
        <f t="shared" si="22"/>
        <v>0</v>
      </c>
      <c r="BG170" s="151">
        <f t="shared" si="23"/>
        <v>0</v>
      </c>
      <c r="BH170" s="151">
        <f t="shared" si="24"/>
        <v>0</v>
      </c>
      <c r="BI170" s="151">
        <f t="shared" si="25"/>
        <v>0</v>
      </c>
      <c r="BJ170" s="14" t="s">
        <v>121</v>
      </c>
      <c r="BK170" s="152">
        <f t="shared" si="26"/>
        <v>0</v>
      </c>
      <c r="BL170" s="14" t="s">
        <v>147</v>
      </c>
      <c r="BM170" s="150" t="s">
        <v>275</v>
      </c>
    </row>
    <row r="171" spans="1:65" s="2" customFormat="1" ht="24.2" customHeight="1">
      <c r="A171" s="26"/>
      <c r="B171" s="139"/>
      <c r="C171" s="140" t="s">
        <v>276</v>
      </c>
      <c r="D171" s="140" t="s">
        <v>116</v>
      </c>
      <c r="E171" s="141" t="s">
        <v>277</v>
      </c>
      <c r="F171" s="142" t="s">
        <v>278</v>
      </c>
      <c r="G171" s="143" t="s">
        <v>119</v>
      </c>
      <c r="H171" s="144">
        <v>816.2</v>
      </c>
      <c r="I171" s="144"/>
      <c r="J171" s="144"/>
      <c r="K171" s="145"/>
      <c r="L171" s="27"/>
      <c r="M171" s="146" t="s">
        <v>1</v>
      </c>
      <c r="N171" s="147" t="s">
        <v>39</v>
      </c>
      <c r="O171" s="148">
        <v>7.4999999999999997E-2</v>
      </c>
      <c r="P171" s="148">
        <f t="shared" si="18"/>
        <v>61.215000000000003</v>
      </c>
      <c r="Q171" s="148">
        <v>0</v>
      </c>
      <c r="R171" s="148">
        <f t="shared" si="19"/>
        <v>0</v>
      </c>
      <c r="S171" s="148">
        <v>7.3200000000000001E-3</v>
      </c>
      <c r="T171" s="149">
        <f t="shared" si="20"/>
        <v>5.9745840000000001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147</v>
      </c>
      <c r="AT171" s="150" t="s">
        <v>116</v>
      </c>
      <c r="AU171" s="150" t="s">
        <v>121</v>
      </c>
      <c r="AY171" s="14" t="s">
        <v>113</v>
      </c>
      <c r="BE171" s="151">
        <f t="shared" si="21"/>
        <v>0</v>
      </c>
      <c r="BF171" s="151">
        <f t="shared" si="22"/>
        <v>0</v>
      </c>
      <c r="BG171" s="151">
        <f t="shared" si="23"/>
        <v>0</v>
      </c>
      <c r="BH171" s="151">
        <f t="shared" si="24"/>
        <v>0</v>
      </c>
      <c r="BI171" s="151">
        <f t="shared" si="25"/>
        <v>0</v>
      </c>
      <c r="BJ171" s="14" t="s">
        <v>121</v>
      </c>
      <c r="BK171" s="152">
        <f t="shared" si="26"/>
        <v>0</v>
      </c>
      <c r="BL171" s="14" t="s">
        <v>147</v>
      </c>
      <c r="BM171" s="150" t="s">
        <v>279</v>
      </c>
    </row>
    <row r="172" spans="1:65" s="2" customFormat="1" ht="24.2" customHeight="1">
      <c r="A172" s="26"/>
      <c r="B172" s="139"/>
      <c r="C172" s="140" t="s">
        <v>280</v>
      </c>
      <c r="D172" s="140" t="s">
        <v>116</v>
      </c>
      <c r="E172" s="141" t="s">
        <v>281</v>
      </c>
      <c r="F172" s="142" t="s">
        <v>282</v>
      </c>
      <c r="G172" s="143" t="s">
        <v>202</v>
      </c>
      <c r="H172" s="144">
        <v>136</v>
      </c>
      <c r="I172" s="144"/>
      <c r="J172" s="144"/>
      <c r="K172" s="145"/>
      <c r="L172" s="27"/>
      <c r="M172" s="146" t="s">
        <v>1</v>
      </c>
      <c r="N172" s="147" t="s">
        <v>39</v>
      </c>
      <c r="O172" s="148">
        <v>0.53700000000000003</v>
      </c>
      <c r="P172" s="148">
        <f t="shared" si="18"/>
        <v>73.032000000000011</v>
      </c>
      <c r="Q172" s="148">
        <v>5.0000000000000002E-5</v>
      </c>
      <c r="R172" s="148">
        <f t="shared" si="19"/>
        <v>6.8000000000000005E-3</v>
      </c>
      <c r="S172" s="148">
        <v>0</v>
      </c>
      <c r="T172" s="149">
        <f t="shared" si="20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147</v>
      </c>
      <c r="AT172" s="150" t="s">
        <v>116</v>
      </c>
      <c r="AU172" s="150" t="s">
        <v>121</v>
      </c>
      <c r="AY172" s="14" t="s">
        <v>113</v>
      </c>
      <c r="BE172" s="151">
        <f t="shared" si="21"/>
        <v>0</v>
      </c>
      <c r="BF172" s="151">
        <f t="shared" si="22"/>
        <v>0</v>
      </c>
      <c r="BG172" s="151">
        <f t="shared" si="23"/>
        <v>0</v>
      </c>
      <c r="BH172" s="151">
        <f t="shared" si="24"/>
        <v>0</v>
      </c>
      <c r="BI172" s="151">
        <f t="shared" si="25"/>
        <v>0</v>
      </c>
      <c r="BJ172" s="14" t="s">
        <v>121</v>
      </c>
      <c r="BK172" s="152">
        <f t="shared" si="26"/>
        <v>0</v>
      </c>
      <c r="BL172" s="14" t="s">
        <v>147</v>
      </c>
      <c r="BM172" s="150" t="s">
        <v>283</v>
      </c>
    </row>
    <row r="173" spans="1:65" s="2" customFormat="1" ht="24.2" customHeight="1">
      <c r="A173" s="26"/>
      <c r="B173" s="139"/>
      <c r="C173" s="140" t="s">
        <v>284</v>
      </c>
      <c r="D173" s="140" t="s">
        <v>116</v>
      </c>
      <c r="E173" s="141" t="s">
        <v>285</v>
      </c>
      <c r="F173" s="142" t="s">
        <v>286</v>
      </c>
      <c r="G173" s="143" t="s">
        <v>202</v>
      </c>
      <c r="H173" s="144">
        <v>136</v>
      </c>
      <c r="I173" s="144"/>
      <c r="J173" s="144"/>
      <c r="K173" s="145"/>
      <c r="L173" s="27"/>
      <c r="M173" s="146" t="s">
        <v>1</v>
      </c>
      <c r="N173" s="147" t="s">
        <v>39</v>
      </c>
      <c r="O173" s="148">
        <v>6.6000000000000003E-2</v>
      </c>
      <c r="P173" s="148">
        <f t="shared" si="18"/>
        <v>8.9760000000000009</v>
      </c>
      <c r="Q173" s="148">
        <v>0</v>
      </c>
      <c r="R173" s="148">
        <f t="shared" si="19"/>
        <v>0</v>
      </c>
      <c r="S173" s="148">
        <v>3.2000000000000002E-3</v>
      </c>
      <c r="T173" s="149">
        <f t="shared" si="20"/>
        <v>0.43520000000000003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147</v>
      </c>
      <c r="AT173" s="150" t="s">
        <v>116</v>
      </c>
      <c r="AU173" s="150" t="s">
        <v>121</v>
      </c>
      <c r="AY173" s="14" t="s">
        <v>113</v>
      </c>
      <c r="BE173" s="151">
        <f t="shared" si="21"/>
        <v>0</v>
      </c>
      <c r="BF173" s="151">
        <f t="shared" si="22"/>
        <v>0</v>
      </c>
      <c r="BG173" s="151">
        <f t="shared" si="23"/>
        <v>0</v>
      </c>
      <c r="BH173" s="151">
        <f t="shared" si="24"/>
        <v>0</v>
      </c>
      <c r="BI173" s="151">
        <f t="shared" si="25"/>
        <v>0</v>
      </c>
      <c r="BJ173" s="14" t="s">
        <v>121</v>
      </c>
      <c r="BK173" s="152">
        <f t="shared" si="26"/>
        <v>0</v>
      </c>
      <c r="BL173" s="14" t="s">
        <v>147</v>
      </c>
      <c r="BM173" s="150" t="s">
        <v>287</v>
      </c>
    </row>
    <row r="174" spans="1:65" s="2" customFormat="1" ht="37.9" customHeight="1">
      <c r="A174" s="26"/>
      <c r="B174" s="139"/>
      <c r="C174" s="140" t="s">
        <v>288</v>
      </c>
      <c r="D174" s="140" t="s">
        <v>116</v>
      </c>
      <c r="E174" s="141" t="s">
        <v>289</v>
      </c>
      <c r="F174" s="142" t="s">
        <v>290</v>
      </c>
      <c r="G174" s="143" t="s">
        <v>202</v>
      </c>
      <c r="H174" s="144">
        <v>132</v>
      </c>
      <c r="I174" s="144"/>
      <c r="J174" s="144"/>
      <c r="K174" s="145"/>
      <c r="L174" s="27"/>
      <c r="M174" s="146" t="s">
        <v>1</v>
      </c>
      <c r="N174" s="147" t="s">
        <v>39</v>
      </c>
      <c r="O174" s="148">
        <v>0.90600000000000003</v>
      </c>
      <c r="P174" s="148">
        <f t="shared" si="18"/>
        <v>119.592</v>
      </c>
      <c r="Q174" s="148">
        <v>2.99E-3</v>
      </c>
      <c r="R174" s="148">
        <f t="shared" si="19"/>
        <v>0.39468000000000003</v>
      </c>
      <c r="S174" s="148">
        <v>0</v>
      </c>
      <c r="T174" s="149">
        <f t="shared" si="20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147</v>
      </c>
      <c r="AT174" s="150" t="s">
        <v>116</v>
      </c>
      <c r="AU174" s="150" t="s">
        <v>121</v>
      </c>
      <c r="AY174" s="14" t="s">
        <v>113</v>
      </c>
      <c r="BE174" s="151">
        <f t="shared" si="21"/>
        <v>0</v>
      </c>
      <c r="BF174" s="151">
        <f t="shared" si="22"/>
        <v>0</v>
      </c>
      <c r="BG174" s="151">
        <f t="shared" si="23"/>
        <v>0</v>
      </c>
      <c r="BH174" s="151">
        <f t="shared" si="24"/>
        <v>0</v>
      </c>
      <c r="BI174" s="151">
        <f t="shared" si="25"/>
        <v>0</v>
      </c>
      <c r="BJ174" s="14" t="s">
        <v>121</v>
      </c>
      <c r="BK174" s="152">
        <f t="shared" si="26"/>
        <v>0</v>
      </c>
      <c r="BL174" s="14" t="s">
        <v>147</v>
      </c>
      <c r="BM174" s="150" t="s">
        <v>291</v>
      </c>
    </row>
    <row r="175" spans="1:65" s="2" customFormat="1" ht="24.2" customHeight="1">
      <c r="A175" s="26"/>
      <c r="B175" s="139"/>
      <c r="C175" s="140" t="s">
        <v>292</v>
      </c>
      <c r="D175" s="140" t="s">
        <v>116</v>
      </c>
      <c r="E175" s="141" t="s">
        <v>293</v>
      </c>
      <c r="F175" s="142" t="s">
        <v>294</v>
      </c>
      <c r="G175" s="143" t="s">
        <v>202</v>
      </c>
      <c r="H175" s="144">
        <v>132</v>
      </c>
      <c r="I175" s="144"/>
      <c r="J175" s="144"/>
      <c r="K175" s="145"/>
      <c r="L175" s="27"/>
      <c r="M175" s="146" t="s">
        <v>1</v>
      </c>
      <c r="N175" s="147" t="s">
        <v>39</v>
      </c>
      <c r="O175" s="148">
        <v>5.6000000000000001E-2</v>
      </c>
      <c r="P175" s="148">
        <f t="shared" si="18"/>
        <v>7.3920000000000003</v>
      </c>
      <c r="Q175" s="148">
        <v>0</v>
      </c>
      <c r="R175" s="148">
        <f t="shared" si="19"/>
        <v>0</v>
      </c>
      <c r="S175" s="148">
        <v>3.3E-3</v>
      </c>
      <c r="T175" s="149">
        <f t="shared" si="20"/>
        <v>0.43559999999999999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147</v>
      </c>
      <c r="AT175" s="150" t="s">
        <v>116</v>
      </c>
      <c r="AU175" s="150" t="s">
        <v>121</v>
      </c>
      <c r="AY175" s="14" t="s">
        <v>113</v>
      </c>
      <c r="BE175" s="151">
        <f t="shared" si="21"/>
        <v>0</v>
      </c>
      <c r="BF175" s="151">
        <f t="shared" si="22"/>
        <v>0</v>
      </c>
      <c r="BG175" s="151">
        <f t="shared" si="23"/>
        <v>0</v>
      </c>
      <c r="BH175" s="151">
        <f t="shared" si="24"/>
        <v>0</v>
      </c>
      <c r="BI175" s="151">
        <f t="shared" si="25"/>
        <v>0</v>
      </c>
      <c r="BJ175" s="14" t="s">
        <v>121</v>
      </c>
      <c r="BK175" s="152">
        <f t="shared" si="26"/>
        <v>0</v>
      </c>
      <c r="BL175" s="14" t="s">
        <v>147</v>
      </c>
      <c r="BM175" s="150" t="s">
        <v>295</v>
      </c>
    </row>
    <row r="176" spans="1:65" s="2" customFormat="1" ht="55.5" customHeight="1">
      <c r="A176" s="26"/>
      <c r="B176" s="139"/>
      <c r="C176" s="140" t="s">
        <v>296</v>
      </c>
      <c r="D176" s="140" t="s">
        <v>116</v>
      </c>
      <c r="E176" s="141" t="s">
        <v>297</v>
      </c>
      <c r="F176" s="142" t="s">
        <v>298</v>
      </c>
      <c r="G176" s="143" t="s">
        <v>202</v>
      </c>
      <c r="H176" s="144">
        <v>66</v>
      </c>
      <c r="I176" s="144"/>
      <c r="J176" s="144"/>
      <c r="K176" s="145"/>
      <c r="L176" s="27"/>
      <c r="M176" s="146" t="s">
        <v>1</v>
      </c>
      <c r="N176" s="147" t="s">
        <v>39</v>
      </c>
      <c r="O176" s="148">
        <v>0.66200000000000003</v>
      </c>
      <c r="P176" s="148">
        <f t="shared" si="18"/>
        <v>43.692</v>
      </c>
      <c r="Q176" s="148">
        <v>1.9599999999999999E-3</v>
      </c>
      <c r="R176" s="148">
        <f t="shared" si="19"/>
        <v>0.12936</v>
      </c>
      <c r="S176" s="148">
        <v>0</v>
      </c>
      <c r="T176" s="149">
        <f t="shared" si="20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147</v>
      </c>
      <c r="AT176" s="150" t="s">
        <v>116</v>
      </c>
      <c r="AU176" s="150" t="s">
        <v>121</v>
      </c>
      <c r="AY176" s="14" t="s">
        <v>113</v>
      </c>
      <c r="BE176" s="151">
        <f t="shared" si="21"/>
        <v>0</v>
      </c>
      <c r="BF176" s="151">
        <f t="shared" si="22"/>
        <v>0</v>
      </c>
      <c r="BG176" s="151">
        <f t="shared" si="23"/>
        <v>0</v>
      </c>
      <c r="BH176" s="151">
        <f t="shared" si="24"/>
        <v>0</v>
      </c>
      <c r="BI176" s="151">
        <f t="shared" si="25"/>
        <v>0</v>
      </c>
      <c r="BJ176" s="14" t="s">
        <v>121</v>
      </c>
      <c r="BK176" s="152">
        <f t="shared" si="26"/>
        <v>0</v>
      </c>
      <c r="BL176" s="14" t="s">
        <v>147</v>
      </c>
      <c r="BM176" s="150" t="s">
        <v>299</v>
      </c>
    </row>
    <row r="177" spans="1:65" s="2" customFormat="1" ht="24.2" customHeight="1">
      <c r="A177" s="26"/>
      <c r="B177" s="139"/>
      <c r="C177" s="140" t="s">
        <v>300</v>
      </c>
      <c r="D177" s="140" t="s">
        <v>116</v>
      </c>
      <c r="E177" s="141" t="s">
        <v>301</v>
      </c>
      <c r="F177" s="142" t="s">
        <v>302</v>
      </c>
      <c r="G177" s="143" t="s">
        <v>202</v>
      </c>
      <c r="H177" s="144">
        <v>66</v>
      </c>
      <c r="I177" s="144"/>
      <c r="J177" s="144"/>
      <c r="K177" s="145"/>
      <c r="L177" s="27"/>
      <c r="M177" s="146" t="s">
        <v>1</v>
      </c>
      <c r="N177" s="147" t="s">
        <v>39</v>
      </c>
      <c r="O177" s="148">
        <v>4.7E-2</v>
      </c>
      <c r="P177" s="148">
        <f t="shared" si="18"/>
        <v>3.1019999999999999</v>
      </c>
      <c r="Q177" s="148">
        <v>0</v>
      </c>
      <c r="R177" s="148">
        <f t="shared" si="19"/>
        <v>0</v>
      </c>
      <c r="S177" s="148">
        <v>2.2599999999999999E-3</v>
      </c>
      <c r="T177" s="149">
        <f t="shared" si="20"/>
        <v>0.14915999999999999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147</v>
      </c>
      <c r="AT177" s="150" t="s">
        <v>116</v>
      </c>
      <c r="AU177" s="150" t="s">
        <v>121</v>
      </c>
      <c r="AY177" s="14" t="s">
        <v>113</v>
      </c>
      <c r="BE177" s="151">
        <f t="shared" si="21"/>
        <v>0</v>
      </c>
      <c r="BF177" s="151">
        <f t="shared" si="22"/>
        <v>0</v>
      </c>
      <c r="BG177" s="151">
        <f t="shared" si="23"/>
        <v>0</v>
      </c>
      <c r="BH177" s="151">
        <f t="shared" si="24"/>
        <v>0</v>
      </c>
      <c r="BI177" s="151">
        <f t="shared" si="25"/>
        <v>0</v>
      </c>
      <c r="BJ177" s="14" t="s">
        <v>121</v>
      </c>
      <c r="BK177" s="152">
        <f t="shared" si="26"/>
        <v>0</v>
      </c>
      <c r="BL177" s="14" t="s">
        <v>147</v>
      </c>
      <c r="BM177" s="150" t="s">
        <v>303</v>
      </c>
    </row>
    <row r="178" spans="1:65" s="2" customFormat="1" ht="24.2" customHeight="1">
      <c r="A178" s="26"/>
      <c r="B178" s="139"/>
      <c r="C178" s="140" t="s">
        <v>304</v>
      </c>
      <c r="D178" s="140" t="s">
        <v>116</v>
      </c>
      <c r="E178" s="141" t="s">
        <v>305</v>
      </c>
      <c r="F178" s="142" t="s">
        <v>306</v>
      </c>
      <c r="G178" s="143" t="s">
        <v>132</v>
      </c>
      <c r="H178" s="144">
        <v>5.992</v>
      </c>
      <c r="I178" s="144"/>
      <c r="J178" s="144"/>
      <c r="K178" s="145"/>
      <c r="L178" s="27"/>
      <c r="M178" s="146" t="s">
        <v>1</v>
      </c>
      <c r="N178" s="147" t="s">
        <v>39</v>
      </c>
      <c r="O178" s="148">
        <v>4.5590000000000002</v>
      </c>
      <c r="P178" s="148">
        <f t="shared" si="18"/>
        <v>27.317527999999999</v>
      </c>
      <c r="Q178" s="148">
        <v>0</v>
      </c>
      <c r="R178" s="148">
        <f t="shared" si="19"/>
        <v>0</v>
      </c>
      <c r="S178" s="148">
        <v>0</v>
      </c>
      <c r="T178" s="149">
        <f t="shared" si="20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0" t="s">
        <v>147</v>
      </c>
      <c r="AT178" s="150" t="s">
        <v>116</v>
      </c>
      <c r="AU178" s="150" t="s">
        <v>121</v>
      </c>
      <c r="AY178" s="14" t="s">
        <v>113</v>
      </c>
      <c r="BE178" s="151">
        <f t="shared" si="21"/>
        <v>0</v>
      </c>
      <c r="BF178" s="151">
        <f t="shared" si="22"/>
        <v>0</v>
      </c>
      <c r="BG178" s="151">
        <f t="shared" si="23"/>
        <v>0</v>
      </c>
      <c r="BH178" s="151">
        <f t="shared" si="24"/>
        <v>0</v>
      </c>
      <c r="BI178" s="151">
        <f t="shared" si="25"/>
        <v>0</v>
      </c>
      <c r="BJ178" s="14" t="s">
        <v>121</v>
      </c>
      <c r="BK178" s="152">
        <f t="shared" si="26"/>
        <v>0</v>
      </c>
      <c r="BL178" s="14" t="s">
        <v>147</v>
      </c>
      <c r="BM178" s="150" t="s">
        <v>307</v>
      </c>
    </row>
    <row r="179" spans="1:65" s="12" customFormat="1" ht="22.9" customHeight="1">
      <c r="B179" s="127"/>
      <c r="D179" s="128" t="s">
        <v>72</v>
      </c>
      <c r="E179" s="137" t="s">
        <v>308</v>
      </c>
      <c r="F179" s="137" t="s">
        <v>309</v>
      </c>
      <c r="J179" s="138"/>
      <c r="L179" s="127"/>
      <c r="M179" s="131"/>
      <c r="N179" s="132"/>
      <c r="O179" s="132"/>
      <c r="P179" s="133">
        <f>SUM(P180:P185)</f>
        <v>8.0572900000000001</v>
      </c>
      <c r="Q179" s="132"/>
      <c r="R179" s="133">
        <f>SUM(R180:R185)</f>
        <v>9.5199999999999989E-3</v>
      </c>
      <c r="S179" s="132"/>
      <c r="T179" s="134">
        <f>SUM(T180:T185)</f>
        <v>8.9950000000000002E-2</v>
      </c>
      <c r="AR179" s="128" t="s">
        <v>121</v>
      </c>
      <c r="AT179" s="135" t="s">
        <v>72</v>
      </c>
      <c r="AU179" s="135" t="s">
        <v>78</v>
      </c>
      <c r="AY179" s="128" t="s">
        <v>113</v>
      </c>
      <c r="BK179" s="136">
        <f>SUM(BK180:BK185)</f>
        <v>0</v>
      </c>
    </row>
    <row r="180" spans="1:65" s="2" customFormat="1" ht="37.9" customHeight="1">
      <c r="A180" s="26"/>
      <c r="B180" s="139"/>
      <c r="C180" s="140" t="s">
        <v>310</v>
      </c>
      <c r="D180" s="140" t="s">
        <v>116</v>
      </c>
      <c r="E180" s="141" t="s">
        <v>311</v>
      </c>
      <c r="F180" s="142" t="s">
        <v>312</v>
      </c>
      <c r="G180" s="143" t="s">
        <v>247</v>
      </c>
      <c r="H180" s="144">
        <v>1</v>
      </c>
      <c r="I180" s="144"/>
      <c r="J180" s="144"/>
      <c r="K180" s="145"/>
      <c r="L180" s="27"/>
      <c r="M180" s="146" t="s">
        <v>1</v>
      </c>
      <c r="N180" s="147" t="s">
        <v>39</v>
      </c>
      <c r="O180" s="148">
        <v>2.4910000000000001</v>
      </c>
      <c r="P180" s="148">
        <f t="shared" ref="P180:P185" si="27">O180*H180</f>
        <v>2.4910000000000001</v>
      </c>
      <c r="Q180" s="148">
        <v>1.0499999999999999E-3</v>
      </c>
      <c r="R180" s="148">
        <f t="shared" ref="R180:R185" si="28">Q180*H180</f>
        <v>1.0499999999999999E-3</v>
      </c>
      <c r="S180" s="148">
        <v>0</v>
      </c>
      <c r="T180" s="149">
        <f t="shared" ref="T180:T185" si="29"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147</v>
      </c>
      <c r="AT180" s="150" t="s">
        <v>116</v>
      </c>
      <c r="AU180" s="150" t="s">
        <v>121</v>
      </c>
      <c r="AY180" s="14" t="s">
        <v>113</v>
      </c>
      <c r="BE180" s="151">
        <f t="shared" ref="BE180:BE185" si="30">IF(N180="základná",J180,0)</f>
        <v>0</v>
      </c>
      <c r="BF180" s="151">
        <f t="shared" ref="BF180:BF185" si="31">IF(N180="znížená",J180,0)</f>
        <v>0</v>
      </c>
      <c r="BG180" s="151">
        <f t="shared" ref="BG180:BG185" si="32">IF(N180="zákl. prenesená",J180,0)</f>
        <v>0</v>
      </c>
      <c r="BH180" s="151">
        <f t="shared" ref="BH180:BH185" si="33">IF(N180="zníž. prenesená",J180,0)</f>
        <v>0</v>
      </c>
      <c r="BI180" s="151">
        <f t="shared" ref="BI180:BI185" si="34">IF(N180="nulová",J180,0)</f>
        <v>0</v>
      </c>
      <c r="BJ180" s="14" t="s">
        <v>121</v>
      </c>
      <c r="BK180" s="152">
        <f t="shared" ref="BK180:BK185" si="35">ROUND(I180*H180,3)</f>
        <v>0</v>
      </c>
      <c r="BL180" s="14" t="s">
        <v>147</v>
      </c>
      <c r="BM180" s="150" t="s">
        <v>313</v>
      </c>
    </row>
    <row r="181" spans="1:65" s="2" customFormat="1" ht="37.9" customHeight="1">
      <c r="A181" s="26"/>
      <c r="B181" s="139"/>
      <c r="C181" s="153" t="s">
        <v>314</v>
      </c>
      <c r="D181" s="153" t="s">
        <v>150</v>
      </c>
      <c r="E181" s="154" t="s">
        <v>315</v>
      </c>
      <c r="F181" s="155" t="s">
        <v>316</v>
      </c>
      <c r="G181" s="156" t="s">
        <v>247</v>
      </c>
      <c r="H181" s="157">
        <v>1</v>
      </c>
      <c r="I181" s="157"/>
      <c r="J181" s="157"/>
      <c r="K181" s="158"/>
      <c r="L181" s="159"/>
      <c r="M181" s="160" t="s">
        <v>1</v>
      </c>
      <c r="N181" s="161" t="s">
        <v>39</v>
      </c>
      <c r="O181" s="148">
        <v>0</v>
      </c>
      <c r="P181" s="148">
        <f t="shared" si="27"/>
        <v>0</v>
      </c>
      <c r="Q181" s="148">
        <v>4.4999999999999997E-3</v>
      </c>
      <c r="R181" s="148">
        <f t="shared" si="28"/>
        <v>4.4999999999999997E-3</v>
      </c>
      <c r="S181" s="148">
        <v>0</v>
      </c>
      <c r="T181" s="149">
        <f t="shared" si="29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153</v>
      </c>
      <c r="AT181" s="150" t="s">
        <v>150</v>
      </c>
      <c r="AU181" s="150" t="s">
        <v>121</v>
      </c>
      <c r="AY181" s="14" t="s">
        <v>113</v>
      </c>
      <c r="BE181" s="151">
        <f t="shared" si="30"/>
        <v>0</v>
      </c>
      <c r="BF181" s="151">
        <f t="shared" si="31"/>
        <v>0</v>
      </c>
      <c r="BG181" s="151">
        <f t="shared" si="32"/>
        <v>0</v>
      </c>
      <c r="BH181" s="151">
        <f t="shared" si="33"/>
        <v>0</v>
      </c>
      <c r="BI181" s="151">
        <f t="shared" si="34"/>
        <v>0</v>
      </c>
      <c r="BJ181" s="14" t="s">
        <v>121</v>
      </c>
      <c r="BK181" s="152">
        <f t="shared" si="35"/>
        <v>0</v>
      </c>
      <c r="BL181" s="14" t="s">
        <v>147</v>
      </c>
      <c r="BM181" s="150" t="s">
        <v>317</v>
      </c>
    </row>
    <row r="182" spans="1:65" s="2" customFormat="1" ht="24.2" customHeight="1">
      <c r="A182" s="26"/>
      <c r="B182" s="139"/>
      <c r="C182" s="140" t="s">
        <v>318</v>
      </c>
      <c r="D182" s="140" t="s">
        <v>116</v>
      </c>
      <c r="E182" s="141" t="s">
        <v>319</v>
      </c>
      <c r="F182" s="142" t="s">
        <v>320</v>
      </c>
      <c r="G182" s="143" t="s">
        <v>247</v>
      </c>
      <c r="H182" s="144">
        <v>1</v>
      </c>
      <c r="I182" s="144"/>
      <c r="J182" s="144"/>
      <c r="K182" s="145"/>
      <c r="L182" s="27"/>
      <c r="M182" s="146" t="s">
        <v>1</v>
      </c>
      <c r="N182" s="147" t="s">
        <v>39</v>
      </c>
      <c r="O182" s="148">
        <v>2.4910000000000001</v>
      </c>
      <c r="P182" s="148">
        <f t="shared" si="27"/>
        <v>2.4910000000000001</v>
      </c>
      <c r="Q182" s="148">
        <v>1.0499999999999999E-3</v>
      </c>
      <c r="R182" s="148">
        <f t="shared" si="28"/>
        <v>1.0499999999999999E-3</v>
      </c>
      <c r="S182" s="148">
        <v>0</v>
      </c>
      <c r="T182" s="149">
        <f t="shared" si="29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147</v>
      </c>
      <c r="AT182" s="150" t="s">
        <v>116</v>
      </c>
      <c r="AU182" s="150" t="s">
        <v>121</v>
      </c>
      <c r="AY182" s="14" t="s">
        <v>113</v>
      </c>
      <c r="BE182" s="151">
        <f t="shared" si="30"/>
        <v>0</v>
      </c>
      <c r="BF182" s="151">
        <f t="shared" si="31"/>
        <v>0</v>
      </c>
      <c r="BG182" s="151">
        <f t="shared" si="32"/>
        <v>0</v>
      </c>
      <c r="BH182" s="151">
        <f t="shared" si="33"/>
        <v>0</v>
      </c>
      <c r="BI182" s="151">
        <f t="shared" si="34"/>
        <v>0</v>
      </c>
      <c r="BJ182" s="14" t="s">
        <v>121</v>
      </c>
      <c r="BK182" s="152">
        <f t="shared" si="35"/>
        <v>0</v>
      </c>
      <c r="BL182" s="14" t="s">
        <v>147</v>
      </c>
      <c r="BM182" s="150" t="s">
        <v>321</v>
      </c>
    </row>
    <row r="183" spans="1:65" s="2" customFormat="1" ht="37.9" customHeight="1">
      <c r="A183" s="26"/>
      <c r="B183" s="139"/>
      <c r="C183" s="153" t="s">
        <v>322</v>
      </c>
      <c r="D183" s="153" t="s">
        <v>150</v>
      </c>
      <c r="E183" s="154" t="s">
        <v>323</v>
      </c>
      <c r="F183" s="155" t="s">
        <v>324</v>
      </c>
      <c r="G183" s="156" t="s">
        <v>247</v>
      </c>
      <c r="H183" s="157">
        <v>1</v>
      </c>
      <c r="I183" s="157"/>
      <c r="J183" s="157"/>
      <c r="K183" s="158"/>
      <c r="L183" s="159"/>
      <c r="M183" s="160" t="s">
        <v>1</v>
      </c>
      <c r="N183" s="161" t="s">
        <v>39</v>
      </c>
      <c r="O183" s="148">
        <v>0</v>
      </c>
      <c r="P183" s="148">
        <f t="shared" si="27"/>
        <v>0</v>
      </c>
      <c r="Q183" s="148">
        <v>2.9199999999999999E-3</v>
      </c>
      <c r="R183" s="148">
        <f t="shared" si="28"/>
        <v>2.9199999999999999E-3</v>
      </c>
      <c r="S183" s="148">
        <v>0</v>
      </c>
      <c r="T183" s="149">
        <f t="shared" si="29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153</v>
      </c>
      <c r="AT183" s="150" t="s">
        <v>150</v>
      </c>
      <c r="AU183" s="150" t="s">
        <v>121</v>
      </c>
      <c r="AY183" s="14" t="s">
        <v>113</v>
      </c>
      <c r="BE183" s="151">
        <f t="shared" si="30"/>
        <v>0</v>
      </c>
      <c r="BF183" s="151">
        <f t="shared" si="31"/>
        <v>0</v>
      </c>
      <c r="BG183" s="151">
        <f t="shared" si="32"/>
        <v>0</v>
      </c>
      <c r="BH183" s="151">
        <f t="shared" si="33"/>
        <v>0</v>
      </c>
      <c r="BI183" s="151">
        <f t="shared" si="34"/>
        <v>0</v>
      </c>
      <c r="BJ183" s="14" t="s">
        <v>121</v>
      </c>
      <c r="BK183" s="152">
        <f t="shared" si="35"/>
        <v>0</v>
      </c>
      <c r="BL183" s="14" t="s">
        <v>147</v>
      </c>
      <c r="BM183" s="150" t="s">
        <v>325</v>
      </c>
    </row>
    <row r="184" spans="1:65" s="2" customFormat="1" ht="24.2" customHeight="1">
      <c r="A184" s="26"/>
      <c r="B184" s="139"/>
      <c r="C184" s="140" t="s">
        <v>326</v>
      </c>
      <c r="D184" s="140" t="s">
        <v>116</v>
      </c>
      <c r="E184" s="141" t="s">
        <v>327</v>
      </c>
      <c r="F184" s="142" t="s">
        <v>328</v>
      </c>
      <c r="G184" s="143" t="s">
        <v>119</v>
      </c>
      <c r="H184" s="144">
        <v>12.85</v>
      </c>
      <c r="I184" s="144"/>
      <c r="J184" s="144"/>
      <c r="K184" s="145"/>
      <c r="L184" s="27"/>
      <c r="M184" s="146" t="s">
        <v>1</v>
      </c>
      <c r="N184" s="147" t="s">
        <v>39</v>
      </c>
      <c r="O184" s="148">
        <v>0.23699999999999999</v>
      </c>
      <c r="P184" s="148">
        <f t="shared" si="27"/>
        <v>3.0454499999999998</v>
      </c>
      <c r="Q184" s="148">
        <v>0</v>
      </c>
      <c r="R184" s="148">
        <f t="shared" si="28"/>
        <v>0</v>
      </c>
      <c r="S184" s="148">
        <v>7.0000000000000001E-3</v>
      </c>
      <c r="T184" s="149">
        <f t="shared" si="29"/>
        <v>8.9950000000000002E-2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147</v>
      </c>
      <c r="AT184" s="150" t="s">
        <v>116</v>
      </c>
      <c r="AU184" s="150" t="s">
        <v>121</v>
      </c>
      <c r="AY184" s="14" t="s">
        <v>113</v>
      </c>
      <c r="BE184" s="151">
        <f t="shared" si="30"/>
        <v>0</v>
      </c>
      <c r="BF184" s="151">
        <f t="shared" si="31"/>
        <v>0</v>
      </c>
      <c r="BG184" s="151">
        <f t="shared" si="32"/>
        <v>0</v>
      </c>
      <c r="BH184" s="151">
        <f t="shared" si="33"/>
        <v>0</v>
      </c>
      <c r="BI184" s="151">
        <f t="shared" si="34"/>
        <v>0</v>
      </c>
      <c r="BJ184" s="14" t="s">
        <v>121</v>
      </c>
      <c r="BK184" s="152">
        <f t="shared" si="35"/>
        <v>0</v>
      </c>
      <c r="BL184" s="14" t="s">
        <v>147</v>
      </c>
      <c r="BM184" s="150" t="s">
        <v>329</v>
      </c>
    </row>
    <row r="185" spans="1:65" s="2" customFormat="1" ht="24.2" customHeight="1">
      <c r="A185" s="26"/>
      <c r="B185" s="139"/>
      <c r="C185" s="140" t="s">
        <v>330</v>
      </c>
      <c r="D185" s="140" t="s">
        <v>116</v>
      </c>
      <c r="E185" s="141" t="s">
        <v>331</v>
      </c>
      <c r="F185" s="142" t="s">
        <v>332</v>
      </c>
      <c r="G185" s="143" t="s">
        <v>132</v>
      </c>
      <c r="H185" s="144">
        <v>0.01</v>
      </c>
      <c r="I185" s="144"/>
      <c r="J185" s="144"/>
      <c r="K185" s="145"/>
      <c r="L185" s="27"/>
      <c r="M185" s="146" t="s">
        <v>1</v>
      </c>
      <c r="N185" s="147" t="s">
        <v>39</v>
      </c>
      <c r="O185" s="148">
        <v>2.984</v>
      </c>
      <c r="P185" s="148">
        <f t="shared" si="27"/>
        <v>2.9840000000000002E-2</v>
      </c>
      <c r="Q185" s="148">
        <v>0</v>
      </c>
      <c r="R185" s="148">
        <f t="shared" si="28"/>
        <v>0</v>
      </c>
      <c r="S185" s="148">
        <v>0</v>
      </c>
      <c r="T185" s="149">
        <f t="shared" si="29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147</v>
      </c>
      <c r="AT185" s="150" t="s">
        <v>116</v>
      </c>
      <c r="AU185" s="150" t="s">
        <v>121</v>
      </c>
      <c r="AY185" s="14" t="s">
        <v>113</v>
      </c>
      <c r="BE185" s="151">
        <f t="shared" si="30"/>
        <v>0</v>
      </c>
      <c r="BF185" s="151">
        <f t="shared" si="31"/>
        <v>0</v>
      </c>
      <c r="BG185" s="151">
        <f t="shared" si="32"/>
        <v>0</v>
      </c>
      <c r="BH185" s="151">
        <f t="shared" si="33"/>
        <v>0</v>
      </c>
      <c r="BI185" s="151">
        <f t="shared" si="34"/>
        <v>0</v>
      </c>
      <c r="BJ185" s="14" t="s">
        <v>121</v>
      </c>
      <c r="BK185" s="152">
        <f t="shared" si="35"/>
        <v>0</v>
      </c>
      <c r="BL185" s="14" t="s">
        <v>147</v>
      </c>
      <c r="BM185" s="150" t="s">
        <v>333</v>
      </c>
    </row>
    <row r="186" spans="1:65" s="12" customFormat="1" ht="22.9" customHeight="1">
      <c r="B186" s="127"/>
      <c r="D186" s="128" t="s">
        <v>72</v>
      </c>
      <c r="E186" s="137" t="s">
        <v>334</v>
      </c>
      <c r="F186" s="137" t="s">
        <v>335</v>
      </c>
      <c r="J186" s="138"/>
      <c r="L186" s="127"/>
      <c r="M186" s="131"/>
      <c r="N186" s="132"/>
      <c r="O186" s="132"/>
      <c r="P186" s="133">
        <f>SUM(P187:P188)</f>
        <v>15.831499999999998</v>
      </c>
      <c r="Q186" s="132"/>
      <c r="R186" s="133">
        <f>SUM(R187:R188)</f>
        <v>2.4587500000000002E-2</v>
      </c>
      <c r="S186" s="132"/>
      <c r="T186" s="134">
        <f>SUM(T187:T188)</f>
        <v>0</v>
      </c>
      <c r="AR186" s="128" t="s">
        <v>121</v>
      </c>
      <c r="AT186" s="135" t="s">
        <v>72</v>
      </c>
      <c r="AU186" s="135" t="s">
        <v>78</v>
      </c>
      <c r="AY186" s="128" t="s">
        <v>113</v>
      </c>
      <c r="BK186" s="136">
        <f>SUM(BK187:BK188)</f>
        <v>0</v>
      </c>
    </row>
    <row r="187" spans="1:65" s="2" customFormat="1" ht="24.2" customHeight="1">
      <c r="A187" s="26"/>
      <c r="B187" s="139"/>
      <c r="C187" s="140" t="s">
        <v>336</v>
      </c>
      <c r="D187" s="140" t="s">
        <v>116</v>
      </c>
      <c r="E187" s="141" t="s">
        <v>337</v>
      </c>
      <c r="F187" s="142" t="s">
        <v>338</v>
      </c>
      <c r="G187" s="143" t="s">
        <v>119</v>
      </c>
      <c r="H187" s="144">
        <v>34.25</v>
      </c>
      <c r="I187" s="144"/>
      <c r="J187" s="144"/>
      <c r="K187" s="145"/>
      <c r="L187" s="27"/>
      <c r="M187" s="146" t="s">
        <v>1</v>
      </c>
      <c r="N187" s="147" t="s">
        <v>39</v>
      </c>
      <c r="O187" s="148">
        <v>0.16200000000000001</v>
      </c>
      <c r="P187" s="148">
        <f>O187*H187</f>
        <v>5.5484999999999998</v>
      </c>
      <c r="Q187" s="148">
        <v>1.9000000000000001E-4</v>
      </c>
      <c r="R187" s="148">
        <f>Q187*H187</f>
        <v>6.5075000000000003E-3</v>
      </c>
      <c r="S187" s="148">
        <v>0</v>
      </c>
      <c r="T187" s="149">
        <f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147</v>
      </c>
      <c r="AT187" s="150" t="s">
        <v>116</v>
      </c>
      <c r="AU187" s="150" t="s">
        <v>121</v>
      </c>
      <c r="AY187" s="14" t="s">
        <v>113</v>
      </c>
      <c r="BE187" s="151">
        <f>IF(N187="základná",J187,0)</f>
        <v>0</v>
      </c>
      <c r="BF187" s="151">
        <f>IF(N187="znížená",J187,0)</f>
        <v>0</v>
      </c>
      <c r="BG187" s="151">
        <f>IF(N187="zákl. prenesená",J187,0)</f>
        <v>0</v>
      </c>
      <c r="BH187" s="151">
        <f>IF(N187="zníž. prenesená",J187,0)</f>
        <v>0</v>
      </c>
      <c r="BI187" s="151">
        <f>IF(N187="nulová",J187,0)</f>
        <v>0</v>
      </c>
      <c r="BJ187" s="14" t="s">
        <v>121</v>
      </c>
      <c r="BK187" s="152">
        <f>ROUND(I187*H187,3)</f>
        <v>0</v>
      </c>
      <c r="BL187" s="14" t="s">
        <v>147</v>
      </c>
      <c r="BM187" s="150" t="s">
        <v>339</v>
      </c>
    </row>
    <row r="188" spans="1:65" s="2" customFormat="1" ht="21.75" customHeight="1">
      <c r="A188" s="26"/>
      <c r="B188" s="139"/>
      <c r="C188" s="140" t="s">
        <v>340</v>
      </c>
      <c r="D188" s="140" t="s">
        <v>116</v>
      </c>
      <c r="E188" s="141" t="s">
        <v>341</v>
      </c>
      <c r="F188" s="142" t="s">
        <v>342</v>
      </c>
      <c r="G188" s="143" t="s">
        <v>119</v>
      </c>
      <c r="H188" s="144">
        <v>56.5</v>
      </c>
      <c r="I188" s="144"/>
      <c r="J188" s="144"/>
      <c r="K188" s="145"/>
      <c r="L188" s="27"/>
      <c r="M188" s="146" t="s">
        <v>1</v>
      </c>
      <c r="N188" s="147" t="s">
        <v>39</v>
      </c>
      <c r="O188" s="148">
        <v>0.182</v>
      </c>
      <c r="P188" s="148">
        <f>O188*H188</f>
        <v>10.282999999999999</v>
      </c>
      <c r="Q188" s="148">
        <v>3.2000000000000003E-4</v>
      </c>
      <c r="R188" s="148">
        <f>Q188*H188</f>
        <v>1.8080000000000002E-2</v>
      </c>
      <c r="S188" s="148">
        <v>0</v>
      </c>
      <c r="T188" s="149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147</v>
      </c>
      <c r="AT188" s="150" t="s">
        <v>116</v>
      </c>
      <c r="AU188" s="150" t="s">
        <v>121</v>
      </c>
      <c r="AY188" s="14" t="s">
        <v>113</v>
      </c>
      <c r="BE188" s="151">
        <f>IF(N188="základná",J188,0)</f>
        <v>0</v>
      </c>
      <c r="BF188" s="151">
        <f>IF(N188="znížená",J188,0)</f>
        <v>0</v>
      </c>
      <c r="BG188" s="151">
        <f>IF(N188="zákl. prenesená",J188,0)</f>
        <v>0</v>
      </c>
      <c r="BH188" s="151">
        <f>IF(N188="zníž. prenesená",J188,0)</f>
        <v>0</v>
      </c>
      <c r="BI188" s="151">
        <f>IF(N188="nulová",J188,0)</f>
        <v>0</v>
      </c>
      <c r="BJ188" s="14" t="s">
        <v>121</v>
      </c>
      <c r="BK188" s="152">
        <f>ROUND(I188*H188,3)</f>
        <v>0</v>
      </c>
      <c r="BL188" s="14" t="s">
        <v>147</v>
      </c>
      <c r="BM188" s="150" t="s">
        <v>343</v>
      </c>
    </row>
    <row r="189" spans="1:65" s="12" customFormat="1" ht="25.9" customHeight="1">
      <c r="B189" s="127"/>
      <c r="D189" s="128" t="s">
        <v>72</v>
      </c>
      <c r="E189" s="129" t="s">
        <v>150</v>
      </c>
      <c r="F189" s="129" t="s">
        <v>344</v>
      </c>
      <c r="J189" s="130"/>
      <c r="L189" s="127"/>
      <c r="M189" s="131"/>
      <c r="N189" s="132"/>
      <c r="O189" s="132"/>
      <c r="P189" s="133">
        <f>P190+P192</f>
        <v>6.7112499999999997</v>
      </c>
      <c r="Q189" s="132"/>
      <c r="R189" s="133">
        <f>R190+R192</f>
        <v>0</v>
      </c>
      <c r="S189" s="132"/>
      <c r="T189" s="134">
        <f>T190+T192</f>
        <v>0</v>
      </c>
      <c r="AR189" s="128" t="s">
        <v>126</v>
      </c>
      <c r="AT189" s="135" t="s">
        <v>72</v>
      </c>
      <c r="AU189" s="135" t="s">
        <v>73</v>
      </c>
      <c r="AY189" s="128" t="s">
        <v>113</v>
      </c>
      <c r="BK189" s="136">
        <f>BK190+BK192</f>
        <v>0</v>
      </c>
    </row>
    <row r="190" spans="1:65" s="12" customFormat="1" ht="22.9" customHeight="1">
      <c r="B190" s="127"/>
      <c r="D190" s="128" t="s">
        <v>72</v>
      </c>
      <c r="E190" s="137" t="s">
        <v>345</v>
      </c>
      <c r="F190" s="137" t="s">
        <v>346</v>
      </c>
      <c r="J190" s="138"/>
      <c r="L190" s="127"/>
      <c r="M190" s="131"/>
      <c r="N190" s="132"/>
      <c r="O190" s="132"/>
      <c r="P190" s="133">
        <f>P191</f>
        <v>6.5812499999999998</v>
      </c>
      <c r="Q190" s="132"/>
      <c r="R190" s="133">
        <f>R191</f>
        <v>0</v>
      </c>
      <c r="S190" s="132"/>
      <c r="T190" s="134">
        <f>T191</f>
        <v>0</v>
      </c>
      <c r="AR190" s="128" t="s">
        <v>126</v>
      </c>
      <c r="AT190" s="135" t="s">
        <v>72</v>
      </c>
      <c r="AU190" s="135" t="s">
        <v>78</v>
      </c>
      <c r="AY190" s="128" t="s">
        <v>113</v>
      </c>
      <c r="BK190" s="136">
        <f>BK191</f>
        <v>0</v>
      </c>
    </row>
    <row r="191" spans="1:65" s="2" customFormat="1" ht="37.9" customHeight="1">
      <c r="A191" s="26"/>
      <c r="B191" s="139"/>
      <c r="C191" s="140" t="s">
        <v>347</v>
      </c>
      <c r="D191" s="140" t="s">
        <v>116</v>
      </c>
      <c r="E191" s="141" t="s">
        <v>348</v>
      </c>
      <c r="F191" s="142" t="s">
        <v>349</v>
      </c>
      <c r="G191" s="143" t="s">
        <v>202</v>
      </c>
      <c r="H191" s="144">
        <v>81.25</v>
      </c>
      <c r="I191" s="144"/>
      <c r="J191" s="144"/>
      <c r="K191" s="145"/>
      <c r="L191" s="27"/>
      <c r="M191" s="146" t="s">
        <v>1</v>
      </c>
      <c r="N191" s="147" t="s">
        <v>39</v>
      </c>
      <c r="O191" s="148">
        <v>8.1000000000000003E-2</v>
      </c>
      <c r="P191" s="148">
        <f>O191*H191</f>
        <v>6.5812499999999998</v>
      </c>
      <c r="Q191" s="148">
        <v>0</v>
      </c>
      <c r="R191" s="148">
        <f>Q191*H191</f>
        <v>0</v>
      </c>
      <c r="S191" s="148">
        <v>0</v>
      </c>
      <c r="T191" s="149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350</v>
      </c>
      <c r="AT191" s="150" t="s">
        <v>116</v>
      </c>
      <c r="AU191" s="150" t="s">
        <v>121</v>
      </c>
      <c r="AY191" s="14" t="s">
        <v>113</v>
      </c>
      <c r="BE191" s="151">
        <f>IF(N191="základná",J191,0)</f>
        <v>0</v>
      </c>
      <c r="BF191" s="151">
        <f>IF(N191="znížená",J191,0)</f>
        <v>0</v>
      </c>
      <c r="BG191" s="151">
        <f>IF(N191="zákl. prenesená",J191,0)</f>
        <v>0</v>
      </c>
      <c r="BH191" s="151">
        <f>IF(N191="zníž. prenesená",J191,0)</f>
        <v>0</v>
      </c>
      <c r="BI191" s="151">
        <f>IF(N191="nulová",J191,0)</f>
        <v>0</v>
      </c>
      <c r="BJ191" s="14" t="s">
        <v>121</v>
      </c>
      <c r="BK191" s="152">
        <f>ROUND(I191*H191,3)</f>
        <v>0</v>
      </c>
      <c r="BL191" s="14" t="s">
        <v>350</v>
      </c>
      <c r="BM191" s="150" t="s">
        <v>351</v>
      </c>
    </row>
    <row r="192" spans="1:65" s="12" customFormat="1" ht="22.9" customHeight="1">
      <c r="B192" s="127"/>
      <c r="D192" s="128" t="s">
        <v>72</v>
      </c>
      <c r="E192" s="137" t="s">
        <v>352</v>
      </c>
      <c r="F192" s="137" t="s">
        <v>353</v>
      </c>
      <c r="J192" s="138"/>
      <c r="L192" s="127"/>
      <c r="M192" s="131"/>
      <c r="N192" s="132"/>
      <c r="O192" s="132"/>
      <c r="P192" s="133">
        <f>P193</f>
        <v>0.13</v>
      </c>
      <c r="Q192" s="132"/>
      <c r="R192" s="133">
        <f>R193</f>
        <v>0</v>
      </c>
      <c r="S192" s="132"/>
      <c r="T192" s="134">
        <f>T193</f>
        <v>0</v>
      </c>
      <c r="AR192" s="128" t="s">
        <v>126</v>
      </c>
      <c r="AT192" s="135" t="s">
        <v>72</v>
      </c>
      <c r="AU192" s="135" t="s">
        <v>78</v>
      </c>
      <c r="AY192" s="128" t="s">
        <v>113</v>
      </c>
      <c r="BK192" s="136">
        <f>BK193</f>
        <v>0</v>
      </c>
    </row>
    <row r="193" spans="1:65" s="2" customFormat="1" ht="16.5" customHeight="1">
      <c r="A193" s="26"/>
      <c r="B193" s="139"/>
      <c r="C193" s="140" t="s">
        <v>354</v>
      </c>
      <c r="D193" s="140" t="s">
        <v>116</v>
      </c>
      <c r="E193" s="141" t="s">
        <v>355</v>
      </c>
      <c r="F193" s="142" t="s">
        <v>356</v>
      </c>
      <c r="G193" s="143" t="s">
        <v>247</v>
      </c>
      <c r="H193" s="144">
        <v>1</v>
      </c>
      <c r="I193" s="144"/>
      <c r="J193" s="144"/>
      <c r="K193" s="145"/>
      <c r="L193" s="27"/>
      <c r="M193" s="162" t="s">
        <v>1</v>
      </c>
      <c r="N193" s="163" t="s">
        <v>39</v>
      </c>
      <c r="O193" s="164">
        <v>0.13</v>
      </c>
      <c r="P193" s="164">
        <f>O193*H193</f>
        <v>0.13</v>
      </c>
      <c r="Q193" s="164">
        <v>0</v>
      </c>
      <c r="R193" s="164">
        <f>Q193*H193</f>
        <v>0</v>
      </c>
      <c r="S193" s="164">
        <v>0</v>
      </c>
      <c r="T193" s="165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350</v>
      </c>
      <c r="AT193" s="150" t="s">
        <v>116</v>
      </c>
      <c r="AU193" s="150" t="s">
        <v>121</v>
      </c>
      <c r="AY193" s="14" t="s">
        <v>113</v>
      </c>
      <c r="BE193" s="151">
        <f>IF(N193="základná",J193,0)</f>
        <v>0</v>
      </c>
      <c r="BF193" s="151">
        <f>IF(N193="znížená",J193,0)</f>
        <v>0</v>
      </c>
      <c r="BG193" s="151">
        <f>IF(N193="zákl. prenesená",J193,0)</f>
        <v>0</v>
      </c>
      <c r="BH193" s="151">
        <f>IF(N193="zníž. prenesená",J193,0)</f>
        <v>0</v>
      </c>
      <c r="BI193" s="151">
        <f>IF(N193="nulová",J193,0)</f>
        <v>0</v>
      </c>
      <c r="BJ193" s="14" t="s">
        <v>121</v>
      </c>
      <c r="BK193" s="152">
        <f>ROUND(I193*H193,3)</f>
        <v>0</v>
      </c>
      <c r="BL193" s="14" t="s">
        <v>350</v>
      </c>
      <c r="BM193" s="150" t="s">
        <v>357</v>
      </c>
    </row>
    <row r="194" spans="1:65" s="2" customFormat="1" ht="6.95" customHeight="1">
      <c r="A194" s="26"/>
      <c r="B194" s="44"/>
      <c r="C194" s="45"/>
      <c r="D194" s="45"/>
      <c r="E194" s="45"/>
      <c r="F194" s="45"/>
      <c r="G194" s="45"/>
      <c r="H194" s="45"/>
      <c r="I194" s="45"/>
      <c r="J194" s="45"/>
      <c r="K194" s="45"/>
      <c r="L194" s="27"/>
      <c r="M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</row>
  </sheetData>
  <autoFilter ref="C124:K193" xr:uid="{00000000-0009-0000-0000-000001000000}"/>
  <mergeCells count="5">
    <mergeCell ref="E7:H7"/>
    <mergeCell ref="E25:H25"/>
    <mergeCell ref="E85:H85"/>
    <mergeCell ref="E117:H117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0011 - Rekonštrukcia budo...</vt:lpstr>
      <vt:lpstr>'0011 - Rekonštrukcia budo...'!Názvy_tlače</vt:lpstr>
      <vt:lpstr>'Rekapitulácia stavby'!Názvy_tlače</vt:lpstr>
      <vt:lpstr>'0011 - Rekonštrukcia budo...'!Oblasť_tlače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DESKTOP-USRQ8NM\Vojtech Žemlička</dc:creator>
  <cp:lastModifiedBy>Hančák</cp:lastModifiedBy>
  <dcterms:created xsi:type="dcterms:W3CDTF">2022-02-07T07:09:58Z</dcterms:created>
  <dcterms:modified xsi:type="dcterms:W3CDTF">2022-02-07T11:54:29Z</dcterms:modified>
</cp:coreProperties>
</file>