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0" windowHeight="0"/>
  </bookViews>
  <sheets>
    <sheet name="Rekapitulace stavby" sheetId="1" r:id="rId1"/>
    <sheet name="01 - Přípravné práce" sheetId="2" r:id="rId2"/>
    <sheet name="02 - Zemní práce" sheetId="3" r:id="rId3"/>
    <sheet name="03 - Odvodnění pláně stezky" sheetId="4" r:id="rId4"/>
    <sheet name="04 - Stezka ACO" sheetId="5" r:id="rId5"/>
    <sheet name="05 - Stezka na pilotech" sheetId="6" r:id="rId6"/>
    <sheet name="06 - Dopravní značení" sheetId="7" r:id="rId7"/>
    <sheet name="07 - Dokončovací práce" sheetId="8" r:id="rId8"/>
    <sheet name="2.1 - Vedlejší náklady st..." sheetId="9" r:id="rId9"/>
    <sheet name="01 - Přípravné práce_01" sheetId="10" r:id="rId10"/>
    <sheet name="02 - Zemní práce_01" sheetId="11" r:id="rId11"/>
    <sheet name="03 - Veřejné osvětlení" sheetId="12" r:id="rId12"/>
    <sheet name="04 - Dokončovací práce" sheetId="13" r:id="rId13"/>
    <sheet name="3.2 - zařízení staveniště" sheetId="14" r:id="rId14"/>
    <sheet name="Pokyny pro vyplnění" sheetId="15" r:id="rId15"/>
  </sheets>
  <definedNames>
    <definedName name="_xlnm.Print_Area" localSheetId="0">'Rekapitulace stavby'!$D$4:$AO$36,'Rekapitulace stavby'!$C$42:$AQ$73</definedName>
    <definedName name="_xlnm.Print_Titles" localSheetId="0">'Rekapitulace stavby'!$52:$52</definedName>
    <definedName name="_xlnm._FilterDatabase" localSheetId="1" hidden="1">'01 - Přípravné práce'!$C$92:$K$114</definedName>
    <definedName name="_xlnm.Print_Area" localSheetId="1">'01 - Přípravné práce'!$C$4:$J$43,'01 - Přípravné práce'!$C$49:$J$70,'01 - Přípravné práce'!$C$76:$K$114</definedName>
    <definedName name="_xlnm.Print_Titles" localSheetId="1">'01 - Přípravné práce'!$92:$92</definedName>
    <definedName name="_xlnm._FilterDatabase" localSheetId="2" hidden="1">'02 - Zemní práce'!$C$92:$K$115</definedName>
    <definedName name="_xlnm.Print_Area" localSheetId="2">'02 - Zemní práce'!$C$4:$J$43,'02 - Zemní práce'!$C$49:$J$70,'02 - Zemní práce'!$C$76:$K$115</definedName>
    <definedName name="_xlnm.Print_Titles" localSheetId="2">'02 - Zemní práce'!$92:$92</definedName>
    <definedName name="_xlnm._FilterDatabase" localSheetId="3" hidden="1">'03 - Odvodnění pláně stezky'!$C$94:$K$117</definedName>
    <definedName name="_xlnm.Print_Area" localSheetId="3">'03 - Odvodnění pláně stezky'!$C$4:$J$43,'03 - Odvodnění pláně stezky'!$C$49:$J$72,'03 - Odvodnění pláně stezky'!$C$78:$K$117</definedName>
    <definedName name="_xlnm.Print_Titles" localSheetId="3">'03 - Odvodnění pláně stezky'!$94:$94</definedName>
    <definedName name="_xlnm._FilterDatabase" localSheetId="4" hidden="1">'04 - Stezka ACO'!$C$93:$K$127</definedName>
    <definedName name="_xlnm.Print_Area" localSheetId="4">'04 - Stezka ACO'!$C$4:$J$43,'04 - Stezka ACO'!$C$49:$J$71,'04 - Stezka ACO'!$C$77:$K$127</definedName>
    <definedName name="_xlnm.Print_Titles" localSheetId="4">'04 - Stezka ACO'!$93:$93</definedName>
    <definedName name="_xlnm._FilterDatabase" localSheetId="5" hidden="1">'05 - Stezka na pilotech'!$C$96:$K$202</definedName>
    <definedName name="_xlnm.Print_Area" localSheetId="5">'05 - Stezka na pilotech'!$C$4:$J$43,'05 - Stezka na pilotech'!$C$49:$J$74,'05 - Stezka na pilotech'!$C$80:$K$202</definedName>
    <definedName name="_xlnm.Print_Titles" localSheetId="5">'05 - Stezka na pilotech'!$96:$96</definedName>
    <definedName name="_xlnm._FilterDatabase" localSheetId="6" hidden="1">'06 - Dopravní značení'!$C$92:$K$112</definedName>
    <definedName name="_xlnm.Print_Area" localSheetId="6">'06 - Dopravní značení'!$C$4:$J$43,'06 - Dopravní značení'!$C$49:$J$70,'06 - Dopravní značení'!$C$76:$K$112</definedName>
    <definedName name="_xlnm.Print_Titles" localSheetId="6">'06 - Dopravní značení'!$92:$92</definedName>
    <definedName name="_xlnm._FilterDatabase" localSheetId="7" hidden="1">'07 - Dokončovací práce'!$C$93:$K$108</definedName>
    <definedName name="_xlnm.Print_Area" localSheetId="7">'07 - Dokončovací práce'!$C$4:$J$43,'07 - Dokončovací práce'!$C$49:$J$71,'07 - Dokončovací práce'!$C$77:$K$108</definedName>
    <definedName name="_xlnm.Print_Titles" localSheetId="7">'07 - Dokončovací práce'!$93:$93</definedName>
    <definedName name="_xlnm._FilterDatabase" localSheetId="8" hidden="1">'2.1 - Vedlejší náklady st...'!$C$89:$K$113</definedName>
    <definedName name="_xlnm.Print_Area" localSheetId="8">'2.1 - Vedlejší náklady st...'!$C$4:$J$41,'2.1 - Vedlejší náklady st...'!$C$47:$J$69,'2.1 - Vedlejší náklady st...'!$C$75:$K$113</definedName>
    <definedName name="_xlnm.Print_Titles" localSheetId="8">'2.1 - Vedlejší náklady st...'!$89:$89</definedName>
    <definedName name="_xlnm._FilterDatabase" localSheetId="9" hidden="1">'01 - Přípravné práce_01'!$C$92:$K$98</definedName>
    <definedName name="_xlnm.Print_Area" localSheetId="9">'01 - Přípravné práce_01'!$C$4:$J$43,'01 - Přípravné práce_01'!$C$49:$J$70,'01 - Přípravné práce_01'!$C$76:$K$98</definedName>
    <definedName name="_xlnm.Print_Titles" localSheetId="9">'01 - Přípravné práce_01'!$92:$92</definedName>
    <definedName name="_xlnm._FilterDatabase" localSheetId="10" hidden="1">'02 - Zemní práce_01'!$C$92:$K$113</definedName>
    <definedName name="_xlnm.Print_Area" localSheetId="10">'02 - Zemní práce_01'!$C$4:$J$43,'02 - Zemní práce_01'!$C$49:$J$70,'02 - Zemní práce_01'!$C$76:$K$113</definedName>
    <definedName name="_xlnm.Print_Titles" localSheetId="10">'02 - Zemní práce_01'!$92:$92</definedName>
    <definedName name="_xlnm._FilterDatabase" localSheetId="11" hidden="1">'03 - Veřejné osvětlení'!$C$99:$K$183</definedName>
    <definedName name="_xlnm.Print_Area" localSheetId="11">'03 - Veřejné osvětlení'!$C$4:$J$43,'03 - Veřejné osvětlení'!$C$49:$J$77,'03 - Veřejné osvětlení'!$C$83:$K$183</definedName>
    <definedName name="_xlnm.Print_Titles" localSheetId="11">'03 - Veřejné osvětlení'!$99:$99</definedName>
    <definedName name="_xlnm._FilterDatabase" localSheetId="12" hidden="1">'04 - Dokončovací práce'!$C$95:$K$114</definedName>
    <definedName name="_xlnm.Print_Area" localSheetId="12">'04 - Dokončovací práce'!$C$4:$J$43,'04 - Dokončovací práce'!$C$49:$J$73,'04 - Dokončovací práce'!$C$79:$K$114</definedName>
    <definedName name="_xlnm.Print_Titles" localSheetId="12">'04 - Dokončovací práce'!$95:$95</definedName>
    <definedName name="_xlnm._FilterDatabase" localSheetId="13" hidden="1">'3.2 - zařízení staveniště'!$C$85:$K$90</definedName>
    <definedName name="_xlnm.Print_Area" localSheetId="13">'3.2 - zařízení staveniště'!$C$4:$J$41,'3.2 - zařízení staveniště'!$C$47:$J$65,'3.2 - zařízení staveniště'!$C$71:$K$90</definedName>
    <definedName name="_xlnm.Print_Titles" localSheetId="13">'3.2 - zařízení staveniště'!$85:$85</definedName>
    <definedName name="_xlnm.Print_Area" localSheetId="1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14" l="1" r="J39"/>
  <c r="J38"/>
  <c i="1" r="AY72"/>
  <c i="14" r="J37"/>
  <c i="1" r="AX72"/>
  <c i="14"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J83"/>
  <c r="F80"/>
  <c r="E78"/>
  <c r="J59"/>
  <c r="F56"/>
  <c r="E54"/>
  <c r="J23"/>
  <c r="E23"/>
  <c r="J82"/>
  <c r="J22"/>
  <c r="J20"/>
  <c r="E20"/>
  <c r="F83"/>
  <c r="J19"/>
  <c r="J17"/>
  <c r="E17"/>
  <c r="F82"/>
  <c r="J16"/>
  <c r="J14"/>
  <c r="J80"/>
  <c r="E7"/>
  <c r="E74"/>
  <c i="13" r="J41"/>
  <c r="J40"/>
  <c i="1" r="AY71"/>
  <c i="13" r="J39"/>
  <c i="1" r="AX71"/>
  <c i="13" r="BI110"/>
  <c r="BH110"/>
  <c r="BG110"/>
  <c r="BF110"/>
  <c r="T110"/>
  <c r="T109"/>
  <c r="T108"/>
  <c r="R110"/>
  <c r="R109"/>
  <c r="R108"/>
  <c r="P110"/>
  <c r="P109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T98"/>
  <c r="R99"/>
  <c r="R98"/>
  <c r="P99"/>
  <c r="P98"/>
  <c r="J93"/>
  <c r="F90"/>
  <c r="E88"/>
  <c r="J63"/>
  <c r="F60"/>
  <c r="E58"/>
  <c r="J25"/>
  <c r="E25"/>
  <c r="J92"/>
  <c r="J24"/>
  <c r="J22"/>
  <c r="E22"/>
  <c r="F93"/>
  <c r="J21"/>
  <c r="J19"/>
  <c r="E19"/>
  <c r="F92"/>
  <c r="J18"/>
  <c r="J16"/>
  <c r="J90"/>
  <c r="E7"/>
  <c r="E82"/>
  <c i="12" r="J149"/>
  <c r="J41"/>
  <c r="J40"/>
  <c i="1" r="AY70"/>
  <c i="12" r="J39"/>
  <c i="1" r="AX70"/>
  <c i="12"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J73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9"/>
  <c r="BH109"/>
  <c r="BG109"/>
  <c r="BF109"/>
  <c r="T109"/>
  <c r="R109"/>
  <c r="P109"/>
  <c r="BI106"/>
  <c r="BH106"/>
  <c r="BG106"/>
  <c r="BF106"/>
  <c r="T106"/>
  <c r="R106"/>
  <c r="P106"/>
  <c r="BI102"/>
  <c r="BH102"/>
  <c r="BG102"/>
  <c r="BF102"/>
  <c r="T102"/>
  <c r="R102"/>
  <c r="P102"/>
  <c r="J97"/>
  <c r="F94"/>
  <c r="E92"/>
  <c r="J63"/>
  <c r="F60"/>
  <c r="E58"/>
  <c r="J25"/>
  <c r="E25"/>
  <c r="J96"/>
  <c r="J24"/>
  <c r="J22"/>
  <c r="E22"/>
  <c r="F97"/>
  <c r="J21"/>
  <c r="J19"/>
  <c r="E19"/>
  <c r="F62"/>
  <c r="J18"/>
  <c r="J16"/>
  <c r="J94"/>
  <c r="E7"/>
  <c r="E86"/>
  <c i="11" r="J41"/>
  <c r="J40"/>
  <c i="1" r="AY69"/>
  <c i="11" r="J39"/>
  <c i="1" r="AX69"/>
  <c i="11"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J90"/>
  <c r="F87"/>
  <c r="E85"/>
  <c r="J63"/>
  <c r="F60"/>
  <c r="E58"/>
  <c r="J25"/>
  <c r="E25"/>
  <c r="J89"/>
  <c r="J24"/>
  <c r="J22"/>
  <c r="E22"/>
  <c r="F90"/>
  <c r="J21"/>
  <c r="J19"/>
  <c r="E19"/>
  <c r="F89"/>
  <c r="J18"/>
  <c r="J16"/>
  <c r="J87"/>
  <c r="E7"/>
  <c r="E52"/>
  <c i="10" r="J41"/>
  <c r="J40"/>
  <c i="1" r="AY68"/>
  <c i="10" r="J39"/>
  <c i="1" r="AX68"/>
  <c i="10" r="BI96"/>
  <c r="BH96"/>
  <c r="BG96"/>
  <c r="BF96"/>
  <c r="T96"/>
  <c r="T95"/>
  <c r="T94"/>
  <c r="T93"/>
  <c r="R96"/>
  <c r="R95"/>
  <c r="R94"/>
  <c r="R93"/>
  <c r="P96"/>
  <c r="P95"/>
  <c r="P94"/>
  <c r="P93"/>
  <c i="1" r="AU68"/>
  <c i="10" r="J90"/>
  <c r="F87"/>
  <c r="E85"/>
  <c r="J63"/>
  <c r="F60"/>
  <c r="E58"/>
  <c r="J25"/>
  <c r="E25"/>
  <c r="J89"/>
  <c r="J24"/>
  <c r="J22"/>
  <c r="E22"/>
  <c r="F90"/>
  <c r="J21"/>
  <c r="J19"/>
  <c r="E19"/>
  <c r="F89"/>
  <c r="J18"/>
  <c r="J16"/>
  <c r="J87"/>
  <c r="E7"/>
  <c r="E52"/>
  <c i="9" r="J39"/>
  <c r="J38"/>
  <c i="1" r="AY65"/>
  <c i="9" r="J37"/>
  <c i="1" r="AX65"/>
  <c i="9"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3"/>
  <c r="BH103"/>
  <c r="BG103"/>
  <c r="BF103"/>
  <c r="T103"/>
  <c r="T102"/>
  <c r="T101"/>
  <c r="R103"/>
  <c r="R102"/>
  <c r="R101"/>
  <c r="P103"/>
  <c r="P102"/>
  <c r="P101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R93"/>
  <c r="P93"/>
  <c r="BI92"/>
  <c r="BH92"/>
  <c r="BG92"/>
  <c r="BF92"/>
  <c r="T92"/>
  <c r="R92"/>
  <c r="P92"/>
  <c r="J87"/>
  <c r="F84"/>
  <c r="E82"/>
  <c r="J59"/>
  <c r="F56"/>
  <c r="E54"/>
  <c r="J23"/>
  <c r="E23"/>
  <c r="J86"/>
  <c r="J22"/>
  <c r="J20"/>
  <c r="E20"/>
  <c r="F87"/>
  <c r="J19"/>
  <c r="J17"/>
  <c r="E17"/>
  <c r="F86"/>
  <c r="J16"/>
  <c r="J14"/>
  <c r="J84"/>
  <c r="E7"/>
  <c r="E50"/>
  <c i="8" r="J41"/>
  <c r="J40"/>
  <c i="1" r="AY63"/>
  <c i="8" r="J39"/>
  <c i="1" r="AX63"/>
  <c i="8"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J91"/>
  <c r="F88"/>
  <c r="E86"/>
  <c r="J63"/>
  <c r="F60"/>
  <c r="E58"/>
  <c r="J25"/>
  <c r="E25"/>
  <c r="J90"/>
  <c r="J24"/>
  <c r="J22"/>
  <c r="E22"/>
  <c r="F91"/>
  <c r="J21"/>
  <c r="J19"/>
  <c r="E19"/>
  <c r="F90"/>
  <c r="J18"/>
  <c r="J16"/>
  <c r="J88"/>
  <c r="E7"/>
  <c r="E80"/>
  <c i="7" r="J41"/>
  <c r="J40"/>
  <c i="1" r="AY62"/>
  <c i="7" r="J39"/>
  <c i="1" r="AX62"/>
  <c i="7"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J90"/>
  <c r="F87"/>
  <c r="E85"/>
  <c r="J63"/>
  <c r="F60"/>
  <c r="E58"/>
  <c r="J25"/>
  <c r="E25"/>
  <c r="J89"/>
  <c r="J24"/>
  <c r="J22"/>
  <c r="E22"/>
  <c r="F63"/>
  <c r="J21"/>
  <c r="J19"/>
  <c r="E19"/>
  <c r="F89"/>
  <c r="J18"/>
  <c r="J16"/>
  <c r="J60"/>
  <c r="E7"/>
  <c r="E79"/>
  <c i="6" r="J41"/>
  <c r="J40"/>
  <c i="1" r="AY61"/>
  <c i="6" r="J39"/>
  <c i="1" r="AX61"/>
  <c i="6" r="BI201"/>
  <c r="BH201"/>
  <c r="BG201"/>
  <c r="BF201"/>
  <c r="T201"/>
  <c r="R201"/>
  <c r="P201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J94"/>
  <c r="F91"/>
  <c r="E89"/>
  <c r="J63"/>
  <c r="F60"/>
  <c r="E58"/>
  <c r="J25"/>
  <c r="E25"/>
  <c r="J62"/>
  <c r="J24"/>
  <c r="J22"/>
  <c r="E22"/>
  <c r="F94"/>
  <c r="J21"/>
  <c r="J19"/>
  <c r="E19"/>
  <c r="F93"/>
  <c r="J18"/>
  <c r="J16"/>
  <c r="J91"/>
  <c r="E7"/>
  <c r="E52"/>
  <c i="5" r="J41"/>
  <c r="J40"/>
  <c i="1" r="AY60"/>
  <c i="5" r="J39"/>
  <c i="1" r="AX60"/>
  <c i="5" r="BI127"/>
  <c r="BH127"/>
  <c r="BG127"/>
  <c r="BF127"/>
  <c r="T127"/>
  <c r="T126"/>
  <c r="R127"/>
  <c r="R126"/>
  <c r="P127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7"/>
  <c r="BH97"/>
  <c r="BG97"/>
  <c r="BF97"/>
  <c r="T97"/>
  <c r="R97"/>
  <c r="P97"/>
  <c r="J91"/>
  <c r="F88"/>
  <c r="E86"/>
  <c r="J63"/>
  <c r="F60"/>
  <c r="E58"/>
  <c r="J25"/>
  <c r="E25"/>
  <c r="J90"/>
  <c r="J24"/>
  <c r="J22"/>
  <c r="E22"/>
  <c r="F91"/>
  <c r="J21"/>
  <c r="J19"/>
  <c r="E19"/>
  <c r="F90"/>
  <c r="J18"/>
  <c r="J16"/>
  <c r="J88"/>
  <c r="E7"/>
  <c r="E52"/>
  <c i="4" r="J41"/>
  <c r="J40"/>
  <c i="1" r="AY59"/>
  <c i="4" r="J39"/>
  <c i="1" r="AX59"/>
  <c i="4" r="BI116"/>
  <c r="BH116"/>
  <c r="BG116"/>
  <c r="BF116"/>
  <c r="T116"/>
  <c r="T115"/>
  <c r="R116"/>
  <c r="R115"/>
  <c r="P116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J92"/>
  <c r="F89"/>
  <c r="E87"/>
  <c r="J63"/>
  <c r="F60"/>
  <c r="E58"/>
  <c r="J25"/>
  <c r="E25"/>
  <c r="J91"/>
  <c r="J24"/>
  <c r="J22"/>
  <c r="E22"/>
  <c r="F92"/>
  <c r="J21"/>
  <c r="J19"/>
  <c r="E19"/>
  <c r="F91"/>
  <c r="J18"/>
  <c r="J16"/>
  <c r="J60"/>
  <c r="E7"/>
  <c r="E52"/>
  <c i="3" r="J41"/>
  <c r="J40"/>
  <c i="1" r="AY58"/>
  <c i="3" r="J39"/>
  <c i="1" r="AX58"/>
  <c i="3"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J90"/>
  <c r="F87"/>
  <c r="E85"/>
  <c r="J63"/>
  <c r="F60"/>
  <c r="E58"/>
  <c r="J25"/>
  <c r="E25"/>
  <c r="J89"/>
  <c r="J24"/>
  <c r="J22"/>
  <c r="E22"/>
  <c r="F63"/>
  <c r="J21"/>
  <c r="J19"/>
  <c r="E19"/>
  <c r="F89"/>
  <c r="J18"/>
  <c r="J16"/>
  <c r="J87"/>
  <c r="E7"/>
  <c r="E79"/>
  <c i="2" r="J41"/>
  <c r="J40"/>
  <c i="1" r="AY57"/>
  <c i="2" r="J39"/>
  <c i="1" r="AX57"/>
  <c i="2"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J90"/>
  <c r="F87"/>
  <c r="E85"/>
  <c r="J63"/>
  <c r="F60"/>
  <c r="E58"/>
  <c r="J25"/>
  <c r="E25"/>
  <c r="J89"/>
  <c r="J24"/>
  <c r="J22"/>
  <c r="E22"/>
  <c r="F90"/>
  <c r="J21"/>
  <c r="J19"/>
  <c r="E19"/>
  <c r="F89"/>
  <c r="J18"/>
  <c r="J16"/>
  <c r="J87"/>
  <c r="E7"/>
  <c r="E79"/>
  <c i="1" r="L50"/>
  <c r="AM50"/>
  <c r="AM49"/>
  <c r="L49"/>
  <c r="AM47"/>
  <c r="L47"/>
  <c r="L45"/>
  <c r="L44"/>
  <c i="3" r="J102"/>
  <c r="J105"/>
  <c i="4" r="BK113"/>
  <c r="J100"/>
  <c r="J106"/>
  <c r="J116"/>
  <c i="5" r="J127"/>
  <c r="J100"/>
  <c r="BK127"/>
  <c r="BK111"/>
  <c r="BK107"/>
  <c i="6" r="BK201"/>
  <c r="BK189"/>
  <c r="J152"/>
  <c r="J145"/>
  <c r="BK124"/>
  <c r="J100"/>
  <c r="BK180"/>
  <c r="J158"/>
  <c r="J130"/>
  <c r="J119"/>
  <c r="BK103"/>
  <c r="J189"/>
  <c r="BK158"/>
  <c r="BK150"/>
  <c r="BK130"/>
  <c r="J103"/>
  <c i="7" r="BK102"/>
  <c r="J110"/>
  <c r="J98"/>
  <c i="8" r="J103"/>
  <c r="BK103"/>
  <c i="9" r="J111"/>
  <c r="J108"/>
  <c r="J96"/>
  <c r="J112"/>
  <c r="BK108"/>
  <c r="BK96"/>
  <c i="10" r="F41"/>
  <c i="1" r="BD68"/>
  <c i="11" r="J105"/>
  <c r="BK96"/>
  <c r="BK102"/>
  <c i="12" r="J175"/>
  <c r="J166"/>
  <c r="BK151"/>
  <c r="BK132"/>
  <c r="BK110"/>
  <c r="BK175"/>
  <c r="BK160"/>
  <c r="J132"/>
  <c r="J109"/>
  <c r="BK171"/>
  <c r="J157"/>
  <c r="J135"/>
  <c r="J110"/>
  <c i="13" r="J110"/>
  <c r="BK102"/>
  <c i="14" r="J89"/>
  <c i="2" r="BK108"/>
  <c i="1" r="AS67"/>
  <c i="2" r="BK112"/>
  <c i="3" r="BK105"/>
  <c r="BK114"/>
  <c r="BK102"/>
  <c i="4" r="BK111"/>
  <c r="BK116"/>
  <c r="BK103"/>
  <c r="J109"/>
  <c i="5" r="BK123"/>
  <c r="J117"/>
  <c r="J111"/>
  <c r="J97"/>
  <c r="BK117"/>
  <c r="BK104"/>
  <c i="6" r="BK194"/>
  <c r="J176"/>
  <c r="J168"/>
  <c r="BK140"/>
  <c r="BK119"/>
  <c r="BK106"/>
  <c r="J179"/>
  <c r="J143"/>
  <c r="J133"/>
  <c r="BK116"/>
  <c r="BK100"/>
  <c r="J180"/>
  <c r="J163"/>
  <c r="BK145"/>
  <c r="BK126"/>
  <c r="J113"/>
  <c i="7" r="J104"/>
  <c r="J96"/>
  <c r="J102"/>
  <c i="8" r="J106"/>
  <c r="BK106"/>
  <c i="9" r="J113"/>
  <c r="J109"/>
  <c r="BK98"/>
  <c r="BK113"/>
  <c r="J110"/>
  <c r="J98"/>
  <c i="10" r="J96"/>
  <c r="J38"/>
  <c i="1" r="AW68"/>
  <c i="11" r="J102"/>
  <c r="BK105"/>
  <c i="12" r="J182"/>
  <c r="J168"/>
  <c r="J154"/>
  <c r="BK138"/>
  <c r="BK123"/>
  <c r="J177"/>
  <c r="BK168"/>
  <c r="J146"/>
  <c r="J127"/>
  <c r="BK106"/>
  <c r="BK166"/>
  <c r="J151"/>
  <c r="BK127"/>
  <c r="BK109"/>
  <c i="13" r="BK110"/>
  <c r="J102"/>
  <c i="14" r="BK90"/>
  <c r="J90"/>
  <c r="BK89"/>
  <c i="2" r="J112"/>
  <c r="J110"/>
  <c r="J108"/>
  <c r="J104"/>
  <c i="1" r="AS64"/>
  <c i="2" r="BK102"/>
  <c r="J102"/>
  <c r="BK99"/>
  <c i="1" r="AS56"/>
  <c i="3" r="J114"/>
  <c r="J109"/>
  <c r="BK96"/>
  <c r="BK112"/>
  <c r="BK99"/>
  <c i="4" r="BK109"/>
  <c r="J113"/>
  <c r="BK100"/>
  <c r="BK106"/>
  <c i="5" r="BK109"/>
  <c r="J107"/>
  <c r="BK120"/>
  <c r="J109"/>
  <c r="BK100"/>
  <c i="6" r="BK199"/>
  <c r="BK179"/>
  <c r="BK155"/>
  <c r="J137"/>
  <c r="J116"/>
  <c r="J199"/>
  <c r="BK168"/>
  <c r="J140"/>
  <c r="J122"/>
  <c r="J109"/>
  <c r="J201"/>
  <c r="J172"/>
  <c r="J155"/>
  <c r="BK143"/>
  <c r="BK109"/>
  <c i="7" r="J107"/>
  <c r="BK98"/>
  <c r="BK104"/>
  <c r="BK96"/>
  <c i="8" r="J97"/>
  <c r="BK97"/>
  <c i="9" r="BK110"/>
  <c r="BK103"/>
  <c r="J92"/>
  <c r="BK109"/>
  <c r="J103"/>
  <c r="BK92"/>
  <c i="10" r="BK96"/>
  <c r="F39"/>
  <c i="1" r="BB68"/>
  <c i="11" r="BK111"/>
  <c r="J99"/>
  <c r="J108"/>
  <c r="J96"/>
  <c i="12" r="BK173"/>
  <c r="BK157"/>
  <c r="BK139"/>
  <c r="J119"/>
  <c r="J180"/>
  <c r="J171"/>
  <c r="BK143"/>
  <c r="BK119"/>
  <c r="BK182"/>
  <c r="J163"/>
  <c r="J143"/>
  <c r="J123"/>
  <c r="J106"/>
  <c i="13" r="BK105"/>
  <c r="BK99"/>
  <c i="2" r="BK110"/>
  <c r="BK104"/>
  <c r="J99"/>
  <c r="BK96"/>
  <c r="J96"/>
  <c i="3" r="J112"/>
  <c r="J99"/>
  <c r="BK109"/>
  <c r="J96"/>
  <c i="4" r="J103"/>
  <c r="J111"/>
  <c r="J98"/>
  <c r="BK98"/>
  <c i="5" r="J120"/>
  <c r="BK114"/>
  <c r="J104"/>
  <c r="J123"/>
  <c r="J114"/>
  <c r="BK97"/>
  <c i="6" r="BK184"/>
  <c r="BK172"/>
  <c r="J150"/>
  <c r="J126"/>
  <c r="BK113"/>
  <c r="J184"/>
  <c r="BK163"/>
  <c r="BK137"/>
  <c r="J124"/>
  <c r="J106"/>
  <c r="J194"/>
  <c r="BK176"/>
  <c r="BK152"/>
  <c r="BK133"/>
  <c r="BK122"/>
  <c i="7" r="BK110"/>
  <c r="J100"/>
  <c r="BK107"/>
  <c r="BK100"/>
  <c i="8" r="J100"/>
  <c r="BK100"/>
  <c i="9" r="BK112"/>
  <c r="J107"/>
  <c r="BK93"/>
  <c r="BK111"/>
  <c r="BK107"/>
  <c r="J93"/>
  <c i="10" r="F40"/>
  <c i="1" r="BC68"/>
  <c i="11" r="BK108"/>
  <c r="J111"/>
  <c r="BK99"/>
  <c i="12" r="BK180"/>
  <c r="BK163"/>
  <c r="BK146"/>
  <c r="BK135"/>
  <c r="BK102"/>
  <c r="J173"/>
  <c r="BK154"/>
  <c r="J138"/>
  <c r="BK115"/>
  <c r="BK177"/>
  <c r="J160"/>
  <c r="J139"/>
  <c r="J115"/>
  <c r="J102"/>
  <c i="13" r="J105"/>
  <c r="J99"/>
  <c i="14" r="BK88"/>
  <c r="J88"/>
  <c i="2" l="1" r="BK95"/>
  <c r="BK94"/>
  <c r="J94"/>
  <c r="J68"/>
  <c r="T95"/>
  <c r="T94"/>
  <c r="T93"/>
  <c i="3" r="BK95"/>
  <c r="J95"/>
  <c r="J69"/>
  <c r="T95"/>
  <c r="T94"/>
  <c r="T93"/>
  <c i="4" r="P97"/>
  <c r="T97"/>
  <c r="R108"/>
  <c i="5" r="P96"/>
  <c r="P95"/>
  <c r="P94"/>
  <c i="1" r="AU60"/>
  <c i="5" r="R96"/>
  <c r="R95"/>
  <c r="R94"/>
  <c i="6" r="BK99"/>
  <c r="J99"/>
  <c r="J69"/>
  <c r="R99"/>
  <c r="T99"/>
  <c r="P112"/>
  <c r="T112"/>
  <c r="P136"/>
  <c r="T136"/>
  <c r="P188"/>
  <c r="T188"/>
  <c r="P198"/>
  <c r="R198"/>
  <c i="7" r="BK95"/>
  <c r="J95"/>
  <c r="J69"/>
  <c r="R95"/>
  <c r="R94"/>
  <c r="R93"/>
  <c i="8" r="BK96"/>
  <c r="J96"/>
  <c r="J69"/>
  <c r="T96"/>
  <c r="P102"/>
  <c r="R102"/>
  <c i="9" r="BK91"/>
  <c r="J91"/>
  <c r="J64"/>
  <c r="T91"/>
  <c r="BK106"/>
  <c r="J106"/>
  <c r="J68"/>
  <c r="T106"/>
  <c r="T105"/>
  <c i="11" r="P95"/>
  <c r="P94"/>
  <c r="P93"/>
  <c i="1" r="AU69"/>
  <c i="11" r="T95"/>
  <c r="T94"/>
  <c r="T93"/>
  <c i="12" r="BK101"/>
  <c r="J101"/>
  <c r="J68"/>
  <c r="T101"/>
  <c r="P126"/>
  <c r="T126"/>
  <c r="R134"/>
  <c r="R142"/>
  <c r="BK150"/>
  <c r="J150"/>
  <c r="J74"/>
  <c r="R150"/>
  <c r="BK156"/>
  <c r="J156"/>
  <c r="J76"/>
  <c r="R156"/>
  <c r="R155"/>
  <c i="13" r="BK101"/>
  <c r="J101"/>
  <c r="J70"/>
  <c r="T101"/>
  <c r="T97"/>
  <c r="T96"/>
  <c i="14" r="R87"/>
  <c r="R86"/>
  <c i="2" r="P95"/>
  <c r="P94"/>
  <c r="P93"/>
  <c i="1" r="AU57"/>
  <c i="2" r="R95"/>
  <c r="R94"/>
  <c r="R93"/>
  <c i="3" r="P95"/>
  <c r="P94"/>
  <c r="P93"/>
  <c i="1" r="AU58"/>
  <c i="3" r="R95"/>
  <c r="R94"/>
  <c r="R93"/>
  <c i="4" r="BK97"/>
  <c r="J97"/>
  <c r="J69"/>
  <c r="R97"/>
  <c r="BK108"/>
  <c r="J108"/>
  <c r="J70"/>
  <c r="P108"/>
  <c r="T108"/>
  <c i="5" r="BK96"/>
  <c r="T96"/>
  <c r="T95"/>
  <c r="T94"/>
  <c i="6" r="P99"/>
  <c r="P98"/>
  <c r="P97"/>
  <c i="1" r="AU61"/>
  <c i="6" r="BK112"/>
  <c r="J112"/>
  <c r="J70"/>
  <c r="R112"/>
  <c r="BK136"/>
  <c r="J136"/>
  <c r="J71"/>
  <c r="R136"/>
  <c r="BK188"/>
  <c r="J188"/>
  <c r="J72"/>
  <c r="R188"/>
  <c r="BK198"/>
  <c r="J198"/>
  <c r="J73"/>
  <c r="T198"/>
  <c i="7" r="P95"/>
  <c r="P94"/>
  <c r="P93"/>
  <c i="1" r="AU62"/>
  <c i="7" r="T95"/>
  <c r="T94"/>
  <c r="T93"/>
  <c i="8" r="P96"/>
  <c r="P95"/>
  <c r="P94"/>
  <c i="1" r="AU63"/>
  <c i="8" r="R96"/>
  <c r="R95"/>
  <c r="R94"/>
  <c r="BK102"/>
  <c r="J102"/>
  <c r="J70"/>
  <c r="T102"/>
  <c i="9" r="P91"/>
  <c r="R91"/>
  <c r="P106"/>
  <c r="P105"/>
  <c r="R106"/>
  <c r="R105"/>
  <c i="11" r="BK95"/>
  <c r="J95"/>
  <c r="J69"/>
  <c r="R95"/>
  <c r="R94"/>
  <c r="R93"/>
  <c i="12" r="P101"/>
  <c r="R101"/>
  <c r="BK126"/>
  <c r="J126"/>
  <c r="J69"/>
  <c r="R126"/>
  <c r="BK134"/>
  <c r="J134"/>
  <c r="J71"/>
  <c r="P134"/>
  <c r="T134"/>
  <c r="BK142"/>
  <c r="J142"/>
  <c r="J72"/>
  <c r="P142"/>
  <c r="T142"/>
  <c r="P150"/>
  <c r="T150"/>
  <c r="P156"/>
  <c r="P155"/>
  <c r="T156"/>
  <c r="T155"/>
  <c i="13" r="P101"/>
  <c r="P97"/>
  <c r="P96"/>
  <c i="1" r="AU71"/>
  <c i="13" r="R101"/>
  <c r="R97"/>
  <c r="R96"/>
  <c i="14" r="BK87"/>
  <c r="J87"/>
  <c r="J64"/>
  <c r="P87"/>
  <c r="P86"/>
  <c i="1" r="AU72"/>
  <c i="14" r="T87"/>
  <c r="T86"/>
  <c i="4" r="BK115"/>
  <c r="J115"/>
  <c r="J71"/>
  <c i="5" r="BK126"/>
  <c r="J126"/>
  <c r="J70"/>
  <c i="10" r="BK95"/>
  <c r="J95"/>
  <c r="J69"/>
  <c i="13" r="BK98"/>
  <c r="J98"/>
  <c r="J69"/>
  <c r="BK109"/>
  <c r="J109"/>
  <c r="J72"/>
  <c i="9" r="BK102"/>
  <c r="J102"/>
  <c r="J66"/>
  <c i="14" r="J56"/>
  <c r="J58"/>
  <c r="BE88"/>
  <c r="E50"/>
  <c r="F58"/>
  <c r="F59"/>
  <c r="BE89"/>
  <c r="BE90"/>
  <c i="13" r="E52"/>
  <c r="J62"/>
  <c r="J60"/>
  <c r="F62"/>
  <c r="F63"/>
  <c r="BE99"/>
  <c r="BE102"/>
  <c r="BE105"/>
  <c r="BE110"/>
  <c i="11" r="BK94"/>
  <c r="J94"/>
  <c r="J68"/>
  <c i="12" r="J62"/>
  <c r="F96"/>
  <c r="BE106"/>
  <c r="BE119"/>
  <c r="BE127"/>
  <c r="BE138"/>
  <c r="BE163"/>
  <c r="BE168"/>
  <c r="BE175"/>
  <c r="BE180"/>
  <c r="J60"/>
  <c r="F63"/>
  <c r="BE102"/>
  <c r="BE110"/>
  <c r="BE115"/>
  <c r="BE123"/>
  <c r="BE135"/>
  <c r="BE151"/>
  <c r="BE157"/>
  <c r="BE166"/>
  <c r="BE173"/>
  <c r="BE182"/>
  <c r="E52"/>
  <c r="BE109"/>
  <c r="BE132"/>
  <c r="BE139"/>
  <c r="BE143"/>
  <c r="BE146"/>
  <c r="BE154"/>
  <c r="BE160"/>
  <c r="BE171"/>
  <c r="BE177"/>
  <c i="11" r="J60"/>
  <c r="J62"/>
  <c r="E79"/>
  <c r="BE96"/>
  <c r="BE102"/>
  <c r="BE108"/>
  <c r="BE111"/>
  <c r="F62"/>
  <c r="F63"/>
  <c r="BE99"/>
  <c r="BE105"/>
  <c i="10" r="F62"/>
  <c r="F63"/>
  <c r="E79"/>
  <c r="J60"/>
  <c r="J62"/>
  <c r="BE96"/>
  <c i="9" r="F58"/>
  <c r="F59"/>
  <c r="E78"/>
  <c r="BE93"/>
  <c r="BE103"/>
  <c r="BE107"/>
  <c r="BE108"/>
  <c r="BE110"/>
  <c r="BE112"/>
  <c r="J56"/>
  <c r="J58"/>
  <c r="BE92"/>
  <c r="BE96"/>
  <c r="BE98"/>
  <c r="BE109"/>
  <c r="BE111"/>
  <c r="BE113"/>
  <c i="8" r="E52"/>
  <c r="F62"/>
  <c r="F63"/>
  <c r="BE97"/>
  <c r="BE100"/>
  <c r="BE103"/>
  <c r="BE106"/>
  <c r="J60"/>
  <c r="J62"/>
  <c i="7" r="E52"/>
  <c r="J62"/>
  <c r="J87"/>
  <c r="F90"/>
  <c r="BE98"/>
  <c r="BE102"/>
  <c r="BE107"/>
  <c r="F62"/>
  <c r="BE96"/>
  <c r="BE100"/>
  <c r="BE104"/>
  <c r="BE110"/>
  <c i="5" r="J96"/>
  <c r="J69"/>
  <c i="6" r="J60"/>
  <c r="F63"/>
  <c r="E83"/>
  <c r="J93"/>
  <c r="BE106"/>
  <c r="BE124"/>
  <c r="BE140"/>
  <c r="BE145"/>
  <c r="BE158"/>
  <c r="BE172"/>
  <c r="BE179"/>
  <c r="BE189"/>
  <c r="BE194"/>
  <c r="F62"/>
  <c r="BE100"/>
  <c r="BE113"/>
  <c r="BE119"/>
  <c r="BE133"/>
  <c r="BE150"/>
  <c r="BE155"/>
  <c r="BE163"/>
  <c r="BE176"/>
  <c r="BE184"/>
  <c r="BE199"/>
  <c r="BE201"/>
  <c r="BE103"/>
  <c r="BE109"/>
  <c r="BE116"/>
  <c r="BE122"/>
  <c r="BE126"/>
  <c r="BE130"/>
  <c r="BE137"/>
  <c r="BE143"/>
  <c r="BE152"/>
  <c r="BE168"/>
  <c r="BE180"/>
  <c i="5" r="J60"/>
  <c r="J62"/>
  <c r="E80"/>
  <c r="BE100"/>
  <c r="BE107"/>
  <c r="BE109"/>
  <c r="BE111"/>
  <c r="BE120"/>
  <c r="BE123"/>
  <c r="F62"/>
  <c r="F63"/>
  <c r="BE97"/>
  <c r="BE104"/>
  <c r="BE114"/>
  <c r="BE117"/>
  <c r="BE127"/>
  <c i="3" r="BK94"/>
  <c r="J94"/>
  <c r="J68"/>
  <c i="4" r="J62"/>
  <c r="F63"/>
  <c r="J89"/>
  <c r="BE100"/>
  <c r="BE103"/>
  <c r="BE113"/>
  <c r="F62"/>
  <c r="E81"/>
  <c r="BE98"/>
  <c r="BE106"/>
  <c r="BE109"/>
  <c r="BE111"/>
  <c r="BE116"/>
  <c i="2" r="J95"/>
  <c r="J69"/>
  <c i="3" r="E52"/>
  <c r="F62"/>
  <c r="J62"/>
  <c r="F90"/>
  <c r="BE96"/>
  <c r="BE99"/>
  <c r="BE105"/>
  <c r="BE109"/>
  <c r="BE114"/>
  <c i="2" r="BK93"/>
  <c r="J93"/>
  <c r="J67"/>
  <c i="3" r="J60"/>
  <c r="BE102"/>
  <c r="BE112"/>
  <c i="2" r="BE96"/>
  <c r="BE99"/>
  <c r="BE112"/>
  <c r="E52"/>
  <c r="J60"/>
  <c r="F62"/>
  <c r="J62"/>
  <c r="F63"/>
  <c r="BE102"/>
  <c r="BE104"/>
  <c r="BE108"/>
  <c r="BE110"/>
  <c r="F40"/>
  <c i="1" r="BC57"/>
  <c i="3" r="J38"/>
  <c i="1" r="AW58"/>
  <c i="4" r="F41"/>
  <c i="1" r="BD59"/>
  <c i="4" r="F38"/>
  <c i="1" r="BA59"/>
  <c i="5" r="F40"/>
  <c i="1" r="BC60"/>
  <c i="6" r="F38"/>
  <c i="1" r="BA61"/>
  <c i="7" r="F41"/>
  <c i="1" r="BD62"/>
  <c i="8" r="F38"/>
  <c i="1" r="BA63"/>
  <c i="8" r="J38"/>
  <c i="1" r="AW63"/>
  <c i="9" r="F39"/>
  <c i="1" r="BD65"/>
  <c r="BD64"/>
  <c i="11" r="F38"/>
  <c i="1" r="BA69"/>
  <c i="11" r="F41"/>
  <c i="1" r="BD69"/>
  <c i="12" r="J38"/>
  <c i="1" r="AW70"/>
  <c i="13" r="F39"/>
  <c i="1" r="BB71"/>
  <c i="13" r="F41"/>
  <c i="1" r="BD71"/>
  <c i="14" r="F37"/>
  <c i="1" r="BB72"/>
  <c i="2" r="F41"/>
  <c i="1" r="BD57"/>
  <c i="3" r="F38"/>
  <c i="1" r="BA58"/>
  <c i="3" r="F39"/>
  <c i="1" r="BB58"/>
  <c i="4" r="J38"/>
  <c i="1" r="AW59"/>
  <c i="5" r="F38"/>
  <c i="1" r="BA60"/>
  <c i="5" r="F39"/>
  <c i="1" r="BB60"/>
  <c i="6" r="J38"/>
  <c i="1" r="AW61"/>
  <c i="7" r="F38"/>
  <c i="1" r="BA62"/>
  <c i="7" r="F40"/>
  <c i="1" r="BC62"/>
  <c i="8" r="F39"/>
  <c i="1" r="BB63"/>
  <c i="9" r="F37"/>
  <c i="1" r="BB65"/>
  <c r="BB64"/>
  <c r="AX64"/>
  <c i="9" r="F38"/>
  <c i="1" r="BC65"/>
  <c r="BC64"/>
  <c r="AY64"/>
  <c i="11" r="F40"/>
  <c i="1" r="BC69"/>
  <c i="12" r="F41"/>
  <c i="1" r="BD70"/>
  <c i="13" r="F40"/>
  <c i="1" r="BC71"/>
  <c i="14" r="F39"/>
  <c i="1" r="BD72"/>
  <c i="2" r="F39"/>
  <c i="1" r="BB57"/>
  <c i="2" r="J38"/>
  <c i="1" r="AW57"/>
  <c i="3" r="F40"/>
  <c i="1" r="BC58"/>
  <c i="4" r="F39"/>
  <c i="1" r="BB59"/>
  <c i="5" r="F41"/>
  <c i="1" r="BD60"/>
  <c i="6" r="F39"/>
  <c i="1" r="BB61"/>
  <c i="6" r="F40"/>
  <c i="1" r="BC61"/>
  <c i="8" r="F41"/>
  <c i="1" r="BD63"/>
  <c i="9" r="J36"/>
  <c i="1" r="AW65"/>
  <c i="10" r="F38"/>
  <c i="1" r="BA68"/>
  <c i="11" r="J38"/>
  <c i="1" r="AW69"/>
  <c i="12" r="F38"/>
  <c i="1" r="BA70"/>
  <c i="12" r="F40"/>
  <c i="1" r="BC70"/>
  <c i="14" r="F38"/>
  <c i="1" r="BC72"/>
  <c r="AS55"/>
  <c r="AS66"/>
  <c i="2" r="F38"/>
  <c i="1" r="BA57"/>
  <c i="3" r="F41"/>
  <c i="1" r="BD58"/>
  <c i="4" r="F40"/>
  <c i="1" r="BC59"/>
  <c i="5" r="J38"/>
  <c i="1" r="AW60"/>
  <c i="6" r="F41"/>
  <c i="1" r="BD61"/>
  <c i="7" r="F39"/>
  <c i="1" r="BB62"/>
  <c i="7" r="J38"/>
  <c i="1" r="AW62"/>
  <c i="8" r="F40"/>
  <c i="1" r="BC63"/>
  <c i="9" r="F36"/>
  <c i="1" r="BA65"/>
  <c r="BA64"/>
  <c r="AW64"/>
  <c i="10" r="J37"/>
  <c i="1" r="AV68"/>
  <c r="AT68"/>
  <c i="11" r="F39"/>
  <c i="1" r="BB69"/>
  <c i="12" r="F39"/>
  <c i="1" r="BB70"/>
  <c i="13" r="F38"/>
  <c i="1" r="BA71"/>
  <c i="13" r="J38"/>
  <c i="1" r="AW71"/>
  <c i="14" r="F36"/>
  <c i="1" r="BA72"/>
  <c i="14" r="J36"/>
  <c i="1" r="AW72"/>
  <c i="12" l="1" r="T133"/>
  <c i="9" r="R90"/>
  <c i="5" r="BK95"/>
  <c r="J95"/>
  <c r="J68"/>
  <c i="12" r="R133"/>
  <c r="R100"/>
  <c i="9" r="T90"/>
  <c i="6" r="T98"/>
  <c r="T97"/>
  <c i="4" r="R96"/>
  <c r="R95"/>
  <c r="P96"/>
  <c r="P95"/>
  <c i="1" r="AU59"/>
  <c i="12" r="P133"/>
  <c r="P100"/>
  <c i="1" r="AU70"/>
  <c i="9" r="P90"/>
  <c i="1" r="AU65"/>
  <c i="12" r="T100"/>
  <c i="8" r="T95"/>
  <c r="T94"/>
  <c i="6" r="R98"/>
  <c r="R97"/>
  <c i="4" r="T96"/>
  <c r="T95"/>
  <c r="BK96"/>
  <c r="J96"/>
  <c r="J68"/>
  <c i="8" r="BK95"/>
  <c r="J95"/>
  <c r="J68"/>
  <c i="12" r="BK133"/>
  <c r="J133"/>
  <c r="J70"/>
  <c i="13" r="BK97"/>
  <c r="J97"/>
  <c r="J68"/>
  <c r="BK108"/>
  <c r="J108"/>
  <c r="J71"/>
  <c i="6" r="BK98"/>
  <c r="J98"/>
  <c r="J68"/>
  <c i="7" r="BK94"/>
  <c r="J94"/>
  <c r="J68"/>
  <c i="9" r="BK101"/>
  <c r="J101"/>
  <c r="J65"/>
  <c r="BK105"/>
  <c r="J105"/>
  <c r="J67"/>
  <c i="10" r="BK94"/>
  <c r="J94"/>
  <c r="J68"/>
  <c i="12" r="BK155"/>
  <c r="J155"/>
  <c r="J75"/>
  <c i="14" r="BK86"/>
  <c r="J86"/>
  <c r="J63"/>
  <c i="11" r="BK93"/>
  <c r="J93"/>
  <c r="J67"/>
  <c i="3" r="BK93"/>
  <c r="J93"/>
  <c r="J67"/>
  <c i="1" r="AU67"/>
  <c r="AU66"/>
  <c i="3" r="J37"/>
  <c i="1" r="AV58"/>
  <c r="AT58"/>
  <c i="6" r="F37"/>
  <c i="1" r="AZ61"/>
  <c i="10" r="F37"/>
  <c i="1" r="AZ68"/>
  <c r="BB67"/>
  <c r="BD67"/>
  <c i="14" r="J35"/>
  <c i="1" r="AV72"/>
  <c r="AT72"/>
  <c i="2" r="J37"/>
  <c i="1" r="AV57"/>
  <c r="AT57"/>
  <c i="5" r="F37"/>
  <c i="1" r="AZ60"/>
  <c i="7" r="J37"/>
  <c i="1" r="AV62"/>
  <c r="AT62"/>
  <c r="BD56"/>
  <c r="BD55"/>
  <c i="9" r="F35"/>
  <c i="1" r="AZ65"/>
  <c r="AZ64"/>
  <c r="AV64"/>
  <c r="AT64"/>
  <c r="BC67"/>
  <c i="14" r="F35"/>
  <c i="1" r="AZ72"/>
  <c i="4" r="F37"/>
  <c i="1" r="AZ59"/>
  <c r="BB56"/>
  <c r="AX56"/>
  <c i="9" r="J35"/>
  <c i="1" r="AV65"/>
  <c r="AT65"/>
  <c i="13" r="F37"/>
  <c i="1" r="AZ71"/>
  <c r="BA67"/>
  <c r="AW67"/>
  <c r="AU64"/>
  <c r="AS54"/>
  <c i="2" r="F37"/>
  <c i="1" r="AZ57"/>
  <c i="5" r="J37"/>
  <c i="1" r="AV60"/>
  <c r="AT60"/>
  <c i="8" r="J37"/>
  <c i="1" r="AV63"/>
  <c r="AT63"/>
  <c r="BA56"/>
  <c r="AW56"/>
  <c i="12" r="F37"/>
  <c i="1" r="AZ70"/>
  <c r="AU56"/>
  <c r="AU55"/>
  <c r="AU54"/>
  <c i="2" r="J34"/>
  <c i="1" r="AG57"/>
  <c i="4" r="J37"/>
  <c i="1" r="AV59"/>
  <c r="AT59"/>
  <c i="7" r="F37"/>
  <c i="1" r="AZ62"/>
  <c i="8" r="F37"/>
  <c i="1" r="AZ63"/>
  <c i="11" r="F37"/>
  <c i="1" r="AZ69"/>
  <c i="12" r="J37"/>
  <c i="1" r="AV70"/>
  <c r="AT70"/>
  <c i="3" r="F37"/>
  <c i="1" r="AZ58"/>
  <c i="6" r="J37"/>
  <c i="1" r="AV61"/>
  <c r="AT61"/>
  <c r="BC56"/>
  <c r="AY56"/>
  <c i="11" r="J37"/>
  <c i="1" r="AV69"/>
  <c r="AT69"/>
  <c i="13" r="J37"/>
  <c i="1" r="AV71"/>
  <c r="AT71"/>
  <c i="9" l="1" r="BK90"/>
  <c r="J90"/>
  <c r="J63"/>
  <c i="12" r="BK100"/>
  <c r="J100"/>
  <c r="J67"/>
  <c i="4" r="BK95"/>
  <c r="J95"/>
  <c r="J67"/>
  <c i="7" r="BK93"/>
  <c r="J93"/>
  <c r="J67"/>
  <c i="8" r="BK94"/>
  <c r="J94"/>
  <c r="J67"/>
  <c i="13" r="BK96"/>
  <c r="J96"/>
  <c r="J67"/>
  <c i="6" r="BK97"/>
  <c r="J97"/>
  <c r="J67"/>
  <c i="5" r="BK94"/>
  <c r="J94"/>
  <c r="J67"/>
  <c i="10" r="BK93"/>
  <c r="J93"/>
  <c i="1" r="AN57"/>
  <c i="2" r="J43"/>
  <c i="1" r="AY67"/>
  <c r="BB66"/>
  <c r="AX66"/>
  <c i="10" r="J34"/>
  <c i="1" r="AG68"/>
  <c r="BC55"/>
  <c r="BA66"/>
  <c r="AW66"/>
  <c r="BA55"/>
  <c r="AW55"/>
  <c r="AZ67"/>
  <c i="14" r="J32"/>
  <c i="1" r="AG72"/>
  <c r="AZ56"/>
  <c r="AV56"/>
  <c r="AT56"/>
  <c r="BD66"/>
  <c r="BD54"/>
  <c r="W33"/>
  <c r="BC66"/>
  <c r="AY66"/>
  <c r="BB55"/>
  <c r="AX55"/>
  <c r="AX67"/>
  <c i="3" r="J34"/>
  <c i="1" r="AG58"/>
  <c r="AN58"/>
  <c i="11" r="J34"/>
  <c i="1" r="AG69"/>
  <c i="14" l="1" r="J41"/>
  <c i="10" r="J43"/>
  <c r="J67"/>
  <c i="11" r="J43"/>
  <c i="1" r="AN69"/>
  <c i="3" r="J43"/>
  <c i="1" r="AN68"/>
  <c r="AN72"/>
  <c i="12" r="J34"/>
  <c i="1" r="AG70"/>
  <c i="13" r="J34"/>
  <c i="1" r="AG71"/>
  <c i="6" r="J34"/>
  <c i="1" r="AG61"/>
  <c i="5" r="J34"/>
  <c i="1" r="AG60"/>
  <c r="AN60"/>
  <c r="AZ55"/>
  <c r="AV67"/>
  <c r="AT67"/>
  <c r="BB54"/>
  <c r="W31"/>
  <c r="BC54"/>
  <c r="AY54"/>
  <c r="AZ66"/>
  <c r="AV66"/>
  <c r="AT66"/>
  <c i="8" r="J34"/>
  <c i="1" r="AG63"/>
  <c i="4" r="J34"/>
  <c i="1" r="AG59"/>
  <c i="7" r="J34"/>
  <c i="1" r="AG62"/>
  <c i="9" r="J32"/>
  <c i="1" r="AG65"/>
  <c r="AG64"/>
  <c r="AN64"/>
  <c r="AY55"/>
  <c r="BA54"/>
  <c r="W30"/>
  <c i="7" l="1" r="J43"/>
  <c i="4" r="J43"/>
  <c i="8" r="J43"/>
  <c i="9" r="J41"/>
  <c i="12" r="J43"/>
  <c i="5" r="J43"/>
  <c i="13" r="J43"/>
  <c i="6" r="J43"/>
  <c i="1" r="AN63"/>
  <c r="AN59"/>
  <c r="AN62"/>
  <c r="AN70"/>
  <c r="AN61"/>
  <c r="AN65"/>
  <c r="AN71"/>
  <c r="AG56"/>
  <c r="AG55"/>
  <c r="AV55"/>
  <c r="AT55"/>
  <c r="AN55"/>
  <c r="W32"/>
  <c r="AW54"/>
  <c r="AK30"/>
  <c r="AZ54"/>
  <c r="W29"/>
  <c r="AX54"/>
  <c r="AG67"/>
  <c r="AG66"/>
  <c r="AN66"/>
  <c l="1" r="AN56"/>
  <c r="AN67"/>
  <c r="AG54"/>
  <c r="AK26"/>
  <c r="AV54"/>
  <c r="AK29"/>
  <c l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<sst xmlns="http://schemas.openxmlformats.org/spreadsheetml/2006/main">
  <si>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</si>
  <si>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</si>
  <si>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</si>
  <si>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</si>
  <si>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</si>
  <si>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{7f57a553-869b-4dcb-b2c8-78701eb6b71b}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</si>
  <si>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</si>
  <si>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</si>
  <si>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</si>
  <si>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</si>
  <si>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</si>
  <si>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</si>
  <si>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</si>
  <si>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</si>
  <si>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2021_VZ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</si>
  <si>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</si>
  <si>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</si>
  <si>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09-1 - REVITALIZACE RYBNÍKA STRÁŽ V PELHŘIMOVĚ část 1a</t>
  </si>
  <si>
    <t>KSO:</t>
  </si>
  <si>
    <t/>
  </si>
  <si>
    <t>CC-CZ:</t>
  </si>
  <si>
    <t>Místo:</t>
  </si>
  <si>
    <t>Pelhřimov</t>
  </si>
  <si>
    <t>Datum:</t>
  </si>
  <si>
    <t>15. 6. 2022</t>
  </si>
  <si>
    <t>Zadavatel:</t>
  </si>
  <si>
    <t>IČ:</t>
  </si>
  <si>
    <t>Město Pelhřimov</t>
  </si>
  <si>
    <t>DIČ:</t>
  </si>
  <si>
    <t>Uchazeč:</t>
  </si>
  <si>
    <t>Vyplň údaj</t>
  </si>
  <si>
    <t>Projektant:</t>
  </si>
  <si>
    <t>VDG Projektování s.r.o.</t>
  </si>
  <si>
    <t>True</t>
  </si>
  <si>
    <t>Zpracovatel:</t>
  </si>
  <si>
    <t>Ing. Vítězslav Pavel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</si>
  <si>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</si>
  <si>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</si>
  <si>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</si>
  <si>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</si>
  <si>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</si>
  <si>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</si>
  <si>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</si>
  <si>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</si>
  <si>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</si>
  <si>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</si>
  <si>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</si>
  <si>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</si>
  <si>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</si>
  <si>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</si>
  <si>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</si>
  <si>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</si>
  <si>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</si>
  <si>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</si>
  <si>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</si>
  <si>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</si>
  <si>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</si>
  <si>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</si>
  <si>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</si>
  <si>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</si>
  <si>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</si>
  <si>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</si>
  <si>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</si>
  <si>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</si>
  <si>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</si>
  <si>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</si>
  <si>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</si>
  <si>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</si>
  <si>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</si>
  <si>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</si>
  <si>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</si>
  <si>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</si>
  <si>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</si>
  <si>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</si>
  <si>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</si>
  <si>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</si>
  <si>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1</t>
  </si>
  <si>
    <t>ZPŮSOBILÉ VÝDAJE NA HLAVNÍ AKTIVITY PROJEKTU</t>
  </si>
  <si>
    <t>STA</t>
  </si>
  <si>
    <t>{dabb0d97-d211-48e5-8e8e-1876a8d586ca}</t>
  </si>
  <si>
    <t>2</t>
  </si>
  <si>
    <t>1.1</t>
  </si>
  <si>
    <t>Stezka</t>
  </si>
  <si>
    <t>Soupis</t>
  </si>
  <si>
    <t>{9e2e7302-2f8e-4e7e-a853-9534a1e6cc10}</t>
  </si>
  <si>
    <t>/</t>
  </si>
  <si>
    <t>01</t>
  </si>
  <si>
    <t>Přípravné práce</t>
  </si>
  <si>
    <t>3</t>
  </si>
  <si>
    <t>{480ab3b7-f094-4739-800f-7d309629d2db}</t>
  </si>
  <si>
    <t>02</t>
  </si>
  <si>
    <t>Zemní práce</t>
  </si>
  <si>
    <t>{019f0136-67f4-4c6a-88a9-9c74df97bf7d}</t>
  </si>
  <si>
    <t>03</t>
  </si>
  <si>
    <t>Odvodnění pláně stezky</t>
  </si>
  <si>
    <t>{6e367441-d9f0-4fa4-9844-2b099575343a}</t>
  </si>
  <si>
    <t>04</t>
  </si>
  <si>
    <t>Stezka ACO</t>
  </si>
  <si>
    <t>{86b0d3da-4e03-4f33-94d6-d7c1cd360c79}</t>
  </si>
  <si>
    <t>05</t>
  </si>
  <si>
    <t>Stezka na pilotech</t>
  </si>
  <si>
    <t>{b96416fe-cc1e-4c40-aee4-a1ccad0f194f}</t>
  </si>
  <si>
    <t>06</t>
  </si>
  <si>
    <t>Dopravní značení</t>
  </si>
  <si>
    <t>{79e63f31-a6f7-4a9d-b89a-6a6e2d8dda37}</t>
  </si>
  <si>
    <t>07</t>
  </si>
  <si>
    <t>Dokončovací práce</t>
  </si>
  <si>
    <t>{e793b808-9f5e-4acd-986b-a7d925e0419a}</t>
  </si>
  <si>
    <t>ZPŮSOBILÉ VÝDAJE NA VEDLEJŠÍ AKTIVITY PROJEKTU</t>
  </si>
  <si>
    <t>{e01bb8c5-4ac1-4c1e-8d92-9bd77c78ad35}</t>
  </si>
  <si>
    <t>2.1</t>
  </si>
  <si>
    <t>Vedlejší náklady stavby</t>
  </si>
  <si>
    <t>{9bffb986-9743-4369-b40c-d6163eb58829}</t>
  </si>
  <si>
    <t>NEZPŮSOBILÉ VÝDAJE PROJEKTU</t>
  </si>
  <si>
    <t>{caeaa0ab-77bc-4e91-930b-e6dc8b2961b4}</t>
  </si>
  <si>
    <t>3.1</t>
  </si>
  <si>
    <t>Veřejné osvětlení</t>
  </si>
  <si>
    <t>{8d36a35a-470d-4eb2-9303-c90f6b7545a7}</t>
  </si>
  <si>
    <t>{9a3f83bc-9858-47d6-8070-df1810ab9d46}</t>
  </si>
  <si>
    <t>{debf25e9-57fb-420d-be70-ae2119401543}</t>
  </si>
  <si>
    <t>{767da715-f3b6-420a-a3c7-e3d0230e182e}</t>
  </si>
  <si>
    <t>{17189ee8-65d2-42de-bea1-4dbeb22c32eb}</t>
  </si>
  <si>
    <t>3.2</t>
  </si>
  <si>
    <t>zařízení staveniště</t>
  </si>
  <si>
    <t>{9ed43651-ef54-4b1f-890c-b36f29eee6a8}</t>
  </si>
  <si>
    <t>KRYCÍ LIST SOUPISU PRACÍ</t>
  </si>
  <si>
    <t>Objekt:</t>
  </si>
  <si>
    <t>1 - ZPŮSOBILÉ VÝDAJE NA HLAVNÍ AKTIVITY PROJEKTU</t>
  </si>
  <si>
    <t>Soupis:</t>
  </si>
  <si>
    <t>1.1 - Stezka</t>
  </si>
  <si>
    <t>Úroveň 3:</t>
  </si>
  <si>
    <t>01 - Přípravné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</si>
  <si>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</si>
  <si>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</si>
  <si>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</si>
  <si>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</si>
  <si>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</si>
  <si>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</si>
  <si>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</si>
  <si>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</si>
  <si>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</si>
  <si>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</si>
  <si>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</si>
  <si>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</si>
  <si>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</si>
  <si>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</si>
  <si>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</si>
  <si>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</si>
  <si>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</si>
  <si>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</si>
  <si>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</si>
  <si>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</si>
  <si>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</si>
  <si>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</si>
  <si>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</si>
  <si>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111151431</t>
  </si>
  <si>
    <t>Odstranění stařiny přes 500 m2 s naložením a odvozem do 20 km v rovině nebo svahu do 1:5</t>
  </si>
  <si>
    <t>m2</t>
  </si>
  <si>
    <t>CS ÚRS 2018 01</t>
  </si>
  <si>
    <t>4</t>
  </si>
  <si>
    <t>-1326781632</t>
  </si>
  <si>
    <t>VV</t>
  </si>
  <si>
    <t>(206,5-114)*4</t>
  </si>
  <si>
    <t>"odstranění stařiny z prostoru stezky"</t>
  </si>
  <si>
    <t>111201101</t>
  </si>
  <si>
    <t>Odstranění křovin a stromů průměru kmene do 100 mm i s kořeny z celkové plochy do 1000 m2</t>
  </si>
  <si>
    <t>CS ÚRS 2019 01</t>
  </si>
  <si>
    <t>-1414768822</t>
  </si>
  <si>
    <t>2*80</t>
  </si>
  <si>
    <t>"odstranění keřů z prostoru hráze"</t>
  </si>
  <si>
    <t>112151014</t>
  </si>
  <si>
    <t>Volné kácení stromů s rozřezáním a odvětvením D kmene do 500 mm</t>
  </si>
  <si>
    <t>kus</t>
  </si>
  <si>
    <t>-1094604996</t>
  </si>
  <si>
    <t>112155315</t>
  </si>
  <si>
    <t>Štěpkování keřového porostu hustého s naložením</t>
  </si>
  <si>
    <t>CS ÚRS 2021 01</t>
  </si>
  <si>
    <t>-1592237332</t>
  </si>
  <si>
    <t>Online PSC</t>
  </si>
  <si>
    <t>https://podminky.urs.cz/item/CS_URS_2021_01/112155315</t>
  </si>
  <si>
    <t>160</t>
  </si>
  <si>
    <t>"štěpkování křovin"</t>
  </si>
  <si>
    <t>5</t>
  </si>
  <si>
    <t>112201102</t>
  </si>
  <si>
    <t>Odstranění pařezů D do 500 mm</t>
  </si>
  <si>
    <t>-1126069745</t>
  </si>
  <si>
    <t>6</t>
  </si>
  <si>
    <t>112211112</t>
  </si>
  <si>
    <t>Spálení pařezu D do 0,5 m</t>
  </si>
  <si>
    <t>-491180500</t>
  </si>
  <si>
    <t>7</t>
  </si>
  <si>
    <t>121103111</t>
  </si>
  <si>
    <t>Skrývka zemin schopných zúrodnění v rovině a ve sklonu do 1:5</t>
  </si>
  <si>
    <t>m3</t>
  </si>
  <si>
    <t>-296206146</t>
  </si>
  <si>
    <t>https://podminky.urs.cz/item/CS_URS_2021_01/121103111</t>
  </si>
  <si>
    <t>((206,5-114)*4)*0,1"množství ornice, není skrýváno z úseku na pilotech"</t>
  </si>
  <si>
    <t>02 - Zemní práce</t>
  </si>
  <si>
    <t>122252204</t>
  </si>
  <si>
    <t>Odkopávky a prokopávky nezapažené pro silnice a dálnice v hornině třídy těžitelnosti I objem do 500 m3 strojně</t>
  </si>
  <si>
    <t>CS ÚRS 2020 01</t>
  </si>
  <si>
    <t>-943118213</t>
  </si>
  <si>
    <t>4*(206,5-114)*0,4*0,5</t>
  </si>
  <si>
    <t>"výkop kufru stezky, hloubka 400mm, 50%"</t>
  </si>
  <si>
    <t>122452204</t>
  </si>
  <si>
    <t>Odkopávky a prokopávky nezapažené pro silnice a dálnice v hornině třídy těžitelnosti II objem do 500 m3 strojně</t>
  </si>
  <si>
    <t>1659299033</t>
  </si>
  <si>
    <t>"výkop kufru 50%"</t>
  </si>
  <si>
    <t>162351104</t>
  </si>
  <si>
    <t>Vodorovné přemístění do 1000 m výkopku/sypaniny z horniny třídy těžitelnosti I, skupiny 1 až 3</t>
  </si>
  <si>
    <t>-537440411</t>
  </si>
  <si>
    <t>4*(206,5-114)*0,4*0,4</t>
  </si>
  <si>
    <t>"přesun výkopku"</t>
  </si>
  <si>
    <t>162751114</t>
  </si>
  <si>
    <t>Vodorovné přemístění do 7000 m výkopku/sypaniny z horniny třídy těžitelnosti I, skupiny 1 až 3</t>
  </si>
  <si>
    <t>1199575183</t>
  </si>
  <si>
    <t>https://podminky.urs.cz/item/CS_URS_2021_01/162751114</t>
  </si>
  <si>
    <t>4*(206,5-114)*0,4*0,6</t>
  </si>
  <si>
    <t>167151111</t>
  </si>
  <si>
    <t>Nakládání výkopku z hornin třídy těžitelnosti I, skupiny 1 až 3 přes 100 m3</t>
  </si>
  <si>
    <t>-587344422</t>
  </si>
  <si>
    <t>4*(206,5-114)*0,4</t>
  </si>
  <si>
    <t>"nakládání výkopku"</t>
  </si>
  <si>
    <t>171201101</t>
  </si>
  <si>
    <t>Uložení sypaniny do násypů nezhutněných</t>
  </si>
  <si>
    <t>CS ÚRS 2016 01</t>
  </si>
  <si>
    <t>480209537</t>
  </si>
  <si>
    <t>"uložení materiálu"4*(206,5-114)*0,4</t>
  </si>
  <si>
    <t>181152302</t>
  </si>
  <si>
    <t>Úprava pláně pro silnice a dálnice v zářezech se zhutněním</t>
  </si>
  <si>
    <t>-1313400425</t>
  </si>
  <si>
    <t>4*(206,5-114)"urovnání stávajícího terénu pro pokládku vrstev cesty"</t>
  </si>
  <si>
    <t>03 - Odvodnění pláně stezky</t>
  </si>
  <si>
    <t xml:space="preserve">    2 - Zakládání</t>
  </si>
  <si>
    <t xml:space="preserve">    998 - Přesun hmot</t>
  </si>
  <si>
    <t>132151102</t>
  </si>
  <si>
    <t>Hloubení rýh nezapažených š do 800 mm v hornině třídy těžitelnosti I, skupiny 1 a 2 objem do 50 m3 strojně</t>
  </si>
  <si>
    <t>149024218</t>
  </si>
  <si>
    <t>(206,5-114)*0,3*0,2" výkop pro trativod"</t>
  </si>
  <si>
    <t>-552938082</t>
  </si>
  <si>
    <t>-855196854</t>
  </si>
  <si>
    <t>171251101</t>
  </si>
  <si>
    <t>-1699430658</t>
  </si>
  <si>
    <t>(206,5-114)*0,3*0,2</t>
  </si>
  <si>
    <t>Zakládání</t>
  </si>
  <si>
    <t>211531111</t>
  </si>
  <si>
    <t>Výplň odvodňovacích žeber nebo trativodů kamenivem hrubým drceným frakce 16 až 63 mm</t>
  </si>
  <si>
    <t>-919829746</t>
  </si>
  <si>
    <t>(206,5-114)*0,2*0,2</t>
  </si>
  <si>
    <t>M</t>
  </si>
  <si>
    <t>28613242</t>
  </si>
  <si>
    <t>trubka drenážní korugovaná sendvičová HD-PE SN 8 perforace 360° pro liniové stavby DN 150</t>
  </si>
  <si>
    <t>m</t>
  </si>
  <si>
    <t>8</t>
  </si>
  <si>
    <t>-1450466518</t>
  </si>
  <si>
    <t>206,5-114</t>
  </si>
  <si>
    <t>212792212</t>
  </si>
  <si>
    <t>Odvodnění - drenážní flexibilní plastové potrubí DN 160</t>
  </si>
  <si>
    <t>1255450399</t>
  </si>
  <si>
    <t>998</t>
  </si>
  <si>
    <t>Přesun hmot</t>
  </si>
  <si>
    <t>998312021</t>
  </si>
  <si>
    <t>Přesun hmot pro odvodnění drenáží s výplní rýh dopravní vzdálenost do 1 000 m</t>
  </si>
  <si>
    <t>t</t>
  </si>
  <si>
    <t>CS ÚRS 2022 01</t>
  </si>
  <si>
    <t>-352927614</t>
  </si>
  <si>
    <t>https://podminky.urs.cz/item/CS_URS_2022_01/998312021</t>
  </si>
  <si>
    <t>04 - Stezka ACO</t>
  </si>
  <si>
    <t xml:space="preserve">    5 - Komunikace pozemní</t>
  </si>
  <si>
    <t>Komunikace pozemní</t>
  </si>
  <si>
    <t>564761111</t>
  </si>
  <si>
    <t>Podklad z kameniva hrubého drceného vel. 32-63 mm tl 200 mm</t>
  </si>
  <si>
    <t>-998287735</t>
  </si>
  <si>
    <t>"podkladní vrstva stezky"</t>
  </si>
  <si>
    <t>(206,5-114)*4*1,05</t>
  </si>
  <si>
    <t>564861111</t>
  </si>
  <si>
    <t>Podklad ze štěrkodrtě ŠD tl 200 mm</t>
  </si>
  <si>
    <t>53682217</t>
  </si>
  <si>
    <t>(206,5-114)*3,5*1,05"konstrukční vrstva vozovky 5% navýšení pro rozšíření v zatáčkách"</t>
  </si>
  <si>
    <t>Mezisoučet</t>
  </si>
  <si>
    <t>Součet</t>
  </si>
  <si>
    <t>569551111</t>
  </si>
  <si>
    <t>Zpevnění krajnic prohozenou zeminou tl 150 mm</t>
  </si>
  <si>
    <t>-1850796444</t>
  </si>
  <si>
    <t>(206,5-114)*0,5*2</t>
  </si>
  <si>
    <t>"dorovnání krajnic zeminou"</t>
  </si>
  <si>
    <t>573211112</t>
  </si>
  <si>
    <t>Postřik živičný spojovací z asfaltu v množství 0,70 kg/m2</t>
  </si>
  <si>
    <t>-521858426</t>
  </si>
  <si>
    <t>(206,5-114)*3,2*1,05"postřik na štěrk před pokládkou ACL / ACP"</t>
  </si>
  <si>
    <t>573231111</t>
  </si>
  <si>
    <t>Postřik živičný spojovací ze silniční emulze v množství 0,70 kg/m2</t>
  </si>
  <si>
    <t>759746602</t>
  </si>
  <si>
    <t>(206,5-114)*3,1*1,05"postřik mezi ACP a ACO"</t>
  </si>
  <si>
    <t>577134131</t>
  </si>
  <si>
    <t>Asfaltový beton vrstva obrusná ACO 11 (ABS) tř. I tl 40 mm š do 3 m z modifikovaného asfaltu</t>
  </si>
  <si>
    <t>-172916557</t>
  </si>
  <si>
    <t>(206,5-114)*3*1,05</t>
  </si>
  <si>
    <t>"obrusná vrstva stezky"</t>
  </si>
  <si>
    <t>577155132</t>
  </si>
  <si>
    <t>Asfaltový beton vrstva ložní ACL 16 (ABH) tl 60 mm š do 3 m z modifikovaného asfaltu</t>
  </si>
  <si>
    <t>-2001307878</t>
  </si>
  <si>
    <t>(206,5-114)*3,2*1,05</t>
  </si>
  <si>
    <t>"ložná vrstva stezky"</t>
  </si>
  <si>
    <t>599141111</t>
  </si>
  <si>
    <t>Vyplnění spár mezi silničními dílci živičnou zálivkou</t>
  </si>
  <si>
    <t>-1414257594</t>
  </si>
  <si>
    <t>3*3</t>
  </si>
  <si>
    <t>"zalití spáry napojení na stávající asfalt+ napojení na betonové dílce visuté stezky"</t>
  </si>
  <si>
    <t>9</t>
  </si>
  <si>
    <t>919735113</t>
  </si>
  <si>
    <t>Řezání stávajícího živičného krytu hl do 150 mm</t>
  </si>
  <si>
    <t>-1398187969</t>
  </si>
  <si>
    <t>"prořezání vozovky v místě napojení / křížení"</t>
  </si>
  <si>
    <t>10</t>
  </si>
  <si>
    <t>938909311</t>
  </si>
  <si>
    <t>Čištění vozovek metením strojně podkladu nebo krytu betonového nebo živičného</t>
  </si>
  <si>
    <t>583076860</t>
  </si>
  <si>
    <t>200*5</t>
  </si>
  <si>
    <t>"čištění povrchu vozovky příjezdové cesty"</t>
  </si>
  <si>
    <t>11</t>
  </si>
  <si>
    <t>998225111</t>
  </si>
  <si>
    <t>Přesun hmot pro pozemní komunikace s krytem z kamene, monolitickým betonovým nebo živičným</t>
  </si>
  <si>
    <t>1502819162</t>
  </si>
  <si>
    <t>05 - Stezka na pilotech</t>
  </si>
  <si>
    <t xml:space="preserve">    3 - Svislé a kompletní konstrukce</t>
  </si>
  <si>
    <t xml:space="preserve">    4 - Doplňkové konstrukce a práce</t>
  </si>
  <si>
    <t>132251102</t>
  </si>
  <si>
    <t>Hloubení rýh nezapažených š do 800 mm v hornině třídy těžitelnosti I, skupiny 3 objem do 50 m3 strojně</t>
  </si>
  <si>
    <t>-267488400</t>
  </si>
  <si>
    <t>(4*(2*0,5*1,5))+(35*(2*0,5*0,5))</t>
  </si>
  <si>
    <t>"výkopy pro prahy k usazení nosníků a urovnání ploch pro vrtání mikropilot"</t>
  </si>
  <si>
    <t>162251102</t>
  </si>
  <si>
    <t>Vodorovné přemístění do 50 m výkopku/sypaniny z horniny třídy těžitelnosti I, skupiny 1 až 3</t>
  </si>
  <si>
    <t>-418611706</t>
  </si>
  <si>
    <t xml:space="preserve">"přesun materiálu z  výkopu"</t>
  </si>
  <si>
    <t>167151101</t>
  </si>
  <si>
    <t>Nakládání výkopku z hornin třídy těžitelnosti I, skupiny 1 až 3 do 100 m3</t>
  </si>
  <si>
    <t>1458501288</t>
  </si>
  <si>
    <t>171251201</t>
  </si>
  <si>
    <t>Uložení sypaniny na skládky nebo meziskládky</t>
  </si>
  <si>
    <t>1780805156</t>
  </si>
  <si>
    <t>"uložení výkopku"</t>
  </si>
  <si>
    <t>224311114</t>
  </si>
  <si>
    <t>Vrty maloprofilové D do 156 mm úklon do 45° hl do 25 m hor. III a IV</t>
  </si>
  <si>
    <t>-1504620743</t>
  </si>
  <si>
    <t>70*6</t>
  </si>
  <si>
    <t>"6m dlouhé vrty pro mikropiloty, 35 nosníků po 2 polotech"</t>
  </si>
  <si>
    <t>55342330</t>
  </si>
  <si>
    <t>branka plotová jednokřídlá Pz 1000x1230mm</t>
  </si>
  <si>
    <t>-1202255579</t>
  </si>
  <si>
    <t>"branky v zábradlí umožňující přístup k manipulačnímu objektu"</t>
  </si>
  <si>
    <t>274362021</t>
  </si>
  <si>
    <t>Výztuž základových pásů svařovanými sítěmi Kari</t>
  </si>
  <si>
    <t>1715589904</t>
  </si>
  <si>
    <t>4*0,13</t>
  </si>
  <si>
    <t>"výztuž podkladových pasů"</t>
  </si>
  <si>
    <t>53395020</t>
  </si>
  <si>
    <t>obturátor dvojitý</t>
  </si>
  <si>
    <t>1512499901</t>
  </si>
  <si>
    <t>70</t>
  </si>
  <si>
    <t>54889101</t>
  </si>
  <si>
    <t>koncovka injektážní kovová (pakr) D 12mm s plochou hlavou</t>
  </si>
  <si>
    <t>1019966206</t>
  </si>
  <si>
    <t>278311085</t>
  </si>
  <si>
    <t>Zálivka kotevních otvorů z betonu pro prostředí s mrazovými cykly tř. C 25/30, při objemu jednoho otvoru přes 1,00 m3</t>
  </si>
  <si>
    <t>-1242352183</t>
  </si>
  <si>
    <t>https://podminky.urs.cz/item/CS_URS_2022_01/278311085</t>
  </si>
  <si>
    <t>70*(3,15*(0,075*0,075)*6)</t>
  </si>
  <si>
    <t>"zálivky vrtaných otvorů před pokládkou mikropilot"</t>
  </si>
  <si>
    <t>282602113</t>
  </si>
  <si>
    <t>Injektování povrchové vysokotlaké s dvojitým obturátorem mikropilot a kotev tlakem do 4,5 MPa</t>
  </si>
  <si>
    <t>hod</t>
  </si>
  <si>
    <t>-1422327617</t>
  </si>
  <si>
    <t>70*0,25</t>
  </si>
  <si>
    <t>"injektování kořenových mikropilot"</t>
  </si>
  <si>
    <t>12</t>
  </si>
  <si>
    <t>54879251</t>
  </si>
  <si>
    <t>mikropilota šroubovitá vrtaná D 100mm</t>
  </si>
  <si>
    <t>365352340</t>
  </si>
  <si>
    <t>"kořenová mikropilota 6m"</t>
  </si>
  <si>
    <t>Svislé a kompletní konstrukce</t>
  </si>
  <si>
    <t>13</t>
  </si>
  <si>
    <t>274322511</t>
  </si>
  <si>
    <t>Základové pasy ze ŽB se zvýšenými nároky na prostředí tř. C 25/30</t>
  </si>
  <si>
    <t>-1757835932</t>
  </si>
  <si>
    <t>4*(1,5*0,4*1,2)</t>
  </si>
  <si>
    <t>"4 pasy pro usazení nosníků bez mikropilot"</t>
  </si>
  <si>
    <t>14</t>
  </si>
  <si>
    <t>274354111.1</t>
  </si>
  <si>
    <t>Bednění základových pasů - zřízení</t>
  </si>
  <si>
    <t>-6613639</t>
  </si>
  <si>
    <t>4*2*((1,5*1,2)+(1,5*0,4))</t>
  </si>
  <si>
    <t>"bednění 4 pasů v místech bez mikropilot"</t>
  </si>
  <si>
    <t>274354211</t>
  </si>
  <si>
    <t>Bednění základových pasů - odstranění</t>
  </si>
  <si>
    <t>-311956576</t>
  </si>
  <si>
    <t>16</t>
  </si>
  <si>
    <t>320101111</t>
  </si>
  <si>
    <t>Osazení betonových a železobetonových prefabrikátů hmotnosti do 1000 kg</t>
  </si>
  <si>
    <t>-878733754</t>
  </si>
  <si>
    <t>((2,6*0,3*0,8)*39)+((3*2*0,2)*38)</t>
  </si>
  <si>
    <t>"39 nosníků usazených na mikropilotech a patkách+38 pojezdových panelů"</t>
  </si>
  <si>
    <t>"pojezdové panely kotveny na trny se zalitím spár polymermaltou"</t>
  </si>
  <si>
    <t>"nosníky osazeny do ponechaných otvorů s provedením zálivky"</t>
  </si>
  <si>
    <t>17</t>
  </si>
  <si>
    <t>339928921</t>
  </si>
  <si>
    <t>Osazení kotev</t>
  </si>
  <si>
    <t>329697402</t>
  </si>
  <si>
    <t>"osazení kotev pro sloupky zábradlí na chemickou kotvu, vynechání prostoru k přístupu na kavernu"38*2-2</t>
  </si>
  <si>
    <t>18</t>
  </si>
  <si>
    <t>55391534</t>
  </si>
  <si>
    <t>zábradelní systém Pz s výplní ze svislých ocelových tyčí</t>
  </si>
  <si>
    <t>-1859362519</t>
  </si>
  <si>
    <t>(114*2)-9</t>
  </si>
  <si>
    <t>"zábradlí nosníků, bez tří polí přístupu ke kaverně"</t>
  </si>
  <si>
    <t>19</t>
  </si>
  <si>
    <t>911121311</t>
  </si>
  <si>
    <t>Montáž ocelového zábradli při opravách mostů</t>
  </si>
  <si>
    <t>-491702749</t>
  </si>
  <si>
    <t>"montáž zábradlí do vrtaných kotev, kotvící desky položeny do polymermalty"</t>
  </si>
  <si>
    <t>20</t>
  </si>
  <si>
    <t>R0055</t>
  </si>
  <si>
    <t xml:space="preserve">prefabrikát segmentový  (3,007/2,993)x0,15x2,0m</t>
  </si>
  <si>
    <t>R</t>
  </si>
  <si>
    <t>191965250</t>
  </si>
  <si>
    <t>38</t>
  </si>
  <si>
    <t>"pochozí/pojezdové nosníky"</t>
  </si>
  <si>
    <t>"zdrsněný povrch pro cyklysty a kolečkové brusle"</t>
  </si>
  <si>
    <t>"výztuž bude před výrobou překontrolována statickým výpočtem"</t>
  </si>
  <si>
    <t>281</t>
  </si>
  <si>
    <t>zmonolitnění pochozí části stezky</t>
  </si>
  <si>
    <t>kpl</t>
  </si>
  <si>
    <t>-1162538223</t>
  </si>
  <si>
    <t>"provaření prefabrikovaných panelů přes obnažená oka"</t>
  </si>
  <si>
    <t>"zalití spár plastbetonem"</t>
  </si>
  <si>
    <t>1*1,01 'Přepočtené koeficientem množství</t>
  </si>
  <si>
    <t>22</t>
  </si>
  <si>
    <t>282</t>
  </si>
  <si>
    <t>plastbeton</t>
  </si>
  <si>
    <t>-52858735</t>
  </si>
  <si>
    <t>37*2*0,00225</t>
  </si>
  <si>
    <t>"pro zalití montážních otvorů pro zmonolitnění stezky"</t>
  </si>
  <si>
    <t>0,167*1,01 'Přepočtené koeficientem množství</t>
  </si>
  <si>
    <t>23</t>
  </si>
  <si>
    <t>278311214</t>
  </si>
  <si>
    <t>Zálivka kotevních otvorů z cementové zálivkové malty přes 0,25 m3</t>
  </si>
  <si>
    <t>2083745428</t>
  </si>
  <si>
    <t>https://podminky.urs.cz/item/CS_URS_2022_01/278311214</t>
  </si>
  <si>
    <t>39*2*(0,55*0,15*0,15)</t>
  </si>
  <si>
    <t>"zalití mikropilot do nosníků"</t>
  </si>
  <si>
    <t>24</t>
  </si>
  <si>
    <t>715191002</t>
  </si>
  <si>
    <t>Provedení izolace stavebních konstrukcí - doplňkové práce dilatační spáry v konstrukčních betonech fóliemi ploch svislých</t>
  </si>
  <si>
    <t>-314491450</t>
  </si>
  <si>
    <t>https://podminky.urs.cz/item/CS_URS_2022_01/715191002</t>
  </si>
  <si>
    <t>37*1,9</t>
  </si>
  <si>
    <t>25</t>
  </si>
  <si>
    <t>28344106</t>
  </si>
  <si>
    <t>profil těsnící pro dilatační spáry komunikací z PE D 50mm</t>
  </si>
  <si>
    <t>32</t>
  </si>
  <si>
    <t>-1454947136</t>
  </si>
  <si>
    <t>26</t>
  </si>
  <si>
    <t>451475121</t>
  </si>
  <si>
    <t>Podkladní vrstva plastbetonová samonivelační, tloušťky do 10 mm první vrstva</t>
  </si>
  <si>
    <t>684988708</t>
  </si>
  <si>
    <t>https://podminky.urs.cz/item/CS_URS_2022_01/451475121</t>
  </si>
  <si>
    <t>37*1,9*0,3</t>
  </si>
  <si>
    <t>"podklad pro uložení pochozího segmentu z polymermalty"</t>
  </si>
  <si>
    <t>27</t>
  </si>
  <si>
    <t>R0054</t>
  </si>
  <si>
    <t>nosník mostní 2,44*0,3*0,8</t>
  </si>
  <si>
    <t>-459161811</t>
  </si>
  <si>
    <t>39</t>
  </si>
  <si>
    <t>"nosník se zámky k usazení pochozích segmentů"</t>
  </si>
  <si>
    <t>"připravené otvory pro montáž na hlavy mikropilot"</t>
  </si>
  <si>
    <t>Doplňkové konstrukce a práce</t>
  </si>
  <si>
    <t>30</t>
  </si>
  <si>
    <t>Úprava plochy k pojezdu vrtací soupravy</t>
  </si>
  <si>
    <t>soubor</t>
  </si>
  <si>
    <t>1627474752</t>
  </si>
  <si>
    <t>"úprava zemní lavice v návodní straně hráze"</t>
  </si>
  <si>
    <t>"délka upravené lavice 120m"</t>
  </si>
  <si>
    <t>"šířka lavice bude urpůsobena dle použité vrtací soupravy-předpoklad 2-3m"</t>
  </si>
  <si>
    <t>31</t>
  </si>
  <si>
    <t>Napojení lávky manipulačního objektu ke stezce</t>
  </si>
  <si>
    <t>-1364790862</t>
  </si>
  <si>
    <t>"vyřezání části lávky v místě křížení"</t>
  </si>
  <si>
    <t>"napojení lávky ke konstrukci stezky - napojení bude provedeno pomocí navařených platlí k nosné konstrukci lávky a chemickou kotvou do stezky"</t>
  </si>
  <si>
    <t>28</t>
  </si>
  <si>
    <t>998226011</t>
  </si>
  <si>
    <t>Přesun hmot pro pozemní komunikace a letiště s krytem montovaným ze silničních dílců ze železového nebo předpjatého betonu dopravní vzdálenost do 200 m jakékoliv délky objektu</t>
  </si>
  <si>
    <t>-781896300</t>
  </si>
  <si>
    <t>https://podminky.urs.cz/item/CS_URS_2022_01/998226011</t>
  </si>
  <si>
    <t>29</t>
  </si>
  <si>
    <t>998226091</t>
  </si>
  <si>
    <t>Přesun hmot pro pozemní komunikace a letiště s krytem montovaným ze silničních dílců ze železového nebo předpjatého betonu Příplatek k ceně za zvětšený přesun přes vymezenou největší dopravní vzdálenost do 1000 m</t>
  </si>
  <si>
    <t>1649693435</t>
  </si>
  <si>
    <t>https://podminky.urs.cz/item/CS_URS_2022_01/998226091</t>
  </si>
  <si>
    <t>06 - Dopravní značení</t>
  </si>
  <si>
    <t xml:space="preserve">    9 - Ostatní konstrukce a práce, bourání</t>
  </si>
  <si>
    <t>Ostatní konstrukce a práce, bourání</t>
  </si>
  <si>
    <t>40445225</t>
  </si>
  <si>
    <t>sloupek pro dopravní značku Zn D 60mm v 3,5m</t>
  </si>
  <si>
    <t>-1414770450</t>
  </si>
  <si>
    <t>40445240</t>
  </si>
  <si>
    <t>patka pro sloupek Al D 60mm</t>
  </si>
  <si>
    <t>-596578497</t>
  </si>
  <si>
    <t>40445256</t>
  </si>
  <si>
    <t>svorka upínací na sloupek dopravní značky D 60mm</t>
  </si>
  <si>
    <t>1294432984</t>
  </si>
  <si>
    <t>40445253</t>
  </si>
  <si>
    <t>víčko plastové na sloupek D 60mm</t>
  </si>
  <si>
    <t>1251258054</t>
  </si>
  <si>
    <t>914111111</t>
  </si>
  <si>
    <t>Montáž svislé dopravní značky do velikosti 1 m2 objímkami na sloupek nebo konzolu</t>
  </si>
  <si>
    <t>1297597031</t>
  </si>
  <si>
    <t>"montáž 6ti kusů dopravních značek na 5 sloupků"</t>
  </si>
  <si>
    <t>40445600</t>
  </si>
  <si>
    <t>výstražné dopravní značky A1-A30, A33 700mm</t>
  </si>
  <si>
    <t>1430348165</t>
  </si>
  <si>
    <t>"2* A6a zůžená vozovka z obou stran"</t>
  </si>
  <si>
    <t>40445619</t>
  </si>
  <si>
    <t>zákazové, příkazové dopravní značky B1-B34, C1-15 500mm</t>
  </si>
  <si>
    <t>1534846472</t>
  </si>
  <si>
    <t>"2* C9a Stezka pro chodce a cyklisty + 2*C9b Konec stezky pro chodce a cyklisty "</t>
  </si>
  <si>
    <t>07 - Dokončovací práce</t>
  </si>
  <si>
    <t xml:space="preserve">    9 - Ozelenění</t>
  </si>
  <si>
    <t>162301102</t>
  </si>
  <si>
    <t>Vodorovné přemístění do 1000 m výkopku/sypaniny z horniny tř. 1 až 4</t>
  </si>
  <si>
    <t>2037968540</t>
  </si>
  <si>
    <t>((206,5-114)*4)*0,1</t>
  </si>
  <si>
    <t>"přesun ornice"</t>
  </si>
  <si>
    <t>181351113</t>
  </si>
  <si>
    <t>Rozprostření ornice tl vrstvy do 200 mm pl přes 500 m2 v rovině nebo ve svahu do 1:5 strojně</t>
  </si>
  <si>
    <t>1011964874</t>
  </si>
  <si>
    <t>((206,5-114)*4)*0,1*2"uložení ornice v okolí stavby"</t>
  </si>
  <si>
    <t>Ozelenění</t>
  </si>
  <si>
    <t>005724720</t>
  </si>
  <si>
    <t>osivo směs travní krajinná - rovinná</t>
  </si>
  <si>
    <t>kg</t>
  </si>
  <si>
    <t>-580385982</t>
  </si>
  <si>
    <t>"spotřeba cca 5 kg na 100m2"((206,5-114)*4)*0,1*2</t>
  </si>
  <si>
    <t>74*0,05 'Přepočtené koeficientem množství</t>
  </si>
  <si>
    <t>181451121</t>
  </si>
  <si>
    <t>Založení lučního trávníku výsevem plochy přes 1000 m2 v rovině a ve svahu do 1:5</t>
  </si>
  <si>
    <t>1859420031</t>
  </si>
  <si>
    <t>((206,5-114)*4)*0,1*2</t>
  </si>
  <si>
    <t>"osetí koruny hráze mimo provozní zpevnění"</t>
  </si>
  <si>
    <t>2 - ZPŮSOBILÉ VÝDAJE NA VEDLEJŠÍ AKTIVITY PROJEKTU</t>
  </si>
  <si>
    <t>2.1 - Vedlejší náklady stavby</t>
  </si>
  <si>
    <t>Ing.Vítězslav Pavel</t>
  </si>
  <si>
    <t>0000 - Vedlejší práce</t>
  </si>
  <si>
    <t>HSV - Zkoušky</t>
  </si>
  <si>
    <t xml:space="preserve">    1 - Zkoušky konstrukcí</t>
  </si>
  <si>
    <t>VRN - Vedlejší rozpočtové náklady</t>
  </si>
  <si>
    <t xml:space="preserve">    VRN1 - Průzkumné, geodetické a projektové práce</t>
  </si>
  <si>
    <t>0000</t>
  </si>
  <si>
    <t>Vedlejší práce</t>
  </si>
  <si>
    <t>-55</t>
  </si>
  <si>
    <t>náklady na ochranu stávajících inženýrských sítí</t>
  </si>
  <si>
    <t>262144</t>
  </si>
  <si>
    <t>-750492611</t>
  </si>
  <si>
    <t>155</t>
  </si>
  <si>
    <t>likvidace odpadů</t>
  </si>
  <si>
    <t>Kus</t>
  </si>
  <si>
    <t>111446443</t>
  </si>
  <si>
    <t>"likvidace odpadů ze stavby - obaly, palety, bedny apod."</t>
  </si>
  <si>
    <t>156</t>
  </si>
  <si>
    <t>oprava poškození na přístupových cestách</t>
  </si>
  <si>
    <t>-265753346</t>
  </si>
  <si>
    <t>bezpečnostní a hygienická opatření na stavbě</t>
  </si>
  <si>
    <t>-1426783472</t>
  </si>
  <si>
    <t>"označení staveniště,oplocení apod."</t>
  </si>
  <si>
    <t>Zkoušky</t>
  </si>
  <si>
    <t>Zkoušky konstrukcí</t>
  </si>
  <si>
    <t>R 06 - 03</t>
  </si>
  <si>
    <t>Statická zátěžová zkouška</t>
  </si>
  <si>
    <t>-1599047536</t>
  </si>
  <si>
    <t>"zkouška hutnění"1</t>
  </si>
  <si>
    <t>VRN</t>
  </si>
  <si>
    <t>Vedlejší rozpočtové náklady</t>
  </si>
  <si>
    <t>VRN1</t>
  </si>
  <si>
    <t>Průzkumné, geodetické a projektové práce</t>
  </si>
  <si>
    <t>012103000.1</t>
  </si>
  <si>
    <t>Geodetické práce před výstavbou</t>
  </si>
  <si>
    <t>1024</t>
  </si>
  <si>
    <t>-105034054</t>
  </si>
  <si>
    <t>44441</t>
  </si>
  <si>
    <t>projekt skutečného provedení</t>
  </si>
  <si>
    <t>-483475060</t>
  </si>
  <si>
    <t>zaměření skutečného stavu</t>
  </si>
  <si>
    <t>-1569035673</t>
  </si>
  <si>
    <t>030738</t>
  </si>
  <si>
    <t>Mimostaveništní doprava, kompletační činnost, fotodokumentace</t>
  </si>
  <si>
    <t>109135267</t>
  </si>
  <si>
    <t>podklady pro kolaudaci</t>
  </si>
  <si>
    <t>933411544</t>
  </si>
  <si>
    <t>Pasportizace příjezdových komunikací</t>
  </si>
  <si>
    <t>-272094079</t>
  </si>
  <si>
    <t>R12</t>
  </si>
  <si>
    <t>Vytyčení podzemních vedení (elektrika, veřejné osvětlení, telefon, kanalizace, plyn)</t>
  </si>
  <si>
    <t>512</t>
  </si>
  <si>
    <t>1694758878</t>
  </si>
  <si>
    <t>3 - NEZPŮSOBILÉ VÝDAJE PROJEKTU</t>
  </si>
  <si>
    <t>3.1 - Veřejné osvětlení</t>
  </si>
  <si>
    <t>-495343408</t>
  </si>
  <si>
    <t>194*0,8*0,1"množství ornice"</t>
  </si>
  <si>
    <t>132251256</t>
  </si>
  <si>
    <t>Hloubení rýh nezapažených š do 2000 mm v hornině třídy těžitelnosti I, skupiny 3 objem do 5000 m3 strojně</t>
  </si>
  <si>
    <t>-911520805</t>
  </si>
  <si>
    <t>194*0,8*1,1</t>
  </si>
  <si>
    <t>"výkop pro pokládku potrubí"</t>
  </si>
  <si>
    <t>-1396056029</t>
  </si>
  <si>
    <t>(194*0,8*1,1)*2</t>
  </si>
  <si>
    <t>"přesun výkopku, po dokončení opětovný přesun"</t>
  </si>
  <si>
    <t>1758328272</t>
  </si>
  <si>
    <t>"nakládání výkopku, po pokládce kabelu opětovné naložení"</t>
  </si>
  <si>
    <t>-300886514</t>
  </si>
  <si>
    <t>"dočasné uložení materiálu"</t>
  </si>
  <si>
    <t>174151101</t>
  </si>
  <si>
    <t>Zásyp jam, šachet rýh nebo kolem objektů sypaninou se zhutněním</t>
  </si>
  <si>
    <t>521071427</t>
  </si>
  <si>
    <t>"zasypání zámku se zhutněním"</t>
  </si>
  <si>
    <t>181951111</t>
  </si>
  <si>
    <t>Úprava pláně v hornině třídy těžitelnosti I, skupiny 1 až 3 bez zhutnění</t>
  </si>
  <si>
    <t>16926045</t>
  </si>
  <si>
    <t>194*0,8</t>
  </si>
  <si>
    <t>"úprava dna výkopu"</t>
  </si>
  <si>
    <t>03 - Veřejné osvětlení</t>
  </si>
  <si>
    <t xml:space="preserve">0400 - Stav. díl 4 - vodorovné konstrukce                                         </t>
  </si>
  <si>
    <t xml:space="preserve">0800 - Stav. díl 8 - trubní vedení                                         </t>
  </si>
  <si>
    <t xml:space="preserve">    4 - Vodorovné konstrukce</t>
  </si>
  <si>
    <t xml:space="preserve">    8 - Trubní vedení</t>
  </si>
  <si>
    <t>PSV - Práce a dodávky PSV</t>
  </si>
  <si>
    <t xml:space="preserve">    741 - Elektroinstalace - silnoproud</t>
  </si>
  <si>
    <t>0400</t>
  </si>
  <si>
    <t xml:space="preserve">Stav. díl 4 - vodorovné konstrukce                                         </t>
  </si>
  <si>
    <t>457571111</t>
  </si>
  <si>
    <t>Filtrační vrstvy ze štěrkopísku bez zhutnění frakce od 0 až 8 do 0 až 32 mm</t>
  </si>
  <si>
    <t>-1726385970</t>
  </si>
  <si>
    <t>https://podminky.urs.cz/item/CS_URS_2021_01/457571111</t>
  </si>
  <si>
    <t>194*0,8*0,3</t>
  </si>
  <si>
    <t>"obsyp+lože"</t>
  </si>
  <si>
    <t>31674067</t>
  </si>
  <si>
    <t>stožár osvětlovací sadový Pz 133/89/60 v 6,0m</t>
  </si>
  <si>
    <t>-59773356</t>
  </si>
  <si>
    <t>"stožár lapmy"</t>
  </si>
  <si>
    <t>31672001</t>
  </si>
  <si>
    <t>Výložník rovný jednoduchý k osvětlovacím stožárům sadovým vyložení 500mm</t>
  </si>
  <si>
    <t>1686888382</t>
  </si>
  <si>
    <t>-113</t>
  </si>
  <si>
    <t>Montáž lampy pouličního osvětlení</t>
  </si>
  <si>
    <t xml:space="preserve">kus </t>
  </si>
  <si>
    <t>-1343461327</t>
  </si>
  <si>
    <t>"Lampa pouličního osvětlení, led svítidlo 17W, výška 6m, osazená do betonové trubky DN 400 v betonové patce"</t>
  </si>
  <si>
    <t>"uzemnění zatřené asfaltovým nátěrem"</t>
  </si>
  <si>
    <t>"součástí je propojení, svorkovnice, pojistka"</t>
  </si>
  <si>
    <t>741372151</t>
  </si>
  <si>
    <t>Montáž svítidlo LED průmyslové závěsné lampa</t>
  </si>
  <si>
    <t>1280124333</t>
  </si>
  <si>
    <t>https://podminky.urs.cz/item/CS_URS_2021_01/741372151</t>
  </si>
  <si>
    <t>"montáž lampy na výložník"</t>
  </si>
  <si>
    <t>1717967</t>
  </si>
  <si>
    <t>Svítidlo 10LED 17W</t>
  </si>
  <si>
    <t>-941001396</t>
  </si>
  <si>
    <t>"svítidlo lampy pouličního osvětlení"</t>
  </si>
  <si>
    <t>"svítidlo 17W"</t>
  </si>
  <si>
    <t>457311118</t>
  </si>
  <si>
    <t>Vyrovnávací nebo spádový beton C 30/37 včetně úpravy povrchu</t>
  </si>
  <si>
    <t>-382374072</t>
  </si>
  <si>
    <t>6*0,1*0,5*0,5</t>
  </si>
  <si>
    <t>"spádový beton uzavírající usazený stožár v potrubí"</t>
  </si>
  <si>
    <t>0800</t>
  </si>
  <si>
    <t xml:space="preserve">Stav. díl 8 - trubní vedení                                         </t>
  </si>
  <si>
    <t>899722111</t>
  </si>
  <si>
    <t>Krytí potrubí z plastů výstražnou fólií z PVC 20 cm</t>
  </si>
  <si>
    <t>-382069862</t>
  </si>
  <si>
    <t>https://podminky.urs.cz/item/CS_URS_2021_01/899722111</t>
  </si>
  <si>
    <t>194</t>
  </si>
  <si>
    <t>"výstražná folie červené barvy"</t>
  </si>
  <si>
    <t>"fólie nad kabelem"</t>
  </si>
  <si>
    <t>0013681</t>
  </si>
  <si>
    <t>výstražná fólie z polyethylenu šíře 22cm</t>
  </si>
  <si>
    <t>-827610685</t>
  </si>
  <si>
    <t>274354111</t>
  </si>
  <si>
    <t>-1929052470</t>
  </si>
  <si>
    <t>6*(1*1*1)</t>
  </si>
  <si>
    <t>"patka pro kotvení trubky k usazení lampy VO"</t>
  </si>
  <si>
    <t>-1912841044</t>
  </si>
  <si>
    <t>275313811</t>
  </si>
  <si>
    <t>Základové patky z betonu tř. C 25/30</t>
  </si>
  <si>
    <t>-630693993</t>
  </si>
  <si>
    <t>6*1*1*1</t>
  </si>
  <si>
    <t>"patka pro usazení trubky k montáži lamp"</t>
  </si>
  <si>
    <t>388995211</t>
  </si>
  <si>
    <t>Chránička kabelů z trub HDPE v římse DN 80</t>
  </si>
  <si>
    <t>653666946</t>
  </si>
  <si>
    <t>"chránička kabelu DN 50"</t>
  </si>
  <si>
    <t>388995212</t>
  </si>
  <si>
    <t>Chránička kabelů z trub HDPE v římse DN 110</t>
  </si>
  <si>
    <t>669175345</t>
  </si>
  <si>
    <t>"chránička DN 110 v chodníku-v místě křížení"</t>
  </si>
  <si>
    <t>1*5</t>
  </si>
  <si>
    <t>Vodorovné konstrukce</t>
  </si>
  <si>
    <t>Trubní vedení</t>
  </si>
  <si>
    <t>811391111</t>
  </si>
  <si>
    <t>Montáž potrubí z trub betonových s polodrážkou otevřený výkop sklon do 20 % DN 400</t>
  </si>
  <si>
    <t>-2144701804</t>
  </si>
  <si>
    <t>"montáž trub pro osazení sloupů lamp VO"</t>
  </si>
  <si>
    <t>59223021</t>
  </si>
  <si>
    <t>trouba betonová hrdlová DN 400</t>
  </si>
  <si>
    <t>739924889</t>
  </si>
  <si>
    <t>PSV</t>
  </si>
  <si>
    <t>Práce a dodávky PSV</t>
  </si>
  <si>
    <t>741</t>
  </si>
  <si>
    <t>Elektroinstalace - silnoproud</t>
  </si>
  <si>
    <t>35442062</t>
  </si>
  <si>
    <t>pás zemnící 30x4mm FeZn</t>
  </si>
  <si>
    <t>-1362589821</t>
  </si>
  <si>
    <t>"zemění lamp"</t>
  </si>
  <si>
    <t>34111076</t>
  </si>
  <si>
    <t>kabel silový s Cu jádrem 1 kV 4x10mm2</t>
  </si>
  <si>
    <t>580085838</t>
  </si>
  <si>
    <t>"délka kabelu + zasmyčkování do lamp, kabel CYKY 4Bx10mm2"</t>
  </si>
  <si>
    <t>35441073</t>
  </si>
  <si>
    <t>drát D 10mm FeZn</t>
  </si>
  <si>
    <t>1790711663</t>
  </si>
  <si>
    <t>"uzemění lamp"</t>
  </si>
  <si>
    <t>6*1,5</t>
  </si>
  <si>
    <t>35441860</t>
  </si>
  <si>
    <t>svorka FeZn k jímací tyči - 4 šrouby</t>
  </si>
  <si>
    <t>-2014456964</t>
  </si>
  <si>
    <t>741231001</t>
  </si>
  <si>
    <t>Montáž svorkovnice do rozvaděčů - řadová vodič do 2,5 mm2 se zapojením vodičů</t>
  </si>
  <si>
    <t>-1812127653</t>
  </si>
  <si>
    <t>"svorkovice lampy pouličního osvětlení"</t>
  </si>
  <si>
    <t>1000269848</t>
  </si>
  <si>
    <t>Stožárová výzbroj SI - A - 8.35.4</t>
  </si>
  <si>
    <t>486169848</t>
  </si>
  <si>
    <t>1010043824</t>
  </si>
  <si>
    <t>SR 481-14 Z/Un, IP 20 elektrovýzbroj s 1 násuvnou pojistkou E 14</t>
  </si>
  <si>
    <t>908676431</t>
  </si>
  <si>
    <t>8500127011</t>
  </si>
  <si>
    <t>Svorkovnice</t>
  </si>
  <si>
    <t>637619095</t>
  </si>
  <si>
    <t>Připojení lampy (pospojování kovových částí rozvaděčů atd.)</t>
  </si>
  <si>
    <t>1410675838</t>
  </si>
  <si>
    <t>"pospojování uzemnění a kabelů v těle lampy"</t>
  </si>
  <si>
    <t>998741101</t>
  </si>
  <si>
    <t>Přesun hmot pro silnoproud stanovený z hmotnosti přesunovaného materiálu vodorovná dopravní vzdálenost do 50 m v objektech výšky do 6 m</t>
  </si>
  <si>
    <t>1367601428</t>
  </si>
  <si>
    <t>https://podminky.urs.cz/item/CS_URS_2022_01/998741101</t>
  </si>
  <si>
    <t>998741193</t>
  </si>
  <si>
    <t>Přesun hmot pro silnoproud stanovený z hmotnosti přesunovaného materiálu Příplatek k ceně za zvětšený přesun přes vymezenou největší dopravní vzdálenost do 500 m</t>
  </si>
  <si>
    <t>1238279263</t>
  </si>
  <si>
    <t>https://podminky.urs.cz/item/CS_URS_2022_01/998741193</t>
  </si>
  <si>
    <t>04 - Dokončovací práce</t>
  </si>
  <si>
    <t>-1250004866</t>
  </si>
  <si>
    <t>194*0,8*0,1"uložení ornice"</t>
  </si>
  <si>
    <t>395724074</t>
  </si>
  <si>
    <t>"spotřeba cca 5 kg na 100m2"15,52</t>
  </si>
  <si>
    <t>15,52*0,05 'Přepočtené koeficientem množství</t>
  </si>
  <si>
    <t>-1421876995</t>
  </si>
  <si>
    <t>15,52</t>
  </si>
  <si>
    <t>"osetí ornice"</t>
  </si>
  <si>
    <t>741810002</t>
  </si>
  <si>
    <t>Celková prohlídka elektrického rozvodu a zařízení do 500 000,- Kč</t>
  </si>
  <si>
    <t>-1854504164</t>
  </si>
  <si>
    <t>"provedení měření a zpracování revizní zprávy"</t>
  </si>
  <si>
    <t>"zaškolení pracovníků provozovatele na obsluhu zařízení"</t>
  </si>
  <si>
    <t>"dokumentace skutečného provedení"</t>
  </si>
  <si>
    <t>3.2 - zařízení staveniště</t>
  </si>
  <si>
    <t>HSV - Zařízení staveniště</t>
  </si>
  <si>
    <t>Zařízení staveniště</t>
  </si>
  <si>
    <t>030733</t>
  </si>
  <si>
    <t xml:space="preserve">Staveništní buňka, Doprava usazení a pronájem staveništní buňky, _x000d_
bere se jako celek 1 ks 					_x000d_
</t>
  </si>
  <si>
    <t>16384</t>
  </si>
  <si>
    <t>250126395</t>
  </si>
  <si>
    <t>030734</t>
  </si>
  <si>
    <t xml:space="preserve">Mobilní WC, _x000d_
Doprava, usazení, pronájem a provoz 1 ks mobilního WC, _x000d_
bere se jako celek 1 ks 					_x000d_
</t>
  </si>
  <si>
    <t>-871167263</t>
  </si>
  <si>
    <t>030736</t>
  </si>
  <si>
    <t xml:space="preserve">Likvidace staveniště - _x000d_
Likvidace staveniště, odvoz zbytků stavebního materiálu,	_x000d_
uvedení pozemku do původního stavu _x000d_
bere se jako celek 1 ks 					_x000d_
</t>
  </si>
  <si>
    <t>1511738467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</si>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</sst>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21103111" TargetMode="External" /><Relationship Id="rId2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457571111" TargetMode="External" /><Relationship Id="rId2" Type="http://schemas.openxmlformats.org/officeDocument/2006/relationships/hyperlink" Target="https://podminky.urs.cz/item/CS_URS_2021_01/741372151" TargetMode="External" /><Relationship Id="rId3" Type="http://schemas.openxmlformats.org/officeDocument/2006/relationships/hyperlink" Target="https://podminky.urs.cz/item/CS_URS_2021_01/899722111" TargetMode="External" /><Relationship Id="rId4" Type="http://schemas.openxmlformats.org/officeDocument/2006/relationships/hyperlink" Target="https://podminky.urs.cz/item/CS_URS_2022_01/998741101" TargetMode="External" /><Relationship Id="rId5" Type="http://schemas.openxmlformats.org/officeDocument/2006/relationships/hyperlink" Target="https://podminky.urs.cz/item/CS_URS_2022_01/998741193" TargetMode="External" /><Relationship Id="rId6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12155315" TargetMode="External" /><Relationship Id="rId2" Type="http://schemas.openxmlformats.org/officeDocument/2006/relationships/hyperlink" Target="https://podminky.urs.cz/item/CS_URS_2021_01/121103111" TargetMode="External" /><Relationship Id="rId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1/162751114" TargetMode="External" /><Relationship Id="rId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998312021" TargetMode="External" /><Relationship Id="rId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278311085" TargetMode="External" /><Relationship Id="rId2" Type="http://schemas.openxmlformats.org/officeDocument/2006/relationships/hyperlink" Target="https://podminky.urs.cz/item/CS_URS_2022_01/278311214" TargetMode="External" /><Relationship Id="rId3" Type="http://schemas.openxmlformats.org/officeDocument/2006/relationships/hyperlink" Target="https://podminky.urs.cz/item/CS_URS_2022_01/715191002" TargetMode="External" /><Relationship Id="rId4" Type="http://schemas.openxmlformats.org/officeDocument/2006/relationships/hyperlink" Target="https://podminky.urs.cz/item/CS_URS_2022_01/451475121" TargetMode="External" /><Relationship Id="rId5" Type="http://schemas.openxmlformats.org/officeDocument/2006/relationships/hyperlink" Target="https://podminky.urs.cz/item/CS_URS_2022_01/998226011" TargetMode="External" /><Relationship Id="rId6" Type="http://schemas.openxmlformats.org/officeDocument/2006/relationships/hyperlink" Target="https://podminky.urs.cz/item/CS_URS_2022_01/998226091" TargetMode="External" /><Relationship Id="rId7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8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2021_VZ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09-1 - REVITALIZACE RYBNÍKA STRÁŽ V PELHŘIMOVĚ část 1a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Pelhřimov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15. 6. 2022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6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Pelhřimov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VDG Projektování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6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Ing. Vítězslav Pavel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ROUND(AG55+AG64+AG66,2)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ROUND(AS55+AS64+AS66,2)</f>
        <v>0</v>
      </c>
      <c r="AT54" s="108">
        <f>ROUND(SUM(AV54:AW54),2)</f>
        <v>0</v>
      </c>
      <c r="AU54" s="109">
        <f>ROUND(AU55+AU64+AU66,5)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ROUND(AZ55+AZ64+AZ66,2)</f>
        <v>0</v>
      </c>
      <c r="BA54" s="108">
        <f>ROUND(BA55+BA64+BA66,2)</f>
        <v>0</v>
      </c>
      <c r="BB54" s="108">
        <f>ROUND(BB55+BB64+BB66,2)</f>
        <v>0</v>
      </c>
      <c r="BC54" s="108">
        <f>ROUND(BC55+BC64+BC66,2)</f>
        <v>0</v>
      </c>
      <c r="BD54" s="110">
        <f>ROUND(BD55+BD64+BD66,2)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24.6" customHeight="1">
      <c r="A55" s="7"/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ROUND(AG56,2)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78</v>
      </c>
      <c r="AR55" s="120"/>
      <c r="AS55" s="121">
        <f>ROUND(AS56,2)</f>
        <v>0</v>
      </c>
      <c r="AT55" s="122">
        <f>ROUND(SUM(AV55:AW55),2)</f>
        <v>0</v>
      </c>
      <c r="AU55" s="123">
        <f>ROUND(AU56,5)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ROUND(AZ56,2)</f>
        <v>0</v>
      </c>
      <c r="BA55" s="122">
        <f>ROUND(BA56,2)</f>
        <v>0</v>
      </c>
      <c r="BB55" s="122">
        <f>ROUND(BB56,2)</f>
        <v>0</v>
      </c>
      <c r="BC55" s="122">
        <f>ROUND(BC56,2)</f>
        <v>0</v>
      </c>
      <c r="BD55" s="124">
        <f>ROUND(BD56,2)</f>
        <v>0</v>
      </c>
      <c r="BE55" s="7"/>
      <c r="BS55" s="125" t="s">
        <v>71</v>
      </c>
      <c r="BT55" s="125" t="s">
        <v>76</v>
      </c>
      <c r="BU55" s="125" t="s">
        <v>73</v>
      </c>
      <c r="BV55" s="125" t="s">
        <v>74</v>
      </c>
      <c r="BW55" s="125" t="s">
        <v>79</v>
      </c>
      <c r="BX55" s="125" t="s">
        <v>5</v>
      </c>
      <c r="CL55" s="125" t="s">
        <v>19</v>
      </c>
      <c r="CM55" s="125" t="s">
        <v>80</v>
      </c>
    </row>
    <row r="56" s="4" customFormat="1" ht="14.4" customHeight="1">
      <c r="A56" s="4"/>
      <c r="B56" s="65"/>
      <c r="C56" s="126"/>
      <c r="D56" s="126"/>
      <c r="E56" s="127" t="s">
        <v>81</v>
      </c>
      <c r="F56" s="127"/>
      <c r="G56" s="127"/>
      <c r="H56" s="127"/>
      <c r="I56" s="127"/>
      <c r="J56" s="126"/>
      <c r="K56" s="127" t="s">
        <v>82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ROUND(SUM(AG57:AG63),2)</f>
        <v>0</v>
      </c>
      <c r="AH56" s="126"/>
      <c r="AI56" s="126"/>
      <c r="AJ56" s="126"/>
      <c r="AK56" s="126"/>
      <c r="AL56" s="126"/>
      <c r="AM56" s="126"/>
      <c r="AN56" s="129">
        <f>SUM(AG56,AT56)</f>
        <v>0</v>
      </c>
      <c r="AO56" s="126"/>
      <c r="AP56" s="126"/>
      <c r="AQ56" s="130" t="s">
        <v>83</v>
      </c>
      <c r="AR56" s="67"/>
      <c r="AS56" s="131">
        <f>ROUND(SUM(AS57:AS63),2)</f>
        <v>0</v>
      </c>
      <c r="AT56" s="132">
        <f>ROUND(SUM(AV56:AW56),2)</f>
        <v>0</v>
      </c>
      <c r="AU56" s="133">
        <f>ROUND(SUM(AU57:AU63),5)</f>
        <v>0</v>
      </c>
      <c r="AV56" s="132">
        <f>ROUND(AZ56*L29,2)</f>
        <v>0</v>
      </c>
      <c r="AW56" s="132">
        <f>ROUND(BA56*L30,2)</f>
        <v>0</v>
      </c>
      <c r="AX56" s="132">
        <f>ROUND(BB56*L29,2)</f>
        <v>0</v>
      </c>
      <c r="AY56" s="132">
        <f>ROUND(BC56*L30,2)</f>
        <v>0</v>
      </c>
      <c r="AZ56" s="132">
        <f>ROUND(SUM(AZ57:AZ63),2)</f>
        <v>0</v>
      </c>
      <c r="BA56" s="132">
        <f>ROUND(SUM(BA57:BA63),2)</f>
        <v>0</v>
      </c>
      <c r="BB56" s="132">
        <f>ROUND(SUM(BB57:BB63),2)</f>
        <v>0</v>
      </c>
      <c r="BC56" s="132">
        <f>ROUND(SUM(BC57:BC63),2)</f>
        <v>0</v>
      </c>
      <c r="BD56" s="134">
        <f>ROUND(SUM(BD57:BD63),2)</f>
        <v>0</v>
      </c>
      <c r="BE56" s="4"/>
      <c r="BS56" s="135" t="s">
        <v>71</v>
      </c>
      <c r="BT56" s="135" t="s">
        <v>80</v>
      </c>
      <c r="BU56" s="135" t="s">
        <v>73</v>
      </c>
      <c r="BV56" s="135" t="s">
        <v>74</v>
      </c>
      <c r="BW56" s="135" t="s">
        <v>84</v>
      </c>
      <c r="BX56" s="135" t="s">
        <v>79</v>
      </c>
      <c r="CL56" s="135" t="s">
        <v>19</v>
      </c>
    </row>
    <row r="57" s="4" customFormat="1" ht="14.4" customHeight="1">
      <c r="A57" s="136" t="s">
        <v>85</v>
      </c>
      <c r="B57" s="65"/>
      <c r="C57" s="126"/>
      <c r="D57" s="126"/>
      <c r="E57" s="126"/>
      <c r="F57" s="127" t="s">
        <v>86</v>
      </c>
      <c r="G57" s="127"/>
      <c r="H57" s="127"/>
      <c r="I57" s="127"/>
      <c r="J57" s="127"/>
      <c r="K57" s="126"/>
      <c r="L57" s="127" t="s">
        <v>87</v>
      </c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9">
        <f>'01 - Přípravné práce'!J34</f>
        <v>0</v>
      </c>
      <c r="AH57" s="126"/>
      <c r="AI57" s="126"/>
      <c r="AJ57" s="126"/>
      <c r="AK57" s="126"/>
      <c r="AL57" s="126"/>
      <c r="AM57" s="126"/>
      <c r="AN57" s="129">
        <f>SUM(AG57,AT57)</f>
        <v>0</v>
      </c>
      <c r="AO57" s="126"/>
      <c r="AP57" s="126"/>
      <c r="AQ57" s="130" t="s">
        <v>83</v>
      </c>
      <c r="AR57" s="67"/>
      <c r="AS57" s="131">
        <v>0</v>
      </c>
      <c r="AT57" s="132">
        <f>ROUND(SUM(AV57:AW57),2)</f>
        <v>0</v>
      </c>
      <c r="AU57" s="133">
        <f>'01 - Přípravné práce'!P93</f>
        <v>0</v>
      </c>
      <c r="AV57" s="132">
        <f>'01 - Přípravné práce'!J37</f>
        <v>0</v>
      </c>
      <c r="AW57" s="132">
        <f>'01 - Přípravné práce'!J38</f>
        <v>0</v>
      </c>
      <c r="AX57" s="132">
        <f>'01 - Přípravné práce'!J39</f>
        <v>0</v>
      </c>
      <c r="AY57" s="132">
        <f>'01 - Přípravné práce'!J40</f>
        <v>0</v>
      </c>
      <c r="AZ57" s="132">
        <f>'01 - Přípravné práce'!F37</f>
        <v>0</v>
      </c>
      <c r="BA57" s="132">
        <f>'01 - Přípravné práce'!F38</f>
        <v>0</v>
      </c>
      <c r="BB57" s="132">
        <f>'01 - Přípravné práce'!F39</f>
        <v>0</v>
      </c>
      <c r="BC57" s="132">
        <f>'01 - Přípravné práce'!F40</f>
        <v>0</v>
      </c>
      <c r="BD57" s="134">
        <f>'01 - Přípravné práce'!F41</f>
        <v>0</v>
      </c>
      <c r="BE57" s="4"/>
      <c r="BT57" s="135" t="s">
        <v>88</v>
      </c>
      <c r="BV57" s="135" t="s">
        <v>74</v>
      </c>
      <c r="BW57" s="135" t="s">
        <v>89</v>
      </c>
      <c r="BX57" s="135" t="s">
        <v>84</v>
      </c>
      <c r="CL57" s="135" t="s">
        <v>19</v>
      </c>
    </row>
    <row r="58" s="4" customFormat="1" ht="14.4" customHeight="1">
      <c r="A58" s="136" t="s">
        <v>85</v>
      </c>
      <c r="B58" s="65"/>
      <c r="C58" s="126"/>
      <c r="D58" s="126"/>
      <c r="E58" s="126"/>
      <c r="F58" s="127" t="s">
        <v>90</v>
      </c>
      <c r="G58" s="127"/>
      <c r="H58" s="127"/>
      <c r="I58" s="127"/>
      <c r="J58" s="127"/>
      <c r="K58" s="126"/>
      <c r="L58" s="127" t="s">
        <v>91</v>
      </c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9">
        <f>'02 - Zemní práce'!J34</f>
        <v>0</v>
      </c>
      <c r="AH58" s="126"/>
      <c r="AI58" s="126"/>
      <c r="AJ58" s="126"/>
      <c r="AK58" s="126"/>
      <c r="AL58" s="126"/>
      <c r="AM58" s="126"/>
      <c r="AN58" s="129">
        <f>SUM(AG58,AT58)</f>
        <v>0</v>
      </c>
      <c r="AO58" s="126"/>
      <c r="AP58" s="126"/>
      <c r="AQ58" s="130" t="s">
        <v>83</v>
      </c>
      <c r="AR58" s="67"/>
      <c r="AS58" s="131">
        <v>0</v>
      </c>
      <c r="AT58" s="132">
        <f>ROUND(SUM(AV58:AW58),2)</f>
        <v>0</v>
      </c>
      <c r="AU58" s="133">
        <f>'02 - Zemní práce'!P93</f>
        <v>0</v>
      </c>
      <c r="AV58" s="132">
        <f>'02 - Zemní práce'!J37</f>
        <v>0</v>
      </c>
      <c r="AW58" s="132">
        <f>'02 - Zemní práce'!J38</f>
        <v>0</v>
      </c>
      <c r="AX58" s="132">
        <f>'02 - Zemní práce'!J39</f>
        <v>0</v>
      </c>
      <c r="AY58" s="132">
        <f>'02 - Zemní práce'!J40</f>
        <v>0</v>
      </c>
      <c r="AZ58" s="132">
        <f>'02 - Zemní práce'!F37</f>
        <v>0</v>
      </c>
      <c r="BA58" s="132">
        <f>'02 - Zemní práce'!F38</f>
        <v>0</v>
      </c>
      <c r="BB58" s="132">
        <f>'02 - Zemní práce'!F39</f>
        <v>0</v>
      </c>
      <c r="BC58" s="132">
        <f>'02 - Zemní práce'!F40</f>
        <v>0</v>
      </c>
      <c r="BD58" s="134">
        <f>'02 - Zemní práce'!F41</f>
        <v>0</v>
      </c>
      <c r="BE58" s="4"/>
      <c r="BT58" s="135" t="s">
        <v>88</v>
      </c>
      <c r="BV58" s="135" t="s">
        <v>74</v>
      </c>
      <c r="BW58" s="135" t="s">
        <v>92</v>
      </c>
      <c r="BX58" s="135" t="s">
        <v>84</v>
      </c>
      <c r="CL58" s="135" t="s">
        <v>19</v>
      </c>
    </row>
    <row r="59" s="4" customFormat="1" ht="14.4" customHeight="1">
      <c r="A59" s="136" t="s">
        <v>85</v>
      </c>
      <c r="B59" s="65"/>
      <c r="C59" s="126"/>
      <c r="D59" s="126"/>
      <c r="E59" s="126"/>
      <c r="F59" s="127" t="s">
        <v>93</v>
      </c>
      <c r="G59" s="127"/>
      <c r="H59" s="127"/>
      <c r="I59" s="127"/>
      <c r="J59" s="127"/>
      <c r="K59" s="126"/>
      <c r="L59" s="127" t="s">
        <v>94</v>
      </c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9">
        <f>'03 - Odvodnění pláně stezky'!J34</f>
        <v>0</v>
      </c>
      <c r="AH59" s="126"/>
      <c r="AI59" s="126"/>
      <c r="AJ59" s="126"/>
      <c r="AK59" s="126"/>
      <c r="AL59" s="126"/>
      <c r="AM59" s="126"/>
      <c r="AN59" s="129">
        <f>SUM(AG59,AT59)</f>
        <v>0</v>
      </c>
      <c r="AO59" s="126"/>
      <c r="AP59" s="126"/>
      <c r="AQ59" s="130" t="s">
        <v>83</v>
      </c>
      <c r="AR59" s="67"/>
      <c r="AS59" s="131">
        <v>0</v>
      </c>
      <c r="AT59" s="132">
        <f>ROUND(SUM(AV59:AW59),2)</f>
        <v>0</v>
      </c>
      <c r="AU59" s="133">
        <f>'03 - Odvodnění pláně stezky'!P95</f>
        <v>0</v>
      </c>
      <c r="AV59" s="132">
        <f>'03 - Odvodnění pláně stezky'!J37</f>
        <v>0</v>
      </c>
      <c r="AW59" s="132">
        <f>'03 - Odvodnění pláně stezky'!J38</f>
        <v>0</v>
      </c>
      <c r="AX59" s="132">
        <f>'03 - Odvodnění pláně stezky'!J39</f>
        <v>0</v>
      </c>
      <c r="AY59" s="132">
        <f>'03 - Odvodnění pláně stezky'!J40</f>
        <v>0</v>
      </c>
      <c r="AZ59" s="132">
        <f>'03 - Odvodnění pláně stezky'!F37</f>
        <v>0</v>
      </c>
      <c r="BA59" s="132">
        <f>'03 - Odvodnění pláně stezky'!F38</f>
        <v>0</v>
      </c>
      <c r="BB59" s="132">
        <f>'03 - Odvodnění pláně stezky'!F39</f>
        <v>0</v>
      </c>
      <c r="BC59" s="132">
        <f>'03 - Odvodnění pláně stezky'!F40</f>
        <v>0</v>
      </c>
      <c r="BD59" s="134">
        <f>'03 - Odvodnění pláně stezky'!F41</f>
        <v>0</v>
      </c>
      <c r="BE59" s="4"/>
      <c r="BT59" s="135" t="s">
        <v>88</v>
      </c>
      <c r="BV59" s="135" t="s">
        <v>74</v>
      </c>
      <c r="BW59" s="135" t="s">
        <v>95</v>
      </c>
      <c r="BX59" s="135" t="s">
        <v>84</v>
      </c>
      <c r="CL59" s="135" t="s">
        <v>19</v>
      </c>
    </row>
    <row r="60" s="4" customFormat="1" ht="14.4" customHeight="1">
      <c r="A60" s="136" t="s">
        <v>85</v>
      </c>
      <c r="B60" s="65"/>
      <c r="C60" s="126"/>
      <c r="D60" s="126"/>
      <c r="E60" s="126"/>
      <c r="F60" s="127" t="s">
        <v>96</v>
      </c>
      <c r="G60" s="127"/>
      <c r="H60" s="127"/>
      <c r="I60" s="127"/>
      <c r="J60" s="127"/>
      <c r="K60" s="126"/>
      <c r="L60" s="127" t="s">
        <v>97</v>
      </c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9">
        <f>'04 - Stezka ACO'!J34</f>
        <v>0</v>
      </c>
      <c r="AH60" s="126"/>
      <c r="AI60" s="126"/>
      <c r="AJ60" s="126"/>
      <c r="AK60" s="126"/>
      <c r="AL60" s="126"/>
      <c r="AM60" s="126"/>
      <c r="AN60" s="129">
        <f>SUM(AG60,AT60)</f>
        <v>0</v>
      </c>
      <c r="AO60" s="126"/>
      <c r="AP60" s="126"/>
      <c r="AQ60" s="130" t="s">
        <v>83</v>
      </c>
      <c r="AR60" s="67"/>
      <c r="AS60" s="131">
        <v>0</v>
      </c>
      <c r="AT60" s="132">
        <f>ROUND(SUM(AV60:AW60),2)</f>
        <v>0</v>
      </c>
      <c r="AU60" s="133">
        <f>'04 - Stezka ACO'!P94</f>
        <v>0</v>
      </c>
      <c r="AV60" s="132">
        <f>'04 - Stezka ACO'!J37</f>
        <v>0</v>
      </c>
      <c r="AW60" s="132">
        <f>'04 - Stezka ACO'!J38</f>
        <v>0</v>
      </c>
      <c r="AX60" s="132">
        <f>'04 - Stezka ACO'!J39</f>
        <v>0</v>
      </c>
      <c r="AY60" s="132">
        <f>'04 - Stezka ACO'!J40</f>
        <v>0</v>
      </c>
      <c r="AZ60" s="132">
        <f>'04 - Stezka ACO'!F37</f>
        <v>0</v>
      </c>
      <c r="BA60" s="132">
        <f>'04 - Stezka ACO'!F38</f>
        <v>0</v>
      </c>
      <c r="BB60" s="132">
        <f>'04 - Stezka ACO'!F39</f>
        <v>0</v>
      </c>
      <c r="BC60" s="132">
        <f>'04 - Stezka ACO'!F40</f>
        <v>0</v>
      </c>
      <c r="BD60" s="134">
        <f>'04 - Stezka ACO'!F41</f>
        <v>0</v>
      </c>
      <c r="BE60" s="4"/>
      <c r="BT60" s="135" t="s">
        <v>88</v>
      </c>
      <c r="BV60" s="135" t="s">
        <v>74</v>
      </c>
      <c r="BW60" s="135" t="s">
        <v>98</v>
      </c>
      <c r="BX60" s="135" t="s">
        <v>84</v>
      </c>
      <c r="CL60" s="135" t="s">
        <v>19</v>
      </c>
    </row>
    <row r="61" s="4" customFormat="1" ht="14.4" customHeight="1">
      <c r="A61" s="136" t="s">
        <v>85</v>
      </c>
      <c r="B61" s="65"/>
      <c r="C61" s="126"/>
      <c r="D61" s="126"/>
      <c r="E61" s="126"/>
      <c r="F61" s="127" t="s">
        <v>99</v>
      </c>
      <c r="G61" s="127"/>
      <c r="H61" s="127"/>
      <c r="I61" s="127"/>
      <c r="J61" s="127"/>
      <c r="K61" s="126"/>
      <c r="L61" s="127" t="s">
        <v>100</v>
      </c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9">
        <f>'05 - Stezka na pilotech'!J34</f>
        <v>0</v>
      </c>
      <c r="AH61" s="126"/>
      <c r="AI61" s="126"/>
      <c r="AJ61" s="126"/>
      <c r="AK61" s="126"/>
      <c r="AL61" s="126"/>
      <c r="AM61" s="126"/>
      <c r="AN61" s="129">
        <f>SUM(AG61,AT61)</f>
        <v>0</v>
      </c>
      <c r="AO61" s="126"/>
      <c r="AP61" s="126"/>
      <c r="AQ61" s="130" t="s">
        <v>83</v>
      </c>
      <c r="AR61" s="67"/>
      <c r="AS61" s="131">
        <v>0</v>
      </c>
      <c r="AT61" s="132">
        <f>ROUND(SUM(AV61:AW61),2)</f>
        <v>0</v>
      </c>
      <c r="AU61" s="133">
        <f>'05 - Stezka na pilotech'!P97</f>
        <v>0</v>
      </c>
      <c r="AV61" s="132">
        <f>'05 - Stezka na pilotech'!J37</f>
        <v>0</v>
      </c>
      <c r="AW61" s="132">
        <f>'05 - Stezka na pilotech'!J38</f>
        <v>0</v>
      </c>
      <c r="AX61" s="132">
        <f>'05 - Stezka na pilotech'!J39</f>
        <v>0</v>
      </c>
      <c r="AY61" s="132">
        <f>'05 - Stezka na pilotech'!J40</f>
        <v>0</v>
      </c>
      <c r="AZ61" s="132">
        <f>'05 - Stezka na pilotech'!F37</f>
        <v>0</v>
      </c>
      <c r="BA61" s="132">
        <f>'05 - Stezka na pilotech'!F38</f>
        <v>0</v>
      </c>
      <c r="BB61" s="132">
        <f>'05 - Stezka na pilotech'!F39</f>
        <v>0</v>
      </c>
      <c r="BC61" s="132">
        <f>'05 - Stezka na pilotech'!F40</f>
        <v>0</v>
      </c>
      <c r="BD61" s="134">
        <f>'05 - Stezka na pilotech'!F41</f>
        <v>0</v>
      </c>
      <c r="BE61" s="4"/>
      <c r="BT61" s="135" t="s">
        <v>88</v>
      </c>
      <c r="BV61" s="135" t="s">
        <v>74</v>
      </c>
      <c r="BW61" s="135" t="s">
        <v>101</v>
      </c>
      <c r="BX61" s="135" t="s">
        <v>84</v>
      </c>
      <c r="CL61" s="135" t="s">
        <v>19</v>
      </c>
    </row>
    <row r="62" s="4" customFormat="1" ht="14.4" customHeight="1">
      <c r="A62" s="136" t="s">
        <v>85</v>
      </c>
      <c r="B62" s="65"/>
      <c r="C62" s="126"/>
      <c r="D62" s="126"/>
      <c r="E62" s="126"/>
      <c r="F62" s="127" t="s">
        <v>102</v>
      </c>
      <c r="G62" s="127"/>
      <c r="H62" s="127"/>
      <c r="I62" s="127"/>
      <c r="J62" s="127"/>
      <c r="K62" s="126"/>
      <c r="L62" s="127" t="s">
        <v>103</v>
      </c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9">
        <f>'06 - Dopravní značení'!J34</f>
        <v>0</v>
      </c>
      <c r="AH62" s="126"/>
      <c r="AI62" s="126"/>
      <c r="AJ62" s="126"/>
      <c r="AK62" s="126"/>
      <c r="AL62" s="126"/>
      <c r="AM62" s="126"/>
      <c r="AN62" s="129">
        <f>SUM(AG62,AT62)</f>
        <v>0</v>
      </c>
      <c r="AO62" s="126"/>
      <c r="AP62" s="126"/>
      <c r="AQ62" s="130" t="s">
        <v>83</v>
      </c>
      <c r="AR62" s="67"/>
      <c r="AS62" s="131">
        <v>0</v>
      </c>
      <c r="AT62" s="132">
        <f>ROUND(SUM(AV62:AW62),2)</f>
        <v>0</v>
      </c>
      <c r="AU62" s="133">
        <f>'06 - Dopravní značení'!P93</f>
        <v>0</v>
      </c>
      <c r="AV62" s="132">
        <f>'06 - Dopravní značení'!J37</f>
        <v>0</v>
      </c>
      <c r="AW62" s="132">
        <f>'06 - Dopravní značení'!J38</f>
        <v>0</v>
      </c>
      <c r="AX62" s="132">
        <f>'06 - Dopravní značení'!J39</f>
        <v>0</v>
      </c>
      <c r="AY62" s="132">
        <f>'06 - Dopravní značení'!J40</f>
        <v>0</v>
      </c>
      <c r="AZ62" s="132">
        <f>'06 - Dopravní značení'!F37</f>
        <v>0</v>
      </c>
      <c r="BA62" s="132">
        <f>'06 - Dopravní značení'!F38</f>
        <v>0</v>
      </c>
      <c r="BB62" s="132">
        <f>'06 - Dopravní značení'!F39</f>
        <v>0</v>
      </c>
      <c r="BC62" s="132">
        <f>'06 - Dopravní značení'!F40</f>
        <v>0</v>
      </c>
      <c r="BD62" s="134">
        <f>'06 - Dopravní značení'!F41</f>
        <v>0</v>
      </c>
      <c r="BE62" s="4"/>
      <c r="BT62" s="135" t="s">
        <v>88</v>
      </c>
      <c r="BV62" s="135" t="s">
        <v>74</v>
      </c>
      <c r="BW62" s="135" t="s">
        <v>104</v>
      </c>
      <c r="BX62" s="135" t="s">
        <v>84</v>
      </c>
      <c r="CL62" s="135" t="s">
        <v>19</v>
      </c>
    </row>
    <row r="63" s="4" customFormat="1" ht="14.4" customHeight="1">
      <c r="A63" s="136" t="s">
        <v>85</v>
      </c>
      <c r="B63" s="65"/>
      <c r="C63" s="126"/>
      <c r="D63" s="126"/>
      <c r="E63" s="126"/>
      <c r="F63" s="127" t="s">
        <v>105</v>
      </c>
      <c r="G63" s="127"/>
      <c r="H63" s="127"/>
      <c r="I63" s="127"/>
      <c r="J63" s="127"/>
      <c r="K63" s="126"/>
      <c r="L63" s="127" t="s">
        <v>106</v>
      </c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9">
        <f>'07 - Dokončovací práce'!J34</f>
        <v>0</v>
      </c>
      <c r="AH63" s="126"/>
      <c r="AI63" s="126"/>
      <c r="AJ63" s="126"/>
      <c r="AK63" s="126"/>
      <c r="AL63" s="126"/>
      <c r="AM63" s="126"/>
      <c r="AN63" s="129">
        <f>SUM(AG63,AT63)</f>
        <v>0</v>
      </c>
      <c r="AO63" s="126"/>
      <c r="AP63" s="126"/>
      <c r="AQ63" s="130" t="s">
        <v>83</v>
      </c>
      <c r="AR63" s="67"/>
      <c r="AS63" s="131">
        <v>0</v>
      </c>
      <c r="AT63" s="132">
        <f>ROUND(SUM(AV63:AW63),2)</f>
        <v>0</v>
      </c>
      <c r="AU63" s="133">
        <f>'07 - Dokončovací práce'!P94</f>
        <v>0</v>
      </c>
      <c r="AV63" s="132">
        <f>'07 - Dokončovací práce'!J37</f>
        <v>0</v>
      </c>
      <c r="AW63" s="132">
        <f>'07 - Dokončovací práce'!J38</f>
        <v>0</v>
      </c>
      <c r="AX63" s="132">
        <f>'07 - Dokončovací práce'!J39</f>
        <v>0</v>
      </c>
      <c r="AY63" s="132">
        <f>'07 - Dokončovací práce'!J40</f>
        <v>0</v>
      </c>
      <c r="AZ63" s="132">
        <f>'07 - Dokončovací práce'!F37</f>
        <v>0</v>
      </c>
      <c r="BA63" s="132">
        <f>'07 - Dokončovací práce'!F38</f>
        <v>0</v>
      </c>
      <c r="BB63" s="132">
        <f>'07 - Dokončovací práce'!F39</f>
        <v>0</v>
      </c>
      <c r="BC63" s="132">
        <f>'07 - Dokončovací práce'!F40</f>
        <v>0</v>
      </c>
      <c r="BD63" s="134">
        <f>'07 - Dokončovací práce'!F41</f>
        <v>0</v>
      </c>
      <c r="BE63" s="4"/>
      <c r="BT63" s="135" t="s">
        <v>88</v>
      </c>
      <c r="BV63" s="135" t="s">
        <v>74</v>
      </c>
      <c r="BW63" s="135" t="s">
        <v>107</v>
      </c>
      <c r="BX63" s="135" t="s">
        <v>84</v>
      </c>
      <c r="CL63" s="135" t="s">
        <v>19</v>
      </c>
    </row>
    <row r="64" s="7" customFormat="1" ht="24.6" customHeight="1">
      <c r="A64" s="7"/>
      <c r="B64" s="113"/>
      <c r="C64" s="114"/>
      <c r="D64" s="115" t="s">
        <v>80</v>
      </c>
      <c r="E64" s="115"/>
      <c r="F64" s="115"/>
      <c r="G64" s="115"/>
      <c r="H64" s="115"/>
      <c r="I64" s="116"/>
      <c r="J64" s="115" t="s">
        <v>108</v>
      </c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7">
        <f>ROUND(AG65,2)</f>
        <v>0</v>
      </c>
      <c r="AH64" s="116"/>
      <c r="AI64" s="116"/>
      <c r="AJ64" s="116"/>
      <c r="AK64" s="116"/>
      <c r="AL64" s="116"/>
      <c r="AM64" s="116"/>
      <c r="AN64" s="118">
        <f>SUM(AG64,AT64)</f>
        <v>0</v>
      </c>
      <c r="AO64" s="116"/>
      <c r="AP64" s="116"/>
      <c r="AQ64" s="119" t="s">
        <v>78</v>
      </c>
      <c r="AR64" s="120"/>
      <c r="AS64" s="121">
        <f>ROUND(AS65,2)</f>
        <v>0</v>
      </c>
      <c r="AT64" s="122">
        <f>ROUND(SUM(AV64:AW64),2)</f>
        <v>0</v>
      </c>
      <c r="AU64" s="123">
        <f>ROUND(AU65,5)</f>
        <v>0</v>
      </c>
      <c r="AV64" s="122">
        <f>ROUND(AZ64*L29,2)</f>
        <v>0</v>
      </c>
      <c r="AW64" s="122">
        <f>ROUND(BA64*L30,2)</f>
        <v>0</v>
      </c>
      <c r="AX64" s="122">
        <f>ROUND(BB64*L29,2)</f>
        <v>0</v>
      </c>
      <c r="AY64" s="122">
        <f>ROUND(BC64*L30,2)</f>
        <v>0</v>
      </c>
      <c r="AZ64" s="122">
        <f>ROUND(AZ65,2)</f>
        <v>0</v>
      </c>
      <c r="BA64" s="122">
        <f>ROUND(BA65,2)</f>
        <v>0</v>
      </c>
      <c r="BB64" s="122">
        <f>ROUND(BB65,2)</f>
        <v>0</v>
      </c>
      <c r="BC64" s="122">
        <f>ROUND(BC65,2)</f>
        <v>0</v>
      </c>
      <c r="BD64" s="124">
        <f>ROUND(BD65,2)</f>
        <v>0</v>
      </c>
      <c r="BE64" s="7"/>
      <c r="BS64" s="125" t="s">
        <v>71</v>
      </c>
      <c r="BT64" s="125" t="s">
        <v>76</v>
      </c>
      <c r="BU64" s="125" t="s">
        <v>73</v>
      </c>
      <c r="BV64" s="125" t="s">
        <v>74</v>
      </c>
      <c r="BW64" s="125" t="s">
        <v>109</v>
      </c>
      <c r="BX64" s="125" t="s">
        <v>5</v>
      </c>
      <c r="CL64" s="125" t="s">
        <v>19</v>
      </c>
      <c r="CM64" s="125" t="s">
        <v>80</v>
      </c>
    </row>
    <row r="65" s="4" customFormat="1" ht="14.4" customHeight="1">
      <c r="A65" s="136" t="s">
        <v>85</v>
      </c>
      <c r="B65" s="65"/>
      <c r="C65" s="126"/>
      <c r="D65" s="126"/>
      <c r="E65" s="127" t="s">
        <v>110</v>
      </c>
      <c r="F65" s="127"/>
      <c r="G65" s="127"/>
      <c r="H65" s="127"/>
      <c r="I65" s="127"/>
      <c r="J65" s="126"/>
      <c r="K65" s="127" t="s">
        <v>111</v>
      </c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9">
        <f>'2.1 - Vedlejší náklady st...'!J32</f>
        <v>0</v>
      </c>
      <c r="AH65" s="126"/>
      <c r="AI65" s="126"/>
      <c r="AJ65" s="126"/>
      <c r="AK65" s="126"/>
      <c r="AL65" s="126"/>
      <c r="AM65" s="126"/>
      <c r="AN65" s="129">
        <f>SUM(AG65,AT65)</f>
        <v>0</v>
      </c>
      <c r="AO65" s="126"/>
      <c r="AP65" s="126"/>
      <c r="AQ65" s="130" t="s">
        <v>83</v>
      </c>
      <c r="AR65" s="67"/>
      <c r="AS65" s="131">
        <v>0</v>
      </c>
      <c r="AT65" s="132">
        <f>ROUND(SUM(AV65:AW65),2)</f>
        <v>0</v>
      </c>
      <c r="AU65" s="133">
        <f>'2.1 - Vedlejší náklady st...'!P90</f>
        <v>0</v>
      </c>
      <c r="AV65" s="132">
        <f>'2.1 - Vedlejší náklady st...'!J35</f>
        <v>0</v>
      </c>
      <c r="AW65" s="132">
        <f>'2.1 - Vedlejší náklady st...'!J36</f>
        <v>0</v>
      </c>
      <c r="AX65" s="132">
        <f>'2.1 - Vedlejší náklady st...'!J37</f>
        <v>0</v>
      </c>
      <c r="AY65" s="132">
        <f>'2.1 - Vedlejší náklady st...'!J38</f>
        <v>0</v>
      </c>
      <c r="AZ65" s="132">
        <f>'2.1 - Vedlejší náklady st...'!F35</f>
        <v>0</v>
      </c>
      <c r="BA65" s="132">
        <f>'2.1 - Vedlejší náklady st...'!F36</f>
        <v>0</v>
      </c>
      <c r="BB65" s="132">
        <f>'2.1 - Vedlejší náklady st...'!F37</f>
        <v>0</v>
      </c>
      <c r="BC65" s="132">
        <f>'2.1 - Vedlejší náklady st...'!F38</f>
        <v>0</v>
      </c>
      <c r="BD65" s="134">
        <f>'2.1 - Vedlejší náklady st...'!F39</f>
        <v>0</v>
      </c>
      <c r="BE65" s="4"/>
      <c r="BT65" s="135" t="s">
        <v>80</v>
      </c>
      <c r="BV65" s="135" t="s">
        <v>74</v>
      </c>
      <c r="BW65" s="135" t="s">
        <v>112</v>
      </c>
      <c r="BX65" s="135" t="s">
        <v>109</v>
      </c>
      <c r="CL65" s="135" t="s">
        <v>19</v>
      </c>
    </row>
    <row r="66" s="7" customFormat="1" ht="14.4" customHeight="1">
      <c r="A66" s="7"/>
      <c r="B66" s="113"/>
      <c r="C66" s="114"/>
      <c r="D66" s="115" t="s">
        <v>88</v>
      </c>
      <c r="E66" s="115"/>
      <c r="F66" s="115"/>
      <c r="G66" s="115"/>
      <c r="H66" s="115"/>
      <c r="I66" s="116"/>
      <c r="J66" s="115" t="s">
        <v>113</v>
      </c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7">
        <f>ROUND(AG67+AG72,2)</f>
        <v>0</v>
      </c>
      <c r="AH66" s="116"/>
      <c r="AI66" s="116"/>
      <c r="AJ66" s="116"/>
      <c r="AK66" s="116"/>
      <c r="AL66" s="116"/>
      <c r="AM66" s="116"/>
      <c r="AN66" s="118">
        <f>SUM(AG66,AT66)</f>
        <v>0</v>
      </c>
      <c r="AO66" s="116"/>
      <c r="AP66" s="116"/>
      <c r="AQ66" s="119" t="s">
        <v>78</v>
      </c>
      <c r="AR66" s="120"/>
      <c r="AS66" s="121">
        <f>ROUND(AS67+AS72,2)</f>
        <v>0</v>
      </c>
      <c r="AT66" s="122">
        <f>ROUND(SUM(AV66:AW66),2)</f>
        <v>0</v>
      </c>
      <c r="AU66" s="123">
        <f>ROUND(AU67+AU72,5)</f>
        <v>0</v>
      </c>
      <c r="AV66" s="122">
        <f>ROUND(AZ66*L29,2)</f>
        <v>0</v>
      </c>
      <c r="AW66" s="122">
        <f>ROUND(BA66*L30,2)</f>
        <v>0</v>
      </c>
      <c r="AX66" s="122">
        <f>ROUND(BB66*L29,2)</f>
        <v>0</v>
      </c>
      <c r="AY66" s="122">
        <f>ROUND(BC66*L30,2)</f>
        <v>0</v>
      </c>
      <c r="AZ66" s="122">
        <f>ROUND(AZ67+AZ72,2)</f>
        <v>0</v>
      </c>
      <c r="BA66" s="122">
        <f>ROUND(BA67+BA72,2)</f>
        <v>0</v>
      </c>
      <c r="BB66" s="122">
        <f>ROUND(BB67+BB72,2)</f>
        <v>0</v>
      </c>
      <c r="BC66" s="122">
        <f>ROUND(BC67+BC72,2)</f>
        <v>0</v>
      </c>
      <c r="BD66" s="124">
        <f>ROUND(BD67+BD72,2)</f>
        <v>0</v>
      </c>
      <c r="BE66" s="7"/>
      <c r="BS66" s="125" t="s">
        <v>71</v>
      </c>
      <c r="BT66" s="125" t="s">
        <v>76</v>
      </c>
      <c r="BU66" s="125" t="s">
        <v>73</v>
      </c>
      <c r="BV66" s="125" t="s">
        <v>74</v>
      </c>
      <c r="BW66" s="125" t="s">
        <v>114</v>
      </c>
      <c r="BX66" s="125" t="s">
        <v>5</v>
      </c>
      <c r="CL66" s="125" t="s">
        <v>19</v>
      </c>
      <c r="CM66" s="125" t="s">
        <v>80</v>
      </c>
    </row>
    <row r="67" s="4" customFormat="1" ht="14.4" customHeight="1">
      <c r="A67" s="4"/>
      <c r="B67" s="65"/>
      <c r="C67" s="126"/>
      <c r="D67" s="126"/>
      <c r="E67" s="127" t="s">
        <v>115</v>
      </c>
      <c r="F67" s="127"/>
      <c r="G67" s="127"/>
      <c r="H67" s="127"/>
      <c r="I67" s="127"/>
      <c r="J67" s="126"/>
      <c r="K67" s="127" t="s">
        <v>116</v>
      </c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8">
        <f>ROUND(SUM(AG68:AG71),2)</f>
        <v>0</v>
      </c>
      <c r="AH67" s="126"/>
      <c r="AI67" s="126"/>
      <c r="AJ67" s="126"/>
      <c r="AK67" s="126"/>
      <c r="AL67" s="126"/>
      <c r="AM67" s="126"/>
      <c r="AN67" s="129">
        <f>SUM(AG67,AT67)</f>
        <v>0</v>
      </c>
      <c r="AO67" s="126"/>
      <c r="AP67" s="126"/>
      <c r="AQ67" s="130" t="s">
        <v>83</v>
      </c>
      <c r="AR67" s="67"/>
      <c r="AS67" s="131">
        <f>ROUND(SUM(AS68:AS71),2)</f>
        <v>0</v>
      </c>
      <c r="AT67" s="132">
        <f>ROUND(SUM(AV67:AW67),2)</f>
        <v>0</v>
      </c>
      <c r="AU67" s="133">
        <f>ROUND(SUM(AU68:AU71),5)</f>
        <v>0</v>
      </c>
      <c r="AV67" s="132">
        <f>ROUND(AZ67*L29,2)</f>
        <v>0</v>
      </c>
      <c r="AW67" s="132">
        <f>ROUND(BA67*L30,2)</f>
        <v>0</v>
      </c>
      <c r="AX67" s="132">
        <f>ROUND(BB67*L29,2)</f>
        <v>0</v>
      </c>
      <c r="AY67" s="132">
        <f>ROUND(BC67*L30,2)</f>
        <v>0</v>
      </c>
      <c r="AZ67" s="132">
        <f>ROUND(SUM(AZ68:AZ71),2)</f>
        <v>0</v>
      </c>
      <c r="BA67" s="132">
        <f>ROUND(SUM(BA68:BA71),2)</f>
        <v>0</v>
      </c>
      <c r="BB67" s="132">
        <f>ROUND(SUM(BB68:BB71),2)</f>
        <v>0</v>
      </c>
      <c r="BC67" s="132">
        <f>ROUND(SUM(BC68:BC71),2)</f>
        <v>0</v>
      </c>
      <c r="BD67" s="134">
        <f>ROUND(SUM(BD68:BD71),2)</f>
        <v>0</v>
      </c>
      <c r="BE67" s="4"/>
      <c r="BS67" s="135" t="s">
        <v>71</v>
      </c>
      <c r="BT67" s="135" t="s">
        <v>80</v>
      </c>
      <c r="BU67" s="135" t="s">
        <v>73</v>
      </c>
      <c r="BV67" s="135" t="s">
        <v>74</v>
      </c>
      <c r="BW67" s="135" t="s">
        <v>117</v>
      </c>
      <c r="BX67" s="135" t="s">
        <v>114</v>
      </c>
      <c r="CL67" s="135" t="s">
        <v>19</v>
      </c>
    </row>
    <row r="68" s="4" customFormat="1" ht="14.4" customHeight="1">
      <c r="A68" s="136" t="s">
        <v>85</v>
      </c>
      <c r="B68" s="65"/>
      <c r="C68" s="126"/>
      <c r="D68" s="126"/>
      <c r="E68" s="126"/>
      <c r="F68" s="127" t="s">
        <v>86</v>
      </c>
      <c r="G68" s="127"/>
      <c r="H68" s="127"/>
      <c r="I68" s="127"/>
      <c r="J68" s="127"/>
      <c r="K68" s="126"/>
      <c r="L68" s="127" t="s">
        <v>87</v>
      </c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9">
        <f>'01 - Přípravné práce_01'!J34</f>
        <v>0</v>
      </c>
      <c r="AH68" s="126"/>
      <c r="AI68" s="126"/>
      <c r="AJ68" s="126"/>
      <c r="AK68" s="126"/>
      <c r="AL68" s="126"/>
      <c r="AM68" s="126"/>
      <c r="AN68" s="129">
        <f>SUM(AG68,AT68)</f>
        <v>0</v>
      </c>
      <c r="AO68" s="126"/>
      <c r="AP68" s="126"/>
      <c r="AQ68" s="130" t="s">
        <v>83</v>
      </c>
      <c r="AR68" s="67"/>
      <c r="AS68" s="131">
        <v>0</v>
      </c>
      <c r="AT68" s="132">
        <f>ROUND(SUM(AV68:AW68),2)</f>
        <v>0</v>
      </c>
      <c r="AU68" s="133">
        <f>'01 - Přípravné práce_01'!P93</f>
        <v>0</v>
      </c>
      <c r="AV68" s="132">
        <f>'01 - Přípravné práce_01'!J37</f>
        <v>0</v>
      </c>
      <c r="AW68" s="132">
        <f>'01 - Přípravné práce_01'!J38</f>
        <v>0</v>
      </c>
      <c r="AX68" s="132">
        <f>'01 - Přípravné práce_01'!J39</f>
        <v>0</v>
      </c>
      <c r="AY68" s="132">
        <f>'01 - Přípravné práce_01'!J40</f>
        <v>0</v>
      </c>
      <c r="AZ68" s="132">
        <f>'01 - Přípravné práce_01'!F37</f>
        <v>0</v>
      </c>
      <c r="BA68" s="132">
        <f>'01 - Přípravné práce_01'!F38</f>
        <v>0</v>
      </c>
      <c r="BB68" s="132">
        <f>'01 - Přípravné práce_01'!F39</f>
        <v>0</v>
      </c>
      <c r="BC68" s="132">
        <f>'01 - Přípravné práce_01'!F40</f>
        <v>0</v>
      </c>
      <c r="BD68" s="134">
        <f>'01 - Přípravné práce_01'!F41</f>
        <v>0</v>
      </c>
      <c r="BE68" s="4"/>
      <c r="BT68" s="135" t="s">
        <v>88</v>
      </c>
      <c r="BV68" s="135" t="s">
        <v>74</v>
      </c>
      <c r="BW68" s="135" t="s">
        <v>118</v>
      </c>
      <c r="BX68" s="135" t="s">
        <v>117</v>
      </c>
      <c r="CL68" s="135" t="s">
        <v>19</v>
      </c>
    </row>
    <row r="69" s="4" customFormat="1" ht="14.4" customHeight="1">
      <c r="A69" s="136" t="s">
        <v>85</v>
      </c>
      <c r="B69" s="65"/>
      <c r="C69" s="126"/>
      <c r="D69" s="126"/>
      <c r="E69" s="126"/>
      <c r="F69" s="127" t="s">
        <v>90</v>
      </c>
      <c r="G69" s="127"/>
      <c r="H69" s="127"/>
      <c r="I69" s="127"/>
      <c r="J69" s="127"/>
      <c r="K69" s="126"/>
      <c r="L69" s="127" t="s">
        <v>91</v>
      </c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9">
        <f>'02 - Zemní práce_01'!J34</f>
        <v>0</v>
      </c>
      <c r="AH69" s="126"/>
      <c r="AI69" s="126"/>
      <c r="AJ69" s="126"/>
      <c r="AK69" s="126"/>
      <c r="AL69" s="126"/>
      <c r="AM69" s="126"/>
      <c r="AN69" s="129">
        <f>SUM(AG69,AT69)</f>
        <v>0</v>
      </c>
      <c r="AO69" s="126"/>
      <c r="AP69" s="126"/>
      <c r="AQ69" s="130" t="s">
        <v>83</v>
      </c>
      <c r="AR69" s="67"/>
      <c r="AS69" s="131">
        <v>0</v>
      </c>
      <c r="AT69" s="132">
        <f>ROUND(SUM(AV69:AW69),2)</f>
        <v>0</v>
      </c>
      <c r="AU69" s="133">
        <f>'02 - Zemní práce_01'!P93</f>
        <v>0</v>
      </c>
      <c r="AV69" s="132">
        <f>'02 - Zemní práce_01'!J37</f>
        <v>0</v>
      </c>
      <c r="AW69" s="132">
        <f>'02 - Zemní práce_01'!J38</f>
        <v>0</v>
      </c>
      <c r="AX69" s="132">
        <f>'02 - Zemní práce_01'!J39</f>
        <v>0</v>
      </c>
      <c r="AY69" s="132">
        <f>'02 - Zemní práce_01'!J40</f>
        <v>0</v>
      </c>
      <c r="AZ69" s="132">
        <f>'02 - Zemní práce_01'!F37</f>
        <v>0</v>
      </c>
      <c r="BA69" s="132">
        <f>'02 - Zemní práce_01'!F38</f>
        <v>0</v>
      </c>
      <c r="BB69" s="132">
        <f>'02 - Zemní práce_01'!F39</f>
        <v>0</v>
      </c>
      <c r="BC69" s="132">
        <f>'02 - Zemní práce_01'!F40</f>
        <v>0</v>
      </c>
      <c r="BD69" s="134">
        <f>'02 - Zemní práce_01'!F41</f>
        <v>0</v>
      </c>
      <c r="BE69" s="4"/>
      <c r="BT69" s="135" t="s">
        <v>88</v>
      </c>
      <c r="BV69" s="135" t="s">
        <v>74</v>
      </c>
      <c r="BW69" s="135" t="s">
        <v>119</v>
      </c>
      <c r="BX69" s="135" t="s">
        <v>117</v>
      </c>
      <c r="CL69" s="135" t="s">
        <v>19</v>
      </c>
    </row>
    <row r="70" s="4" customFormat="1" ht="14.4" customHeight="1">
      <c r="A70" s="136" t="s">
        <v>85</v>
      </c>
      <c r="B70" s="65"/>
      <c r="C70" s="126"/>
      <c r="D70" s="126"/>
      <c r="E70" s="126"/>
      <c r="F70" s="127" t="s">
        <v>93</v>
      </c>
      <c r="G70" s="127"/>
      <c r="H70" s="127"/>
      <c r="I70" s="127"/>
      <c r="J70" s="127"/>
      <c r="K70" s="126"/>
      <c r="L70" s="127" t="s">
        <v>116</v>
      </c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9">
        <f>'03 - Veřejné osvětlení'!J34</f>
        <v>0</v>
      </c>
      <c r="AH70" s="126"/>
      <c r="AI70" s="126"/>
      <c r="AJ70" s="126"/>
      <c r="AK70" s="126"/>
      <c r="AL70" s="126"/>
      <c r="AM70" s="126"/>
      <c r="AN70" s="129">
        <f>SUM(AG70,AT70)</f>
        <v>0</v>
      </c>
      <c r="AO70" s="126"/>
      <c r="AP70" s="126"/>
      <c r="AQ70" s="130" t="s">
        <v>83</v>
      </c>
      <c r="AR70" s="67"/>
      <c r="AS70" s="131">
        <v>0</v>
      </c>
      <c r="AT70" s="132">
        <f>ROUND(SUM(AV70:AW70),2)</f>
        <v>0</v>
      </c>
      <c r="AU70" s="133">
        <f>'03 - Veřejné osvětlení'!P100</f>
        <v>0</v>
      </c>
      <c r="AV70" s="132">
        <f>'03 - Veřejné osvětlení'!J37</f>
        <v>0</v>
      </c>
      <c r="AW70" s="132">
        <f>'03 - Veřejné osvětlení'!J38</f>
        <v>0</v>
      </c>
      <c r="AX70" s="132">
        <f>'03 - Veřejné osvětlení'!J39</f>
        <v>0</v>
      </c>
      <c r="AY70" s="132">
        <f>'03 - Veřejné osvětlení'!J40</f>
        <v>0</v>
      </c>
      <c r="AZ70" s="132">
        <f>'03 - Veřejné osvětlení'!F37</f>
        <v>0</v>
      </c>
      <c r="BA70" s="132">
        <f>'03 - Veřejné osvětlení'!F38</f>
        <v>0</v>
      </c>
      <c r="BB70" s="132">
        <f>'03 - Veřejné osvětlení'!F39</f>
        <v>0</v>
      </c>
      <c r="BC70" s="132">
        <f>'03 - Veřejné osvětlení'!F40</f>
        <v>0</v>
      </c>
      <c r="BD70" s="134">
        <f>'03 - Veřejné osvětlení'!F41</f>
        <v>0</v>
      </c>
      <c r="BE70" s="4"/>
      <c r="BT70" s="135" t="s">
        <v>88</v>
      </c>
      <c r="BV70" s="135" t="s">
        <v>74</v>
      </c>
      <c r="BW70" s="135" t="s">
        <v>120</v>
      </c>
      <c r="BX70" s="135" t="s">
        <v>117</v>
      </c>
      <c r="CL70" s="135" t="s">
        <v>19</v>
      </c>
    </row>
    <row r="71" s="4" customFormat="1" ht="14.4" customHeight="1">
      <c r="A71" s="136" t="s">
        <v>85</v>
      </c>
      <c r="B71" s="65"/>
      <c r="C71" s="126"/>
      <c r="D71" s="126"/>
      <c r="E71" s="126"/>
      <c r="F71" s="127" t="s">
        <v>96</v>
      </c>
      <c r="G71" s="127"/>
      <c r="H71" s="127"/>
      <c r="I71" s="127"/>
      <c r="J71" s="127"/>
      <c r="K71" s="126"/>
      <c r="L71" s="127" t="s">
        <v>106</v>
      </c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9">
        <f>'04 - Dokončovací práce'!J34</f>
        <v>0</v>
      </c>
      <c r="AH71" s="126"/>
      <c r="AI71" s="126"/>
      <c r="AJ71" s="126"/>
      <c r="AK71" s="126"/>
      <c r="AL71" s="126"/>
      <c r="AM71" s="126"/>
      <c r="AN71" s="129">
        <f>SUM(AG71,AT71)</f>
        <v>0</v>
      </c>
      <c r="AO71" s="126"/>
      <c r="AP71" s="126"/>
      <c r="AQ71" s="130" t="s">
        <v>83</v>
      </c>
      <c r="AR71" s="67"/>
      <c r="AS71" s="131">
        <v>0</v>
      </c>
      <c r="AT71" s="132">
        <f>ROUND(SUM(AV71:AW71),2)</f>
        <v>0</v>
      </c>
      <c r="AU71" s="133">
        <f>'04 - Dokončovací práce'!P96</f>
        <v>0</v>
      </c>
      <c r="AV71" s="132">
        <f>'04 - Dokončovací práce'!J37</f>
        <v>0</v>
      </c>
      <c r="AW71" s="132">
        <f>'04 - Dokončovací práce'!J38</f>
        <v>0</v>
      </c>
      <c r="AX71" s="132">
        <f>'04 - Dokončovací práce'!J39</f>
        <v>0</v>
      </c>
      <c r="AY71" s="132">
        <f>'04 - Dokončovací práce'!J40</f>
        <v>0</v>
      </c>
      <c r="AZ71" s="132">
        <f>'04 - Dokončovací práce'!F37</f>
        <v>0</v>
      </c>
      <c r="BA71" s="132">
        <f>'04 - Dokončovací práce'!F38</f>
        <v>0</v>
      </c>
      <c r="BB71" s="132">
        <f>'04 - Dokončovací práce'!F39</f>
        <v>0</v>
      </c>
      <c r="BC71" s="132">
        <f>'04 - Dokončovací práce'!F40</f>
        <v>0</v>
      </c>
      <c r="BD71" s="134">
        <f>'04 - Dokončovací práce'!F41</f>
        <v>0</v>
      </c>
      <c r="BE71" s="4"/>
      <c r="BT71" s="135" t="s">
        <v>88</v>
      </c>
      <c r="BV71" s="135" t="s">
        <v>74</v>
      </c>
      <c r="BW71" s="135" t="s">
        <v>121</v>
      </c>
      <c r="BX71" s="135" t="s">
        <v>117</v>
      </c>
      <c r="CL71" s="135" t="s">
        <v>19</v>
      </c>
    </row>
    <row r="72" s="4" customFormat="1" ht="14.4" customHeight="1">
      <c r="A72" s="136" t="s">
        <v>85</v>
      </c>
      <c r="B72" s="65"/>
      <c r="C72" s="126"/>
      <c r="D72" s="126"/>
      <c r="E72" s="127" t="s">
        <v>122</v>
      </c>
      <c r="F72" s="127"/>
      <c r="G72" s="127"/>
      <c r="H72" s="127"/>
      <c r="I72" s="127"/>
      <c r="J72" s="126"/>
      <c r="K72" s="127" t="s">
        <v>123</v>
      </c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9">
        <f>'3.2 - zařízení staveniště'!J32</f>
        <v>0</v>
      </c>
      <c r="AH72" s="126"/>
      <c r="AI72" s="126"/>
      <c r="AJ72" s="126"/>
      <c r="AK72" s="126"/>
      <c r="AL72" s="126"/>
      <c r="AM72" s="126"/>
      <c r="AN72" s="129">
        <f>SUM(AG72,AT72)</f>
        <v>0</v>
      </c>
      <c r="AO72" s="126"/>
      <c r="AP72" s="126"/>
      <c r="AQ72" s="130" t="s">
        <v>83</v>
      </c>
      <c r="AR72" s="67"/>
      <c r="AS72" s="137">
        <v>0</v>
      </c>
      <c r="AT72" s="138">
        <f>ROUND(SUM(AV72:AW72),2)</f>
        <v>0</v>
      </c>
      <c r="AU72" s="139">
        <f>'3.2 - zařízení staveniště'!P86</f>
        <v>0</v>
      </c>
      <c r="AV72" s="138">
        <f>'3.2 - zařízení staveniště'!J35</f>
        <v>0</v>
      </c>
      <c r="AW72" s="138">
        <f>'3.2 - zařízení staveniště'!J36</f>
        <v>0</v>
      </c>
      <c r="AX72" s="138">
        <f>'3.2 - zařízení staveniště'!J37</f>
        <v>0</v>
      </c>
      <c r="AY72" s="138">
        <f>'3.2 - zařízení staveniště'!J38</f>
        <v>0</v>
      </c>
      <c r="AZ72" s="138">
        <f>'3.2 - zařízení staveniště'!F35</f>
        <v>0</v>
      </c>
      <c r="BA72" s="138">
        <f>'3.2 - zařízení staveniště'!F36</f>
        <v>0</v>
      </c>
      <c r="BB72" s="138">
        <f>'3.2 - zařízení staveniště'!F37</f>
        <v>0</v>
      </c>
      <c r="BC72" s="138">
        <f>'3.2 - zařízení staveniště'!F38</f>
        <v>0</v>
      </c>
      <c r="BD72" s="140">
        <f>'3.2 - zařízení staveniště'!F39</f>
        <v>0</v>
      </c>
      <c r="BE72" s="4"/>
      <c r="BT72" s="135" t="s">
        <v>80</v>
      </c>
      <c r="BV72" s="135" t="s">
        <v>74</v>
      </c>
      <c r="BW72" s="135" t="s">
        <v>124</v>
      </c>
      <c r="BX72" s="135" t="s">
        <v>114</v>
      </c>
      <c r="CL72" s="135" t="s">
        <v>19</v>
      </c>
    </row>
    <row r="73" s="2" customFormat="1" ht="30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6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46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</row>
  </sheetData>
  <sheetProtection sheet="1" formatColumns="0" formatRows="0" objects="1" scenarios="1" spinCount="100000" saltValue="Gb95uI2t5IHg+Uci7Ae1ssYsnIEiXC2ML9hhJl34e9P1U3ahhFyXGgFY6y+J2utxwmSdeWeCuMF6txYmz6MgZw==" hashValue="DzM2mDGFNGGGEUoBsJ6Ckf2vIPercPHDe7A40CskIyxM91zKeBwq3XG5yLaYE30E7s+gcDcBwr2stNLFw4tfSg==" algorithmName="SHA-512" password="CC35"/>
  <mergeCells count="110">
    <mergeCell ref="C52:G52"/>
    <mergeCell ref="D64:H64"/>
    <mergeCell ref="D55:H55"/>
    <mergeCell ref="E56:I56"/>
    <mergeCell ref="F57:J57"/>
    <mergeCell ref="F63:J63"/>
    <mergeCell ref="F62:J62"/>
    <mergeCell ref="F59:J59"/>
    <mergeCell ref="F61:J61"/>
    <mergeCell ref="F58:J58"/>
    <mergeCell ref="F60:J60"/>
    <mergeCell ref="I52:AF52"/>
    <mergeCell ref="J64:AF64"/>
    <mergeCell ref="J55:AF55"/>
    <mergeCell ref="K56:AF56"/>
    <mergeCell ref="L60:AF60"/>
    <mergeCell ref="L61:AF61"/>
    <mergeCell ref="L62:AF62"/>
    <mergeCell ref="L63:AF63"/>
    <mergeCell ref="L59:AF59"/>
    <mergeCell ref="L45:AO45"/>
    <mergeCell ref="L58:AF58"/>
    <mergeCell ref="L57:AF57"/>
    <mergeCell ref="E65:I65"/>
    <mergeCell ref="K65:AF65"/>
    <mergeCell ref="D66:H66"/>
    <mergeCell ref="J66:AF66"/>
    <mergeCell ref="E67:I67"/>
    <mergeCell ref="K67:AF67"/>
    <mergeCell ref="F68:J68"/>
    <mergeCell ref="L68:AF68"/>
    <mergeCell ref="F69:J69"/>
    <mergeCell ref="L69:AF69"/>
    <mergeCell ref="F70:J70"/>
    <mergeCell ref="L70:AF70"/>
    <mergeCell ref="F71:J71"/>
    <mergeCell ref="L71:AF71"/>
    <mergeCell ref="E72:I72"/>
    <mergeCell ref="K72:AF72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57:AM57"/>
    <mergeCell ref="AG64:AM64"/>
    <mergeCell ref="AG63:AM63"/>
    <mergeCell ref="AG62:AM62"/>
    <mergeCell ref="AG52:AM52"/>
    <mergeCell ref="AG60:AM60"/>
    <mergeCell ref="AG55:AM55"/>
    <mergeCell ref="AG61:AM61"/>
    <mergeCell ref="AG58:AM58"/>
    <mergeCell ref="AG56:AM56"/>
    <mergeCell ref="AG59:AM59"/>
    <mergeCell ref="AM47:AN47"/>
    <mergeCell ref="AM49:AP49"/>
    <mergeCell ref="AM50:AP50"/>
    <mergeCell ref="AN60:AP60"/>
    <mergeCell ref="AN63:AP63"/>
    <mergeCell ref="AN55:AP55"/>
    <mergeCell ref="AN58:AP58"/>
    <mergeCell ref="AN52:AP52"/>
    <mergeCell ref="AN61:AP61"/>
    <mergeCell ref="AN57:AP57"/>
    <mergeCell ref="AN56:AP56"/>
    <mergeCell ref="AN59:AP59"/>
    <mergeCell ref="AN62:AP62"/>
    <mergeCell ref="AN64:AP64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AN69:AP69"/>
    <mergeCell ref="AG69:AM69"/>
    <mergeCell ref="AN70:AP70"/>
    <mergeCell ref="AG70:AM70"/>
    <mergeCell ref="AN71:AP71"/>
    <mergeCell ref="AG71:AM71"/>
    <mergeCell ref="AN72:AP72"/>
    <mergeCell ref="AG72:AM72"/>
    <mergeCell ref="AN54:AP54"/>
  </mergeCells>
  <hyperlinks>
    <hyperlink ref="A57" location="'01 - Přípravné práce'!C2" display="/"/>
    <hyperlink ref="A58" location="'02 - Zemní práce'!C2" display="/"/>
    <hyperlink ref="A59" location="'03 - Odvodnění pláně stezky'!C2" display="/"/>
    <hyperlink ref="A60" location="'04 - Stezka ACO'!C2" display="/"/>
    <hyperlink ref="A61" location="'05 - Stezka na pilotech'!C2" display="/"/>
    <hyperlink ref="A62" location="'06 - Dopravní značení'!C2" display="/"/>
    <hyperlink ref="A63" location="'07 - Dokončovací práce'!C2" display="/"/>
    <hyperlink ref="A65" location="'2.1 - Vedlejší náklady st...'!C2" display="/"/>
    <hyperlink ref="A68" location="'01 - Přípravné práce_01'!C2" display="/"/>
    <hyperlink ref="A69" location="'02 - Zemní práce_01'!C2" display="/"/>
    <hyperlink ref="A70" location="'03 - Veřejné osvětlení'!C2" display="/"/>
    <hyperlink ref="A71" location="'04 - Dokončovací práce'!C2" display="/"/>
    <hyperlink ref="A72" location="'3.2 - zařízení staveniště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118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604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605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131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ROUND(J93,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ROUND((SUM(BE93:BE98)),  2)</f>
        <v>0</v>
      </c>
      <c r="G37" s="40"/>
      <c r="H37" s="40"/>
      <c r="I37" s="160">
        <v>0.20999999999999999</v>
      </c>
      <c r="J37" s="159">
        <f>ROUND(((SUM(BE93:BE98))*I37),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ROUND((SUM(BF93:BF98)),  2)</f>
        <v>0</v>
      </c>
      <c r="G38" s="40"/>
      <c r="H38" s="40"/>
      <c r="I38" s="160">
        <v>0.14999999999999999</v>
      </c>
      <c r="J38" s="159">
        <f>ROUND(((SUM(BF93:BF98))*I38),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ROUND((SUM(BG93:BG98)),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ROUND((SUM(BH93:BH98)),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ROUND((SUM(BI93:BI98)),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604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605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01 - Přípravné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J93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J94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J95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138</v>
      </c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4.4" customHeight="1">
      <c r="A79" s="40"/>
      <c r="B79" s="41"/>
      <c r="C79" s="42"/>
      <c r="D79" s="42"/>
      <c r="E79" s="172" t="str">
        <f>E7</f>
        <v>09-1 - REVITALIZACE RYBNÍKA STRÁŽ V PELHŘIMOVĚ část 1a</v>
      </c>
      <c r="F79" s="34"/>
      <c r="G79" s="34"/>
      <c r="H79" s="34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126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1" customFormat="1" ht="14.4" customHeight="1">
      <c r="B81" s="23"/>
      <c r="C81" s="24"/>
      <c r="D81" s="24"/>
      <c r="E81" s="172" t="s">
        <v>604</v>
      </c>
      <c r="F81" s="24"/>
      <c r="G81" s="24"/>
      <c r="H81" s="24"/>
      <c r="I81" s="24"/>
      <c r="J81" s="24"/>
      <c r="K81" s="24"/>
      <c r="L81" s="22"/>
    </row>
    <row r="82" s="1" customFormat="1" ht="12" customHeight="1">
      <c r="B82" s="23"/>
      <c r="C82" s="34" t="s">
        <v>128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4.4" customHeight="1">
      <c r="A83" s="40"/>
      <c r="B83" s="41"/>
      <c r="C83" s="42"/>
      <c r="D83" s="42"/>
      <c r="E83" s="173" t="s">
        <v>605</v>
      </c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130</v>
      </c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6" customHeight="1">
      <c r="A85" s="40"/>
      <c r="B85" s="41"/>
      <c r="C85" s="42"/>
      <c r="D85" s="42"/>
      <c r="E85" s="71" t="str">
        <f>E13</f>
        <v>01 - Přípravné práce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F16</f>
        <v>Pelhřimov</v>
      </c>
      <c r="G87" s="42"/>
      <c r="H87" s="42"/>
      <c r="I87" s="34" t="s">
        <v>23</v>
      </c>
      <c r="J87" s="74" t="str">
        <f>IF(J16="","",J16)</f>
        <v>15. 6. 2022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6.4" customHeight="1">
      <c r="A89" s="40"/>
      <c r="B89" s="41"/>
      <c r="C89" s="34" t="s">
        <v>25</v>
      </c>
      <c r="D89" s="42"/>
      <c r="E89" s="42"/>
      <c r="F89" s="29" t="str">
        <f>E19</f>
        <v>Město Pelhřimov</v>
      </c>
      <c r="G89" s="42"/>
      <c r="H89" s="42"/>
      <c r="I89" s="34" t="s">
        <v>31</v>
      </c>
      <c r="J89" s="38" t="str">
        <f>E25</f>
        <v>VDG Projektování s.r.o.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6" customHeight="1">
      <c r="A90" s="40"/>
      <c r="B90" s="41"/>
      <c r="C90" s="34" t="s">
        <v>29</v>
      </c>
      <c r="D90" s="42"/>
      <c r="E90" s="42"/>
      <c r="F90" s="29" t="str">
        <f>IF(E22="","",E22)</f>
        <v>Vyplň údaj</v>
      </c>
      <c r="G90" s="42"/>
      <c r="H90" s="42"/>
      <c r="I90" s="34" t="s">
        <v>34</v>
      </c>
      <c r="J90" s="38" t="str">
        <f>E28</f>
        <v>Ing. Vítězslav Pavel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9"/>
      <c r="B92" s="190"/>
      <c r="C92" s="191" t="s">
        <v>139</v>
      </c>
      <c r="D92" s="192" t="s">
        <v>57</v>
      </c>
      <c r="E92" s="192" t="s">
        <v>53</v>
      </c>
      <c r="F92" s="192" t="s">
        <v>54</v>
      </c>
      <c r="G92" s="192" t="s">
        <v>140</v>
      </c>
      <c r="H92" s="192" t="s">
        <v>141</v>
      </c>
      <c r="I92" s="192" t="s">
        <v>142</v>
      </c>
      <c r="J92" s="192" t="s">
        <v>134</v>
      </c>
      <c r="K92" s="193" t="s">
        <v>143</v>
      </c>
      <c r="L92" s="194"/>
      <c r="M92" s="94" t="s">
        <v>19</v>
      </c>
      <c r="N92" s="95" t="s">
        <v>42</v>
      </c>
      <c r="O92" s="95" t="s">
        <v>144</v>
      </c>
      <c r="P92" s="95" t="s">
        <v>145</v>
      </c>
      <c r="Q92" s="95" t="s">
        <v>146</v>
      </c>
      <c r="R92" s="95" t="s">
        <v>147</v>
      </c>
      <c r="S92" s="95" t="s">
        <v>148</v>
      </c>
      <c r="T92" s="96" t="s">
        <v>149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</row>
    <row r="93" s="2" customFormat="1" ht="22.8" customHeight="1">
      <c r="A93" s="40"/>
      <c r="B93" s="41"/>
      <c r="C93" s="101" t="s">
        <v>150</v>
      </c>
      <c r="D93" s="42"/>
      <c r="E93" s="42"/>
      <c r="F93" s="42"/>
      <c r="G93" s="42"/>
      <c r="H93" s="42"/>
      <c r="I93" s="42"/>
      <c r="J93" s="195">
        <f>BK93</f>
        <v>0</v>
      </c>
      <c r="K93" s="42"/>
      <c r="L93" s="46"/>
      <c r="M93" s="97"/>
      <c r="N93" s="196"/>
      <c r="O93" s="98"/>
      <c r="P93" s="197">
        <f>P94</f>
        <v>0</v>
      </c>
      <c r="Q93" s="98"/>
      <c r="R93" s="197">
        <f>R94</f>
        <v>0</v>
      </c>
      <c r="S93" s="98"/>
      <c r="T93" s="198">
        <f>T94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135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151</v>
      </c>
      <c r="F94" s="203" t="s">
        <v>152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</f>
        <v>0</v>
      </c>
      <c r="Q94" s="208"/>
      <c r="R94" s="209">
        <f>R95</f>
        <v>0</v>
      </c>
      <c r="S94" s="208"/>
      <c r="T94" s="21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76</v>
      </c>
      <c r="AT94" s="212" t="s">
        <v>71</v>
      </c>
      <c r="AU94" s="212" t="s">
        <v>72</v>
      </c>
      <c r="AY94" s="211" t="s">
        <v>153</v>
      </c>
      <c r="BK94" s="213">
        <f>BK95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76</v>
      </c>
      <c r="F95" s="214" t="s">
        <v>91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SUM(P96:P98)</f>
        <v>0</v>
      </c>
      <c r="Q95" s="208"/>
      <c r="R95" s="209">
        <f>SUM(R96:R98)</f>
        <v>0</v>
      </c>
      <c r="S95" s="208"/>
      <c r="T95" s="210">
        <f>SUM(T96:T98)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76</v>
      </c>
      <c r="AY95" s="211" t="s">
        <v>153</v>
      </c>
      <c r="BK95" s="213">
        <f>SUM(BK96:BK98)</f>
        <v>0</v>
      </c>
    </row>
    <row r="96" s="2" customFormat="1" ht="14.4" customHeight="1">
      <c r="A96" s="40"/>
      <c r="B96" s="41"/>
      <c r="C96" s="216" t="s">
        <v>76</v>
      </c>
      <c r="D96" s="216" t="s">
        <v>154</v>
      </c>
      <c r="E96" s="217" t="s">
        <v>191</v>
      </c>
      <c r="F96" s="218" t="s">
        <v>192</v>
      </c>
      <c r="G96" s="219" t="s">
        <v>193</v>
      </c>
      <c r="H96" s="220">
        <v>15.52</v>
      </c>
      <c r="I96" s="221"/>
      <c r="J96" s="222">
        <f>ROUND(I96*H96,2)</f>
        <v>0</v>
      </c>
      <c r="K96" s="218" t="s">
        <v>176</v>
      </c>
      <c r="L96" s="46"/>
      <c r="M96" s="223" t="s">
        <v>19</v>
      </c>
      <c r="N96" s="224" t="s">
        <v>43</v>
      </c>
      <c r="O96" s="86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159</v>
      </c>
      <c r="AT96" s="227" t="s">
        <v>154</v>
      </c>
      <c r="AU96" s="227" t="s">
        <v>80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159</v>
      </c>
      <c r="BM96" s="227" t="s">
        <v>606</v>
      </c>
    </row>
    <row r="97" s="2" customFormat="1">
      <c r="A97" s="40"/>
      <c r="B97" s="41"/>
      <c r="C97" s="42"/>
      <c r="D97" s="251" t="s">
        <v>178</v>
      </c>
      <c r="E97" s="42"/>
      <c r="F97" s="252" t="s">
        <v>195</v>
      </c>
      <c r="G97" s="42"/>
      <c r="H97" s="42"/>
      <c r="I97" s="253"/>
      <c r="J97" s="42"/>
      <c r="K97" s="42"/>
      <c r="L97" s="46"/>
      <c r="M97" s="254"/>
      <c r="N97" s="255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178</v>
      </c>
      <c r="AU97" s="19" t="s">
        <v>80</v>
      </c>
    </row>
    <row r="98" s="13" customFormat="1">
      <c r="A98" s="13"/>
      <c r="B98" s="229"/>
      <c r="C98" s="230"/>
      <c r="D98" s="231" t="s">
        <v>161</v>
      </c>
      <c r="E98" s="232" t="s">
        <v>19</v>
      </c>
      <c r="F98" s="233" t="s">
        <v>607</v>
      </c>
      <c r="G98" s="230"/>
      <c r="H98" s="234">
        <v>15.52</v>
      </c>
      <c r="I98" s="235"/>
      <c r="J98" s="230"/>
      <c r="K98" s="230"/>
      <c r="L98" s="236"/>
      <c r="M98" s="256"/>
      <c r="N98" s="257"/>
      <c r="O98" s="257"/>
      <c r="P98" s="257"/>
      <c r="Q98" s="257"/>
      <c r="R98" s="257"/>
      <c r="S98" s="257"/>
      <c r="T98" s="258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0" t="s">
        <v>161</v>
      </c>
      <c r="AU98" s="240" t="s">
        <v>80</v>
      </c>
      <c r="AV98" s="13" t="s">
        <v>80</v>
      </c>
      <c r="AW98" s="13" t="s">
        <v>33</v>
      </c>
      <c r="AX98" s="13" t="s">
        <v>76</v>
      </c>
      <c r="AY98" s="240" t="s">
        <v>153</v>
      </c>
    </row>
    <row r="99" s="2" customFormat="1" ht="6.96" customHeight="1">
      <c r="A99" s="40"/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46"/>
      <c r="M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</sheetData>
  <sheetProtection sheet="1" autoFilter="0" formatColumns="0" formatRows="0" objects="1" scenarios="1" spinCount="100000" saltValue="VfrwHAmJBoDzR7sqxm1ORJsMZrFh79LhSwovw+NBGoRs8GXR9S71G8ITLZ1Iq0ZapxH1RHM0dB7dInN1buCYQg==" hashValue="4VCZjUnrOxzf8o9iCzN3xEfviCa1PppHS1fYbbiDwve3ugreVIr5cxZfvDc6WuozcLZnWFWI1Vs8iyEItZVOJw==" algorithmName="SHA-512" password="CC35"/>
  <autoFilter ref="C92:K98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79:H79"/>
    <mergeCell ref="E83:H83"/>
    <mergeCell ref="E81:H81"/>
    <mergeCell ref="E85:H85"/>
    <mergeCell ref="L2:V2"/>
  </mergeCells>
  <hyperlinks>
    <hyperlink ref="F97" r:id="rId1" display="https://podminky.urs.cz/item/CS_URS_2021_01/121103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604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605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197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ROUND(J93,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ROUND((SUM(BE93:BE113)),  2)</f>
        <v>0</v>
      </c>
      <c r="G37" s="40"/>
      <c r="H37" s="40"/>
      <c r="I37" s="160">
        <v>0.20999999999999999</v>
      </c>
      <c r="J37" s="159">
        <f>ROUND(((SUM(BE93:BE113))*I37),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ROUND((SUM(BF93:BF113)),  2)</f>
        <v>0</v>
      </c>
      <c r="G38" s="40"/>
      <c r="H38" s="40"/>
      <c r="I38" s="160">
        <v>0.14999999999999999</v>
      </c>
      <c r="J38" s="159">
        <f>ROUND(((SUM(BF93:BF113))*I38),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ROUND((SUM(BG93:BG113)),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ROUND((SUM(BH93:BH113)),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ROUND((SUM(BI93:BI113)),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604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605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02 - Zemní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J93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J94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J95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138</v>
      </c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4.4" customHeight="1">
      <c r="A79" s="40"/>
      <c r="B79" s="41"/>
      <c r="C79" s="42"/>
      <c r="D79" s="42"/>
      <c r="E79" s="172" t="str">
        <f>E7</f>
        <v>09-1 - REVITALIZACE RYBNÍKA STRÁŽ V PELHŘIMOVĚ část 1a</v>
      </c>
      <c r="F79" s="34"/>
      <c r="G79" s="34"/>
      <c r="H79" s="34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126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1" customFormat="1" ht="14.4" customHeight="1">
      <c r="B81" s="23"/>
      <c r="C81" s="24"/>
      <c r="D81" s="24"/>
      <c r="E81" s="172" t="s">
        <v>604</v>
      </c>
      <c r="F81" s="24"/>
      <c r="G81" s="24"/>
      <c r="H81" s="24"/>
      <c r="I81" s="24"/>
      <c r="J81" s="24"/>
      <c r="K81" s="24"/>
      <c r="L81" s="22"/>
    </row>
    <row r="82" s="1" customFormat="1" ht="12" customHeight="1">
      <c r="B82" s="23"/>
      <c r="C82" s="34" t="s">
        <v>128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4.4" customHeight="1">
      <c r="A83" s="40"/>
      <c r="B83" s="41"/>
      <c r="C83" s="42"/>
      <c r="D83" s="42"/>
      <c r="E83" s="173" t="s">
        <v>605</v>
      </c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130</v>
      </c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6" customHeight="1">
      <c r="A85" s="40"/>
      <c r="B85" s="41"/>
      <c r="C85" s="42"/>
      <c r="D85" s="42"/>
      <c r="E85" s="71" t="str">
        <f>E13</f>
        <v>02 - Zemní práce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F16</f>
        <v>Pelhřimov</v>
      </c>
      <c r="G87" s="42"/>
      <c r="H87" s="42"/>
      <c r="I87" s="34" t="s">
        <v>23</v>
      </c>
      <c r="J87" s="74" t="str">
        <f>IF(J16="","",J16)</f>
        <v>15. 6. 2022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6.4" customHeight="1">
      <c r="A89" s="40"/>
      <c r="B89" s="41"/>
      <c r="C89" s="34" t="s">
        <v>25</v>
      </c>
      <c r="D89" s="42"/>
      <c r="E89" s="42"/>
      <c r="F89" s="29" t="str">
        <f>E19</f>
        <v>Město Pelhřimov</v>
      </c>
      <c r="G89" s="42"/>
      <c r="H89" s="42"/>
      <c r="I89" s="34" t="s">
        <v>31</v>
      </c>
      <c r="J89" s="38" t="str">
        <f>E25</f>
        <v>VDG Projektování s.r.o.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6" customHeight="1">
      <c r="A90" s="40"/>
      <c r="B90" s="41"/>
      <c r="C90" s="34" t="s">
        <v>29</v>
      </c>
      <c r="D90" s="42"/>
      <c r="E90" s="42"/>
      <c r="F90" s="29" t="str">
        <f>IF(E22="","",E22)</f>
        <v>Vyplň údaj</v>
      </c>
      <c r="G90" s="42"/>
      <c r="H90" s="42"/>
      <c r="I90" s="34" t="s">
        <v>34</v>
      </c>
      <c r="J90" s="38" t="str">
        <f>E28</f>
        <v>Ing. Vítězslav Pavel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9"/>
      <c r="B92" s="190"/>
      <c r="C92" s="191" t="s">
        <v>139</v>
      </c>
      <c r="D92" s="192" t="s">
        <v>57</v>
      </c>
      <c r="E92" s="192" t="s">
        <v>53</v>
      </c>
      <c r="F92" s="192" t="s">
        <v>54</v>
      </c>
      <c r="G92" s="192" t="s">
        <v>140</v>
      </c>
      <c r="H92" s="192" t="s">
        <v>141</v>
      </c>
      <c r="I92" s="192" t="s">
        <v>142</v>
      </c>
      <c r="J92" s="192" t="s">
        <v>134</v>
      </c>
      <c r="K92" s="193" t="s">
        <v>143</v>
      </c>
      <c r="L92" s="194"/>
      <c r="M92" s="94" t="s">
        <v>19</v>
      </c>
      <c r="N92" s="95" t="s">
        <v>42</v>
      </c>
      <c r="O92" s="95" t="s">
        <v>144</v>
      </c>
      <c r="P92" s="95" t="s">
        <v>145</v>
      </c>
      <c r="Q92" s="95" t="s">
        <v>146</v>
      </c>
      <c r="R92" s="95" t="s">
        <v>147</v>
      </c>
      <c r="S92" s="95" t="s">
        <v>148</v>
      </c>
      <c r="T92" s="96" t="s">
        <v>149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</row>
    <row r="93" s="2" customFormat="1" ht="22.8" customHeight="1">
      <c r="A93" s="40"/>
      <c r="B93" s="41"/>
      <c r="C93" s="101" t="s">
        <v>150</v>
      </c>
      <c r="D93" s="42"/>
      <c r="E93" s="42"/>
      <c r="F93" s="42"/>
      <c r="G93" s="42"/>
      <c r="H93" s="42"/>
      <c r="I93" s="42"/>
      <c r="J93" s="195">
        <f>BK93</f>
        <v>0</v>
      </c>
      <c r="K93" s="42"/>
      <c r="L93" s="46"/>
      <c r="M93" s="97"/>
      <c r="N93" s="196"/>
      <c r="O93" s="98"/>
      <c r="P93" s="197">
        <f>P94</f>
        <v>0</v>
      </c>
      <c r="Q93" s="98"/>
      <c r="R93" s="197">
        <f>R94</f>
        <v>0</v>
      </c>
      <c r="S93" s="98"/>
      <c r="T93" s="198">
        <f>T94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135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151</v>
      </c>
      <c r="F94" s="203" t="s">
        <v>152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</f>
        <v>0</v>
      </c>
      <c r="Q94" s="208"/>
      <c r="R94" s="209">
        <f>R95</f>
        <v>0</v>
      </c>
      <c r="S94" s="208"/>
      <c r="T94" s="21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76</v>
      </c>
      <c r="AT94" s="212" t="s">
        <v>71</v>
      </c>
      <c r="AU94" s="212" t="s">
        <v>72</v>
      </c>
      <c r="AY94" s="211" t="s">
        <v>153</v>
      </c>
      <c r="BK94" s="213">
        <f>BK95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76</v>
      </c>
      <c r="F95" s="214" t="s">
        <v>91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SUM(P96:P113)</f>
        <v>0</v>
      </c>
      <c r="Q95" s="208"/>
      <c r="R95" s="209">
        <f>SUM(R96:R113)</f>
        <v>0</v>
      </c>
      <c r="S95" s="208"/>
      <c r="T95" s="210">
        <f>SUM(T96:T113)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76</v>
      </c>
      <c r="AY95" s="211" t="s">
        <v>153</v>
      </c>
      <c r="BK95" s="213">
        <f>SUM(BK96:BK113)</f>
        <v>0</v>
      </c>
    </row>
    <row r="96" s="2" customFormat="1" ht="19.8" customHeight="1">
      <c r="A96" s="40"/>
      <c r="B96" s="41"/>
      <c r="C96" s="216" t="s">
        <v>76</v>
      </c>
      <c r="D96" s="216" t="s">
        <v>154</v>
      </c>
      <c r="E96" s="217" t="s">
        <v>608</v>
      </c>
      <c r="F96" s="218" t="s">
        <v>609</v>
      </c>
      <c r="G96" s="219" t="s">
        <v>193</v>
      </c>
      <c r="H96" s="220">
        <v>170.72</v>
      </c>
      <c r="I96" s="221"/>
      <c r="J96" s="222">
        <f>ROUND(I96*H96,2)</f>
        <v>0</v>
      </c>
      <c r="K96" s="218" t="s">
        <v>200</v>
      </c>
      <c r="L96" s="46"/>
      <c r="M96" s="223" t="s">
        <v>19</v>
      </c>
      <c r="N96" s="224" t="s">
        <v>43</v>
      </c>
      <c r="O96" s="86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159</v>
      </c>
      <c r="AT96" s="227" t="s">
        <v>154</v>
      </c>
      <c r="AU96" s="227" t="s">
        <v>80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159</v>
      </c>
      <c r="BM96" s="227" t="s">
        <v>610</v>
      </c>
    </row>
    <row r="97" s="13" customFormat="1">
      <c r="A97" s="13"/>
      <c r="B97" s="229"/>
      <c r="C97" s="230"/>
      <c r="D97" s="231" t="s">
        <v>161</v>
      </c>
      <c r="E97" s="232" t="s">
        <v>19</v>
      </c>
      <c r="F97" s="233" t="s">
        <v>611</v>
      </c>
      <c r="G97" s="230"/>
      <c r="H97" s="234">
        <v>170.72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161</v>
      </c>
      <c r="AU97" s="240" t="s">
        <v>80</v>
      </c>
      <c r="AV97" s="13" t="s">
        <v>80</v>
      </c>
      <c r="AW97" s="13" t="s">
        <v>33</v>
      </c>
      <c r="AX97" s="13" t="s">
        <v>76</v>
      </c>
      <c r="AY97" s="240" t="s">
        <v>153</v>
      </c>
    </row>
    <row r="98" s="14" customFormat="1">
      <c r="A98" s="14"/>
      <c r="B98" s="241"/>
      <c r="C98" s="242"/>
      <c r="D98" s="231" t="s">
        <v>161</v>
      </c>
      <c r="E98" s="243" t="s">
        <v>19</v>
      </c>
      <c r="F98" s="244" t="s">
        <v>612</v>
      </c>
      <c r="G98" s="242"/>
      <c r="H98" s="243" t="s">
        <v>19</v>
      </c>
      <c r="I98" s="245"/>
      <c r="J98" s="242"/>
      <c r="K98" s="242"/>
      <c r="L98" s="246"/>
      <c r="M98" s="247"/>
      <c r="N98" s="248"/>
      <c r="O98" s="248"/>
      <c r="P98" s="248"/>
      <c r="Q98" s="248"/>
      <c r="R98" s="248"/>
      <c r="S98" s="248"/>
      <c r="T98" s="24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0" t="s">
        <v>161</v>
      </c>
      <c r="AU98" s="250" t="s">
        <v>80</v>
      </c>
      <c r="AV98" s="14" t="s">
        <v>76</v>
      </c>
      <c r="AW98" s="14" t="s">
        <v>33</v>
      </c>
      <c r="AX98" s="14" t="s">
        <v>72</v>
      </c>
      <c r="AY98" s="250" t="s">
        <v>153</v>
      </c>
    </row>
    <row r="99" s="2" customFormat="1" ht="14.4" customHeight="1">
      <c r="A99" s="40"/>
      <c r="B99" s="41"/>
      <c r="C99" s="216" t="s">
        <v>80</v>
      </c>
      <c r="D99" s="216" t="s">
        <v>154</v>
      </c>
      <c r="E99" s="217" t="s">
        <v>332</v>
      </c>
      <c r="F99" s="218" t="s">
        <v>333</v>
      </c>
      <c r="G99" s="219" t="s">
        <v>193</v>
      </c>
      <c r="H99" s="220">
        <v>341.44</v>
      </c>
      <c r="I99" s="221"/>
      <c r="J99" s="222">
        <f>ROUND(I99*H99,2)</f>
        <v>0</v>
      </c>
      <c r="K99" s="218" t="s">
        <v>200</v>
      </c>
      <c r="L99" s="46"/>
      <c r="M99" s="223" t="s">
        <v>19</v>
      </c>
      <c r="N99" s="224" t="s">
        <v>43</v>
      </c>
      <c r="O99" s="86"/>
      <c r="P99" s="225">
        <f>O99*H99</f>
        <v>0</v>
      </c>
      <c r="Q99" s="225">
        <v>0</v>
      </c>
      <c r="R99" s="225">
        <f>Q99*H99</f>
        <v>0</v>
      </c>
      <c r="S99" s="225">
        <v>0</v>
      </c>
      <c r="T99" s="22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7" t="s">
        <v>159</v>
      </c>
      <c r="AT99" s="227" t="s">
        <v>154</v>
      </c>
      <c r="AU99" s="227" t="s">
        <v>80</v>
      </c>
      <c r="AY99" s="19" t="s">
        <v>153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19" t="s">
        <v>76</v>
      </c>
      <c r="BK99" s="228">
        <f>ROUND(I99*H99,2)</f>
        <v>0</v>
      </c>
      <c r="BL99" s="19" t="s">
        <v>159</v>
      </c>
      <c r="BM99" s="227" t="s">
        <v>613</v>
      </c>
    </row>
    <row r="100" s="13" customFormat="1">
      <c r="A100" s="13"/>
      <c r="B100" s="229"/>
      <c r="C100" s="230"/>
      <c r="D100" s="231" t="s">
        <v>161</v>
      </c>
      <c r="E100" s="232" t="s">
        <v>19</v>
      </c>
      <c r="F100" s="233" t="s">
        <v>614</v>
      </c>
      <c r="G100" s="230"/>
      <c r="H100" s="234">
        <v>341.44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161</v>
      </c>
      <c r="AU100" s="240" t="s">
        <v>80</v>
      </c>
      <c r="AV100" s="13" t="s">
        <v>80</v>
      </c>
      <c r="AW100" s="13" t="s">
        <v>33</v>
      </c>
      <c r="AX100" s="13" t="s">
        <v>76</v>
      </c>
      <c r="AY100" s="240" t="s">
        <v>153</v>
      </c>
    </row>
    <row r="101" s="14" customFormat="1">
      <c r="A101" s="14"/>
      <c r="B101" s="241"/>
      <c r="C101" s="242"/>
      <c r="D101" s="231" t="s">
        <v>161</v>
      </c>
      <c r="E101" s="243" t="s">
        <v>19</v>
      </c>
      <c r="F101" s="244" t="s">
        <v>615</v>
      </c>
      <c r="G101" s="242"/>
      <c r="H101" s="243" t="s">
        <v>19</v>
      </c>
      <c r="I101" s="245"/>
      <c r="J101" s="242"/>
      <c r="K101" s="242"/>
      <c r="L101" s="246"/>
      <c r="M101" s="247"/>
      <c r="N101" s="248"/>
      <c r="O101" s="248"/>
      <c r="P101" s="248"/>
      <c r="Q101" s="248"/>
      <c r="R101" s="248"/>
      <c r="S101" s="248"/>
      <c r="T101" s="249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0" t="s">
        <v>161</v>
      </c>
      <c r="AU101" s="250" t="s">
        <v>80</v>
      </c>
      <c r="AV101" s="14" t="s">
        <v>76</v>
      </c>
      <c r="AW101" s="14" t="s">
        <v>33</v>
      </c>
      <c r="AX101" s="14" t="s">
        <v>72</v>
      </c>
      <c r="AY101" s="250" t="s">
        <v>153</v>
      </c>
    </row>
    <row r="102" s="2" customFormat="1" ht="14.4" customHeight="1">
      <c r="A102" s="40"/>
      <c r="B102" s="41"/>
      <c r="C102" s="216" t="s">
        <v>88</v>
      </c>
      <c r="D102" s="216" t="s">
        <v>154</v>
      </c>
      <c r="E102" s="217" t="s">
        <v>218</v>
      </c>
      <c r="F102" s="218" t="s">
        <v>219</v>
      </c>
      <c r="G102" s="219" t="s">
        <v>193</v>
      </c>
      <c r="H102" s="220">
        <v>341.44</v>
      </c>
      <c r="I102" s="221"/>
      <c r="J102" s="222">
        <f>ROUND(I102*H102,2)</f>
        <v>0</v>
      </c>
      <c r="K102" s="218" t="s">
        <v>200</v>
      </c>
      <c r="L102" s="46"/>
      <c r="M102" s="223" t="s">
        <v>19</v>
      </c>
      <c r="N102" s="224" t="s">
        <v>43</v>
      </c>
      <c r="O102" s="86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159</v>
      </c>
      <c r="AT102" s="227" t="s">
        <v>154</v>
      </c>
      <c r="AU102" s="227" t="s">
        <v>80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616</v>
      </c>
    </row>
    <row r="103" s="13" customFormat="1">
      <c r="A103" s="13"/>
      <c r="B103" s="229"/>
      <c r="C103" s="230"/>
      <c r="D103" s="231" t="s">
        <v>161</v>
      </c>
      <c r="E103" s="232" t="s">
        <v>19</v>
      </c>
      <c r="F103" s="233" t="s">
        <v>614</v>
      </c>
      <c r="G103" s="230"/>
      <c r="H103" s="234">
        <v>341.44</v>
      </c>
      <c r="I103" s="235"/>
      <c r="J103" s="230"/>
      <c r="K103" s="230"/>
      <c r="L103" s="236"/>
      <c r="M103" s="237"/>
      <c r="N103" s="238"/>
      <c r="O103" s="238"/>
      <c r="P103" s="238"/>
      <c r="Q103" s="238"/>
      <c r="R103" s="238"/>
      <c r="S103" s="238"/>
      <c r="T103" s="23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0" t="s">
        <v>161</v>
      </c>
      <c r="AU103" s="240" t="s">
        <v>80</v>
      </c>
      <c r="AV103" s="13" t="s">
        <v>80</v>
      </c>
      <c r="AW103" s="13" t="s">
        <v>33</v>
      </c>
      <c r="AX103" s="13" t="s">
        <v>76</v>
      </c>
      <c r="AY103" s="240" t="s">
        <v>153</v>
      </c>
    </row>
    <row r="104" s="14" customFormat="1">
      <c r="A104" s="14"/>
      <c r="B104" s="241"/>
      <c r="C104" s="242"/>
      <c r="D104" s="231" t="s">
        <v>161</v>
      </c>
      <c r="E104" s="243" t="s">
        <v>19</v>
      </c>
      <c r="F104" s="244" t="s">
        <v>617</v>
      </c>
      <c r="G104" s="242"/>
      <c r="H104" s="243" t="s">
        <v>19</v>
      </c>
      <c r="I104" s="245"/>
      <c r="J104" s="242"/>
      <c r="K104" s="242"/>
      <c r="L104" s="246"/>
      <c r="M104" s="247"/>
      <c r="N104" s="248"/>
      <c r="O104" s="248"/>
      <c r="P104" s="248"/>
      <c r="Q104" s="248"/>
      <c r="R104" s="248"/>
      <c r="S104" s="248"/>
      <c r="T104" s="249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0" t="s">
        <v>161</v>
      </c>
      <c r="AU104" s="250" t="s">
        <v>80</v>
      </c>
      <c r="AV104" s="14" t="s">
        <v>76</v>
      </c>
      <c r="AW104" s="14" t="s">
        <v>33</v>
      </c>
      <c r="AX104" s="14" t="s">
        <v>72</v>
      </c>
      <c r="AY104" s="250" t="s">
        <v>153</v>
      </c>
    </row>
    <row r="105" s="2" customFormat="1" ht="14.4" customHeight="1">
      <c r="A105" s="40"/>
      <c r="B105" s="41"/>
      <c r="C105" s="216" t="s">
        <v>182</v>
      </c>
      <c r="D105" s="216" t="s">
        <v>154</v>
      </c>
      <c r="E105" s="217" t="s">
        <v>339</v>
      </c>
      <c r="F105" s="218" t="s">
        <v>340</v>
      </c>
      <c r="G105" s="219" t="s">
        <v>193</v>
      </c>
      <c r="H105" s="220">
        <v>170.72</v>
      </c>
      <c r="I105" s="221"/>
      <c r="J105" s="222">
        <f>ROUND(I105*H105,2)</f>
        <v>0</v>
      </c>
      <c r="K105" s="218" t="s">
        <v>200</v>
      </c>
      <c r="L105" s="46"/>
      <c r="M105" s="223" t="s">
        <v>19</v>
      </c>
      <c r="N105" s="224" t="s">
        <v>43</v>
      </c>
      <c r="O105" s="86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7" t="s">
        <v>159</v>
      </c>
      <c r="AT105" s="227" t="s">
        <v>154</v>
      </c>
      <c r="AU105" s="227" t="s">
        <v>80</v>
      </c>
      <c r="AY105" s="19" t="s">
        <v>153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19" t="s">
        <v>76</v>
      </c>
      <c r="BK105" s="228">
        <f>ROUND(I105*H105,2)</f>
        <v>0</v>
      </c>
      <c r="BL105" s="19" t="s">
        <v>159</v>
      </c>
      <c r="BM105" s="227" t="s">
        <v>618</v>
      </c>
    </row>
    <row r="106" s="14" customFormat="1">
      <c r="A106" s="14"/>
      <c r="B106" s="241"/>
      <c r="C106" s="242"/>
      <c r="D106" s="231" t="s">
        <v>161</v>
      </c>
      <c r="E106" s="243" t="s">
        <v>19</v>
      </c>
      <c r="F106" s="244" t="s">
        <v>619</v>
      </c>
      <c r="G106" s="242"/>
      <c r="H106" s="243" t="s">
        <v>19</v>
      </c>
      <c r="I106" s="245"/>
      <c r="J106" s="242"/>
      <c r="K106" s="242"/>
      <c r="L106" s="246"/>
      <c r="M106" s="247"/>
      <c r="N106" s="248"/>
      <c r="O106" s="248"/>
      <c r="P106" s="248"/>
      <c r="Q106" s="248"/>
      <c r="R106" s="248"/>
      <c r="S106" s="248"/>
      <c r="T106" s="24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0" t="s">
        <v>161</v>
      </c>
      <c r="AU106" s="250" t="s">
        <v>80</v>
      </c>
      <c r="AV106" s="14" t="s">
        <v>76</v>
      </c>
      <c r="AW106" s="14" t="s">
        <v>33</v>
      </c>
      <c r="AX106" s="14" t="s">
        <v>72</v>
      </c>
      <c r="AY106" s="250" t="s">
        <v>153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611</v>
      </c>
      <c r="G107" s="230"/>
      <c r="H107" s="234">
        <v>170.72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80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2" customFormat="1" ht="14.4" customHeight="1">
      <c r="A108" s="40"/>
      <c r="B108" s="41"/>
      <c r="C108" s="216" t="s">
        <v>159</v>
      </c>
      <c r="D108" s="216" t="s">
        <v>154</v>
      </c>
      <c r="E108" s="217" t="s">
        <v>620</v>
      </c>
      <c r="F108" s="218" t="s">
        <v>621</v>
      </c>
      <c r="G108" s="219" t="s">
        <v>193</v>
      </c>
      <c r="H108" s="220">
        <v>170.72</v>
      </c>
      <c r="I108" s="221"/>
      <c r="J108" s="222">
        <f>ROUND(I108*H108,2)</f>
        <v>0</v>
      </c>
      <c r="K108" s="218" t="s">
        <v>200</v>
      </c>
      <c r="L108" s="46"/>
      <c r="M108" s="223" t="s">
        <v>19</v>
      </c>
      <c r="N108" s="224" t="s">
        <v>43</v>
      </c>
      <c r="O108" s="86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7" t="s">
        <v>159</v>
      </c>
      <c r="AT108" s="227" t="s">
        <v>154</v>
      </c>
      <c r="AU108" s="227" t="s">
        <v>80</v>
      </c>
      <c r="AY108" s="19" t="s">
        <v>153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19" t="s">
        <v>76</v>
      </c>
      <c r="BK108" s="228">
        <f>ROUND(I108*H108,2)</f>
        <v>0</v>
      </c>
      <c r="BL108" s="19" t="s">
        <v>159</v>
      </c>
      <c r="BM108" s="227" t="s">
        <v>622</v>
      </c>
    </row>
    <row r="109" s="14" customFormat="1">
      <c r="A109" s="14"/>
      <c r="B109" s="241"/>
      <c r="C109" s="242"/>
      <c r="D109" s="231" t="s">
        <v>161</v>
      </c>
      <c r="E109" s="243" t="s">
        <v>19</v>
      </c>
      <c r="F109" s="244" t="s">
        <v>623</v>
      </c>
      <c r="G109" s="242"/>
      <c r="H109" s="243" t="s">
        <v>19</v>
      </c>
      <c r="I109" s="245"/>
      <c r="J109" s="242"/>
      <c r="K109" s="242"/>
      <c r="L109" s="246"/>
      <c r="M109" s="247"/>
      <c r="N109" s="248"/>
      <c r="O109" s="248"/>
      <c r="P109" s="248"/>
      <c r="Q109" s="248"/>
      <c r="R109" s="248"/>
      <c r="S109" s="248"/>
      <c r="T109" s="249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0" t="s">
        <v>161</v>
      </c>
      <c r="AU109" s="250" t="s">
        <v>80</v>
      </c>
      <c r="AV109" s="14" t="s">
        <v>76</v>
      </c>
      <c r="AW109" s="14" t="s">
        <v>33</v>
      </c>
      <c r="AX109" s="14" t="s">
        <v>72</v>
      </c>
      <c r="AY109" s="250" t="s">
        <v>153</v>
      </c>
    </row>
    <row r="110" s="13" customFormat="1">
      <c r="A110" s="13"/>
      <c r="B110" s="229"/>
      <c r="C110" s="230"/>
      <c r="D110" s="231" t="s">
        <v>161</v>
      </c>
      <c r="E110" s="232" t="s">
        <v>19</v>
      </c>
      <c r="F110" s="233" t="s">
        <v>611</v>
      </c>
      <c r="G110" s="230"/>
      <c r="H110" s="234">
        <v>170.72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161</v>
      </c>
      <c r="AU110" s="240" t="s">
        <v>80</v>
      </c>
      <c r="AV110" s="13" t="s">
        <v>80</v>
      </c>
      <c r="AW110" s="13" t="s">
        <v>33</v>
      </c>
      <c r="AX110" s="13" t="s">
        <v>76</v>
      </c>
      <c r="AY110" s="240" t="s">
        <v>153</v>
      </c>
    </row>
    <row r="111" s="2" customFormat="1" ht="14.4" customHeight="1">
      <c r="A111" s="40"/>
      <c r="B111" s="41"/>
      <c r="C111" s="216" t="s">
        <v>186</v>
      </c>
      <c r="D111" s="216" t="s">
        <v>154</v>
      </c>
      <c r="E111" s="217" t="s">
        <v>624</v>
      </c>
      <c r="F111" s="218" t="s">
        <v>625</v>
      </c>
      <c r="G111" s="219" t="s">
        <v>157</v>
      </c>
      <c r="H111" s="220">
        <v>155.19999999999999</v>
      </c>
      <c r="I111" s="221"/>
      <c r="J111" s="222">
        <f>ROUND(I111*H111,2)</f>
        <v>0</v>
      </c>
      <c r="K111" s="218" t="s">
        <v>200</v>
      </c>
      <c r="L111" s="46"/>
      <c r="M111" s="223" t="s">
        <v>19</v>
      </c>
      <c r="N111" s="224" t="s">
        <v>43</v>
      </c>
      <c r="O111" s="86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7" t="s">
        <v>159</v>
      </c>
      <c r="AT111" s="227" t="s">
        <v>154</v>
      </c>
      <c r="AU111" s="227" t="s">
        <v>80</v>
      </c>
      <c r="AY111" s="19" t="s">
        <v>153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19" t="s">
        <v>76</v>
      </c>
      <c r="BK111" s="228">
        <f>ROUND(I111*H111,2)</f>
        <v>0</v>
      </c>
      <c r="BL111" s="19" t="s">
        <v>159</v>
      </c>
      <c r="BM111" s="227" t="s">
        <v>626</v>
      </c>
    </row>
    <row r="112" s="13" customFormat="1">
      <c r="A112" s="13"/>
      <c r="B112" s="229"/>
      <c r="C112" s="230"/>
      <c r="D112" s="231" t="s">
        <v>161</v>
      </c>
      <c r="E112" s="232" t="s">
        <v>19</v>
      </c>
      <c r="F112" s="233" t="s">
        <v>627</v>
      </c>
      <c r="G112" s="230"/>
      <c r="H112" s="234">
        <v>155.19999999999999</v>
      </c>
      <c r="I112" s="235"/>
      <c r="J112" s="230"/>
      <c r="K112" s="230"/>
      <c r="L112" s="236"/>
      <c r="M112" s="237"/>
      <c r="N112" s="238"/>
      <c r="O112" s="238"/>
      <c r="P112" s="238"/>
      <c r="Q112" s="238"/>
      <c r="R112" s="238"/>
      <c r="S112" s="238"/>
      <c r="T112" s="23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0" t="s">
        <v>161</v>
      </c>
      <c r="AU112" s="240" t="s">
        <v>80</v>
      </c>
      <c r="AV112" s="13" t="s">
        <v>80</v>
      </c>
      <c r="AW112" s="13" t="s">
        <v>33</v>
      </c>
      <c r="AX112" s="13" t="s">
        <v>76</v>
      </c>
      <c r="AY112" s="240" t="s">
        <v>153</v>
      </c>
    </row>
    <row r="113" s="14" customFormat="1">
      <c r="A113" s="14"/>
      <c r="B113" s="241"/>
      <c r="C113" s="242"/>
      <c r="D113" s="231" t="s">
        <v>161</v>
      </c>
      <c r="E113" s="243" t="s">
        <v>19</v>
      </c>
      <c r="F113" s="244" t="s">
        <v>628</v>
      </c>
      <c r="G113" s="242"/>
      <c r="H113" s="243" t="s">
        <v>19</v>
      </c>
      <c r="I113" s="245"/>
      <c r="J113" s="242"/>
      <c r="K113" s="242"/>
      <c r="L113" s="246"/>
      <c r="M113" s="299"/>
      <c r="N113" s="300"/>
      <c r="O113" s="300"/>
      <c r="P113" s="300"/>
      <c r="Q113" s="300"/>
      <c r="R113" s="300"/>
      <c r="S113" s="300"/>
      <c r="T113" s="30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0" t="s">
        <v>161</v>
      </c>
      <c r="AU113" s="250" t="s">
        <v>80</v>
      </c>
      <c r="AV113" s="14" t="s">
        <v>76</v>
      </c>
      <c r="AW113" s="14" t="s">
        <v>33</v>
      </c>
      <c r="AX113" s="14" t="s">
        <v>72</v>
      </c>
      <c r="AY113" s="250" t="s">
        <v>153</v>
      </c>
    </row>
    <row r="114" s="2" customFormat="1" ht="6.96" customHeight="1">
      <c r="A114" s="40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46"/>
      <c r="M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</sheetData>
  <sheetProtection sheet="1" autoFilter="0" formatColumns="0" formatRows="0" objects="1" scenarios="1" spinCount="100000" saltValue="FFJLEwlLeKtzimet/vya6ebRTB3NFFBFdssIbn44JWFRuInCPfsqNFO2CcR5v7u1qKzyW5p2CVB6/SBC35Wxeg==" hashValue="b8wAV4S13wcHOG77FaVer39IxRUe1gTSqN6XfwzZgfQckvPsGUZU1Cm5UkABlRcWqhN7v0K4K2Lin5jNG43Kkg==" algorithmName="SHA-512" password="CC35"/>
  <autoFilter ref="C92:K113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79:H79"/>
    <mergeCell ref="E83:H83"/>
    <mergeCell ref="E81:H81"/>
    <mergeCell ref="E85:H8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120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604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605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629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ROUND(J100,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ROUND((SUM(BE100:BE183)),  2)</f>
        <v>0</v>
      </c>
      <c r="G37" s="40"/>
      <c r="H37" s="40"/>
      <c r="I37" s="160">
        <v>0.20999999999999999</v>
      </c>
      <c r="J37" s="159">
        <f>ROUND(((SUM(BE100:BE183))*I37),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ROUND((SUM(BF100:BF183)),  2)</f>
        <v>0</v>
      </c>
      <c r="G38" s="40"/>
      <c r="H38" s="40"/>
      <c r="I38" s="160">
        <v>0.14999999999999999</v>
      </c>
      <c r="J38" s="159">
        <f>ROUND(((SUM(BF100:BF183))*I38),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ROUND((SUM(BG100:BG183)),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ROUND((SUM(BH100:BH183)),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ROUND((SUM(BI100:BI183)),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604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605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03 - Veřejné osvětlení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J100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630</v>
      </c>
      <c r="E68" s="181"/>
      <c r="F68" s="181"/>
      <c r="G68" s="181"/>
      <c r="H68" s="181"/>
      <c r="I68" s="181"/>
      <c r="J68" s="182">
        <f>J101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8"/>
      <c r="C69" s="179"/>
      <c r="D69" s="180" t="s">
        <v>631</v>
      </c>
      <c r="E69" s="181"/>
      <c r="F69" s="181"/>
      <c r="G69" s="181"/>
      <c r="H69" s="181"/>
      <c r="I69" s="181"/>
      <c r="J69" s="182">
        <f>J126</f>
        <v>0</v>
      </c>
      <c r="K69" s="179"/>
      <c r="L69" s="18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8"/>
      <c r="C70" s="179"/>
      <c r="D70" s="180" t="s">
        <v>136</v>
      </c>
      <c r="E70" s="181"/>
      <c r="F70" s="181"/>
      <c r="G70" s="181"/>
      <c r="H70" s="181"/>
      <c r="I70" s="181"/>
      <c r="J70" s="182">
        <f>J133</f>
        <v>0</v>
      </c>
      <c r="K70" s="179"/>
      <c r="L70" s="183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4"/>
      <c r="C71" s="126"/>
      <c r="D71" s="185" t="s">
        <v>233</v>
      </c>
      <c r="E71" s="186"/>
      <c r="F71" s="186"/>
      <c r="G71" s="186"/>
      <c r="H71" s="186"/>
      <c r="I71" s="186"/>
      <c r="J71" s="187">
        <f>J134</f>
        <v>0</v>
      </c>
      <c r="K71" s="126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6"/>
      <c r="D72" s="185" t="s">
        <v>325</v>
      </c>
      <c r="E72" s="186"/>
      <c r="F72" s="186"/>
      <c r="G72" s="186"/>
      <c r="H72" s="186"/>
      <c r="I72" s="186"/>
      <c r="J72" s="187">
        <f>J142</f>
        <v>0</v>
      </c>
      <c r="K72" s="126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4"/>
      <c r="C73" s="126"/>
      <c r="D73" s="185" t="s">
        <v>632</v>
      </c>
      <c r="E73" s="186"/>
      <c r="F73" s="186"/>
      <c r="G73" s="186"/>
      <c r="H73" s="186"/>
      <c r="I73" s="186"/>
      <c r="J73" s="187">
        <f>J149</f>
        <v>0</v>
      </c>
      <c r="K73" s="126"/>
      <c r="L73" s="18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4"/>
      <c r="C74" s="126"/>
      <c r="D74" s="185" t="s">
        <v>633</v>
      </c>
      <c r="E74" s="186"/>
      <c r="F74" s="186"/>
      <c r="G74" s="186"/>
      <c r="H74" s="186"/>
      <c r="I74" s="186"/>
      <c r="J74" s="187">
        <f>J150</f>
        <v>0</v>
      </c>
      <c r="K74" s="126"/>
      <c r="L74" s="18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78"/>
      <c r="C75" s="179"/>
      <c r="D75" s="180" t="s">
        <v>634</v>
      </c>
      <c r="E75" s="181"/>
      <c r="F75" s="181"/>
      <c r="G75" s="181"/>
      <c r="H75" s="181"/>
      <c r="I75" s="181"/>
      <c r="J75" s="182">
        <f>J155</f>
        <v>0</v>
      </c>
      <c r="K75" s="179"/>
      <c r="L75" s="183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84"/>
      <c r="C76" s="126"/>
      <c r="D76" s="185" t="s">
        <v>635</v>
      </c>
      <c r="E76" s="186"/>
      <c r="F76" s="186"/>
      <c r="G76" s="186"/>
      <c r="H76" s="186"/>
      <c r="I76" s="186"/>
      <c r="J76" s="187">
        <f>J156</f>
        <v>0</v>
      </c>
      <c r="K76" s="126"/>
      <c r="L76" s="18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4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138</v>
      </c>
      <c r="D83" s="42"/>
      <c r="E83" s="42"/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4.4" customHeight="1">
      <c r="A86" s="40"/>
      <c r="B86" s="41"/>
      <c r="C86" s="42"/>
      <c r="D86" s="42"/>
      <c r="E86" s="172" t="str">
        <f>E7</f>
        <v>09-1 - REVITALIZACE RYBNÍKA STRÁŽ V PELHŘIMOVĚ část 1a</v>
      </c>
      <c r="F86" s="34"/>
      <c r="G86" s="34"/>
      <c r="H86" s="34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" customFormat="1" ht="12" customHeight="1">
      <c r="B87" s="23"/>
      <c r="C87" s="34" t="s">
        <v>126</v>
      </c>
      <c r="D87" s="24"/>
      <c r="E87" s="24"/>
      <c r="F87" s="24"/>
      <c r="G87" s="24"/>
      <c r="H87" s="24"/>
      <c r="I87" s="24"/>
      <c r="J87" s="24"/>
      <c r="K87" s="24"/>
      <c r="L87" s="22"/>
    </row>
    <row r="88" s="1" customFormat="1" ht="14.4" customHeight="1">
      <c r="B88" s="23"/>
      <c r="C88" s="24"/>
      <c r="D88" s="24"/>
      <c r="E88" s="172" t="s">
        <v>604</v>
      </c>
      <c r="F88" s="24"/>
      <c r="G88" s="24"/>
      <c r="H88" s="24"/>
      <c r="I88" s="24"/>
      <c r="J88" s="24"/>
      <c r="K88" s="24"/>
      <c r="L88" s="22"/>
    </row>
    <row r="89" s="1" customFormat="1" ht="12" customHeight="1">
      <c r="B89" s="23"/>
      <c r="C89" s="34" t="s">
        <v>128</v>
      </c>
      <c r="D89" s="24"/>
      <c r="E89" s="24"/>
      <c r="F89" s="24"/>
      <c r="G89" s="24"/>
      <c r="H89" s="24"/>
      <c r="I89" s="24"/>
      <c r="J89" s="24"/>
      <c r="K89" s="24"/>
      <c r="L89" s="22"/>
    </row>
    <row r="90" s="2" customFormat="1" ht="14.4" customHeight="1">
      <c r="A90" s="40"/>
      <c r="B90" s="41"/>
      <c r="C90" s="42"/>
      <c r="D90" s="42"/>
      <c r="E90" s="173" t="s">
        <v>605</v>
      </c>
      <c r="F90" s="42"/>
      <c r="G90" s="42"/>
      <c r="H90" s="42"/>
      <c r="I90" s="42"/>
      <c r="J90" s="42"/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130</v>
      </c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6" customHeight="1">
      <c r="A92" s="40"/>
      <c r="B92" s="41"/>
      <c r="C92" s="42"/>
      <c r="D92" s="42"/>
      <c r="E92" s="71" t="str">
        <f>E13</f>
        <v>03 - Veřejné osvětlení</v>
      </c>
      <c r="F92" s="42"/>
      <c r="G92" s="42"/>
      <c r="H92" s="42"/>
      <c r="I92" s="42"/>
      <c r="J92" s="42"/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8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F16</f>
        <v>Pelhřimov</v>
      </c>
      <c r="G94" s="42"/>
      <c r="H94" s="42"/>
      <c r="I94" s="34" t="s">
        <v>23</v>
      </c>
      <c r="J94" s="74" t="str">
        <f>IF(J16="","",J16)</f>
        <v>15. 6. 2022</v>
      </c>
      <c r="K94" s="42"/>
      <c r="L94" s="148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8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6.4" customHeight="1">
      <c r="A96" s="40"/>
      <c r="B96" s="41"/>
      <c r="C96" s="34" t="s">
        <v>25</v>
      </c>
      <c r="D96" s="42"/>
      <c r="E96" s="42"/>
      <c r="F96" s="29" t="str">
        <f>E19</f>
        <v>Město Pelhřimov</v>
      </c>
      <c r="G96" s="42"/>
      <c r="H96" s="42"/>
      <c r="I96" s="34" t="s">
        <v>31</v>
      </c>
      <c r="J96" s="38" t="str">
        <f>E25</f>
        <v>VDG Projektování s.r.o.</v>
      </c>
      <c r="K96" s="42"/>
      <c r="L96" s="148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6" customHeight="1">
      <c r="A97" s="40"/>
      <c r="B97" s="41"/>
      <c r="C97" s="34" t="s">
        <v>29</v>
      </c>
      <c r="D97" s="42"/>
      <c r="E97" s="42"/>
      <c r="F97" s="29" t="str">
        <f>IF(E22="","",E22)</f>
        <v>Vyplň údaj</v>
      </c>
      <c r="G97" s="42"/>
      <c r="H97" s="42"/>
      <c r="I97" s="34" t="s">
        <v>34</v>
      </c>
      <c r="J97" s="38" t="str">
        <f>E28</f>
        <v>Ing. Vítězslav Pavel</v>
      </c>
      <c r="K97" s="42"/>
      <c r="L97" s="148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48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89"/>
      <c r="B99" s="190"/>
      <c r="C99" s="191" t="s">
        <v>139</v>
      </c>
      <c r="D99" s="192" t="s">
        <v>57</v>
      </c>
      <c r="E99" s="192" t="s">
        <v>53</v>
      </c>
      <c r="F99" s="192" t="s">
        <v>54</v>
      </c>
      <c r="G99" s="192" t="s">
        <v>140</v>
      </c>
      <c r="H99" s="192" t="s">
        <v>141</v>
      </c>
      <c r="I99" s="192" t="s">
        <v>142</v>
      </c>
      <c r="J99" s="192" t="s">
        <v>134</v>
      </c>
      <c r="K99" s="193" t="s">
        <v>143</v>
      </c>
      <c r="L99" s="194"/>
      <c r="M99" s="94" t="s">
        <v>19</v>
      </c>
      <c r="N99" s="95" t="s">
        <v>42</v>
      </c>
      <c r="O99" s="95" t="s">
        <v>144</v>
      </c>
      <c r="P99" s="95" t="s">
        <v>145</v>
      </c>
      <c r="Q99" s="95" t="s">
        <v>146</v>
      </c>
      <c r="R99" s="95" t="s">
        <v>147</v>
      </c>
      <c r="S99" s="95" t="s">
        <v>148</v>
      </c>
      <c r="T99" s="96" t="s">
        <v>149</v>
      </c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</row>
    <row r="100" s="2" customFormat="1" ht="22.8" customHeight="1">
      <c r="A100" s="40"/>
      <c r="B100" s="41"/>
      <c r="C100" s="101" t="s">
        <v>150</v>
      </c>
      <c r="D100" s="42"/>
      <c r="E100" s="42"/>
      <c r="F100" s="42"/>
      <c r="G100" s="42"/>
      <c r="H100" s="42"/>
      <c r="I100" s="42"/>
      <c r="J100" s="195">
        <f>BK100</f>
        <v>0</v>
      </c>
      <c r="K100" s="42"/>
      <c r="L100" s="46"/>
      <c r="M100" s="97"/>
      <c r="N100" s="196"/>
      <c r="O100" s="98"/>
      <c r="P100" s="197">
        <f>P101+P126+P133+P155</f>
        <v>0</v>
      </c>
      <c r="Q100" s="98"/>
      <c r="R100" s="197">
        <f>R101+R126+R133+R155</f>
        <v>99.137989999999988</v>
      </c>
      <c r="S100" s="98"/>
      <c r="T100" s="198">
        <f>T101+T126+T133+T155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71</v>
      </c>
      <c r="AU100" s="19" t="s">
        <v>135</v>
      </c>
      <c r="BK100" s="199">
        <f>BK101+BK126+BK133+BK155</f>
        <v>0</v>
      </c>
    </row>
    <row r="101" s="12" customFormat="1" ht="25.92" customHeight="1">
      <c r="A101" s="12"/>
      <c r="B101" s="200"/>
      <c r="C101" s="201"/>
      <c r="D101" s="202" t="s">
        <v>71</v>
      </c>
      <c r="E101" s="203" t="s">
        <v>636</v>
      </c>
      <c r="F101" s="203" t="s">
        <v>637</v>
      </c>
      <c r="G101" s="201"/>
      <c r="H101" s="201"/>
      <c r="I101" s="204"/>
      <c r="J101" s="205">
        <f>BK101</f>
        <v>0</v>
      </c>
      <c r="K101" s="201"/>
      <c r="L101" s="206"/>
      <c r="M101" s="207"/>
      <c r="N101" s="208"/>
      <c r="O101" s="208"/>
      <c r="P101" s="209">
        <f>SUM(P102:P125)</f>
        <v>0</v>
      </c>
      <c r="Q101" s="208"/>
      <c r="R101" s="209">
        <f>SUM(R102:R125)</f>
        <v>82.078559999999996</v>
      </c>
      <c r="S101" s="208"/>
      <c r="T101" s="210">
        <f>SUM(T102:T125)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76</v>
      </c>
      <c r="AT101" s="212" t="s">
        <v>71</v>
      </c>
      <c r="AU101" s="212" t="s">
        <v>72</v>
      </c>
      <c r="AY101" s="211" t="s">
        <v>153</v>
      </c>
      <c r="BK101" s="213">
        <f>SUM(BK102:BK125)</f>
        <v>0</v>
      </c>
    </row>
    <row r="102" s="2" customFormat="1" ht="14.4" customHeight="1">
      <c r="A102" s="40"/>
      <c r="B102" s="41"/>
      <c r="C102" s="216" t="s">
        <v>76</v>
      </c>
      <c r="D102" s="216" t="s">
        <v>154</v>
      </c>
      <c r="E102" s="217" t="s">
        <v>638</v>
      </c>
      <c r="F102" s="218" t="s">
        <v>639</v>
      </c>
      <c r="G102" s="219" t="s">
        <v>193</v>
      </c>
      <c r="H102" s="220">
        <v>46.560000000000002</v>
      </c>
      <c r="I102" s="221"/>
      <c r="J102" s="222">
        <f>ROUND(I102*H102,2)</f>
        <v>0</v>
      </c>
      <c r="K102" s="218" t="s">
        <v>176</v>
      </c>
      <c r="L102" s="46"/>
      <c r="M102" s="223" t="s">
        <v>19</v>
      </c>
      <c r="N102" s="224" t="s">
        <v>43</v>
      </c>
      <c r="O102" s="86"/>
      <c r="P102" s="225">
        <f>O102*H102</f>
        <v>0</v>
      </c>
      <c r="Q102" s="225">
        <v>1.7535000000000001</v>
      </c>
      <c r="R102" s="225">
        <f>Q102*H102</f>
        <v>81.642960000000002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159</v>
      </c>
      <c r="AT102" s="227" t="s">
        <v>154</v>
      </c>
      <c r="AU102" s="227" t="s">
        <v>76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640</v>
      </c>
    </row>
    <row r="103" s="2" customFormat="1">
      <c r="A103" s="40"/>
      <c r="B103" s="41"/>
      <c r="C103" s="42"/>
      <c r="D103" s="251" t="s">
        <v>178</v>
      </c>
      <c r="E103" s="42"/>
      <c r="F103" s="252" t="s">
        <v>641</v>
      </c>
      <c r="G103" s="42"/>
      <c r="H103" s="42"/>
      <c r="I103" s="253"/>
      <c r="J103" s="42"/>
      <c r="K103" s="42"/>
      <c r="L103" s="46"/>
      <c r="M103" s="254"/>
      <c r="N103" s="255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178</v>
      </c>
      <c r="AU103" s="19" t="s">
        <v>76</v>
      </c>
    </row>
    <row r="104" s="13" customFormat="1">
      <c r="A104" s="13"/>
      <c r="B104" s="229"/>
      <c r="C104" s="230"/>
      <c r="D104" s="231" t="s">
        <v>161</v>
      </c>
      <c r="E104" s="232" t="s">
        <v>19</v>
      </c>
      <c r="F104" s="233" t="s">
        <v>642</v>
      </c>
      <c r="G104" s="230"/>
      <c r="H104" s="234">
        <v>46.560000000000002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76</v>
      </c>
      <c r="AV104" s="13" t="s">
        <v>80</v>
      </c>
      <c r="AW104" s="13" t="s">
        <v>33</v>
      </c>
      <c r="AX104" s="13" t="s">
        <v>76</v>
      </c>
      <c r="AY104" s="240" t="s">
        <v>153</v>
      </c>
    </row>
    <row r="105" s="14" customFormat="1">
      <c r="A105" s="14"/>
      <c r="B105" s="241"/>
      <c r="C105" s="242"/>
      <c r="D105" s="231" t="s">
        <v>161</v>
      </c>
      <c r="E105" s="243" t="s">
        <v>19</v>
      </c>
      <c r="F105" s="244" t="s">
        <v>643</v>
      </c>
      <c r="G105" s="242"/>
      <c r="H105" s="243" t="s">
        <v>19</v>
      </c>
      <c r="I105" s="245"/>
      <c r="J105" s="242"/>
      <c r="K105" s="242"/>
      <c r="L105" s="246"/>
      <c r="M105" s="247"/>
      <c r="N105" s="248"/>
      <c r="O105" s="248"/>
      <c r="P105" s="248"/>
      <c r="Q105" s="248"/>
      <c r="R105" s="248"/>
      <c r="S105" s="248"/>
      <c r="T105" s="24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0" t="s">
        <v>161</v>
      </c>
      <c r="AU105" s="250" t="s">
        <v>76</v>
      </c>
      <c r="AV105" s="14" t="s">
        <v>76</v>
      </c>
      <c r="AW105" s="14" t="s">
        <v>33</v>
      </c>
      <c r="AX105" s="14" t="s">
        <v>72</v>
      </c>
      <c r="AY105" s="250" t="s">
        <v>153</v>
      </c>
    </row>
    <row r="106" s="2" customFormat="1" ht="14.4" customHeight="1">
      <c r="A106" s="40"/>
      <c r="B106" s="41"/>
      <c r="C106" s="259" t="s">
        <v>80</v>
      </c>
      <c r="D106" s="259" t="s">
        <v>249</v>
      </c>
      <c r="E106" s="260" t="s">
        <v>644</v>
      </c>
      <c r="F106" s="261" t="s">
        <v>645</v>
      </c>
      <c r="G106" s="262" t="s">
        <v>172</v>
      </c>
      <c r="H106" s="263">
        <v>6</v>
      </c>
      <c r="I106" s="264"/>
      <c r="J106" s="265">
        <f>ROUND(I106*H106,2)</f>
        <v>0</v>
      </c>
      <c r="K106" s="261" t="s">
        <v>200</v>
      </c>
      <c r="L106" s="266"/>
      <c r="M106" s="267" t="s">
        <v>19</v>
      </c>
      <c r="N106" s="268" t="s">
        <v>43</v>
      </c>
      <c r="O106" s="86"/>
      <c r="P106" s="225">
        <f>O106*H106</f>
        <v>0</v>
      </c>
      <c r="Q106" s="225">
        <v>0.062</v>
      </c>
      <c r="R106" s="225">
        <f>Q106*H106</f>
        <v>0.372</v>
      </c>
      <c r="S106" s="225">
        <v>0</v>
      </c>
      <c r="T106" s="22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7" t="s">
        <v>253</v>
      </c>
      <c r="AT106" s="227" t="s">
        <v>249</v>
      </c>
      <c r="AU106" s="227" t="s">
        <v>76</v>
      </c>
      <c r="AY106" s="19" t="s">
        <v>153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19" t="s">
        <v>76</v>
      </c>
      <c r="BK106" s="228">
        <f>ROUND(I106*H106,2)</f>
        <v>0</v>
      </c>
      <c r="BL106" s="19" t="s">
        <v>159</v>
      </c>
      <c r="BM106" s="227" t="s">
        <v>646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186</v>
      </c>
      <c r="G107" s="230"/>
      <c r="H107" s="234">
        <v>6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76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14" customFormat="1">
      <c r="A108" s="14"/>
      <c r="B108" s="241"/>
      <c r="C108" s="242"/>
      <c r="D108" s="231" t="s">
        <v>161</v>
      </c>
      <c r="E108" s="243" t="s">
        <v>19</v>
      </c>
      <c r="F108" s="244" t="s">
        <v>647</v>
      </c>
      <c r="G108" s="242"/>
      <c r="H108" s="243" t="s">
        <v>19</v>
      </c>
      <c r="I108" s="245"/>
      <c r="J108" s="242"/>
      <c r="K108" s="242"/>
      <c r="L108" s="246"/>
      <c r="M108" s="247"/>
      <c r="N108" s="248"/>
      <c r="O108" s="248"/>
      <c r="P108" s="248"/>
      <c r="Q108" s="248"/>
      <c r="R108" s="248"/>
      <c r="S108" s="248"/>
      <c r="T108" s="24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0" t="s">
        <v>161</v>
      </c>
      <c r="AU108" s="250" t="s">
        <v>76</v>
      </c>
      <c r="AV108" s="14" t="s">
        <v>76</v>
      </c>
      <c r="AW108" s="14" t="s">
        <v>33</v>
      </c>
      <c r="AX108" s="14" t="s">
        <v>72</v>
      </c>
      <c r="AY108" s="250" t="s">
        <v>153</v>
      </c>
    </row>
    <row r="109" s="2" customFormat="1" ht="14.4" customHeight="1">
      <c r="A109" s="40"/>
      <c r="B109" s="41"/>
      <c r="C109" s="259" t="s">
        <v>88</v>
      </c>
      <c r="D109" s="259" t="s">
        <v>249</v>
      </c>
      <c r="E109" s="260" t="s">
        <v>648</v>
      </c>
      <c r="F109" s="261" t="s">
        <v>649</v>
      </c>
      <c r="G109" s="262" t="s">
        <v>172</v>
      </c>
      <c r="H109" s="263">
        <v>6</v>
      </c>
      <c r="I109" s="264"/>
      <c r="J109" s="265">
        <f>ROUND(I109*H109,2)</f>
        <v>0</v>
      </c>
      <c r="K109" s="261" t="s">
        <v>200</v>
      </c>
      <c r="L109" s="266"/>
      <c r="M109" s="267" t="s">
        <v>19</v>
      </c>
      <c r="N109" s="268" t="s">
        <v>43</v>
      </c>
      <c r="O109" s="86"/>
      <c r="P109" s="225">
        <f>O109*H109</f>
        <v>0</v>
      </c>
      <c r="Q109" s="225">
        <v>0.0030000000000000001</v>
      </c>
      <c r="R109" s="225">
        <f>Q109*H109</f>
        <v>0.018000000000000002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253</v>
      </c>
      <c r="AT109" s="227" t="s">
        <v>249</v>
      </c>
      <c r="AU109" s="227" t="s">
        <v>76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650</v>
      </c>
    </row>
    <row r="110" s="2" customFormat="1" ht="14.4" customHeight="1">
      <c r="A110" s="40"/>
      <c r="B110" s="41"/>
      <c r="C110" s="259" t="s">
        <v>159</v>
      </c>
      <c r="D110" s="259" t="s">
        <v>249</v>
      </c>
      <c r="E110" s="260" t="s">
        <v>651</v>
      </c>
      <c r="F110" s="261" t="s">
        <v>652</v>
      </c>
      <c r="G110" s="262" t="s">
        <v>653</v>
      </c>
      <c r="H110" s="263">
        <v>6</v>
      </c>
      <c r="I110" s="264"/>
      <c r="J110" s="265">
        <f>ROUND(I110*H110,2)</f>
        <v>0</v>
      </c>
      <c r="K110" s="261" t="s">
        <v>424</v>
      </c>
      <c r="L110" s="266"/>
      <c r="M110" s="267" t="s">
        <v>19</v>
      </c>
      <c r="N110" s="268" t="s">
        <v>43</v>
      </c>
      <c r="O110" s="86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7" t="s">
        <v>253</v>
      </c>
      <c r="AT110" s="227" t="s">
        <v>249</v>
      </c>
      <c r="AU110" s="227" t="s">
        <v>76</v>
      </c>
      <c r="AY110" s="19" t="s">
        <v>153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19" t="s">
        <v>76</v>
      </c>
      <c r="BK110" s="228">
        <f>ROUND(I110*H110,2)</f>
        <v>0</v>
      </c>
      <c r="BL110" s="19" t="s">
        <v>159</v>
      </c>
      <c r="BM110" s="227" t="s">
        <v>654</v>
      </c>
    </row>
    <row r="111" s="14" customFormat="1">
      <c r="A111" s="14"/>
      <c r="B111" s="241"/>
      <c r="C111" s="242"/>
      <c r="D111" s="231" t="s">
        <v>161</v>
      </c>
      <c r="E111" s="243" t="s">
        <v>19</v>
      </c>
      <c r="F111" s="244" t="s">
        <v>655</v>
      </c>
      <c r="G111" s="242"/>
      <c r="H111" s="243" t="s">
        <v>19</v>
      </c>
      <c r="I111" s="245"/>
      <c r="J111" s="242"/>
      <c r="K111" s="242"/>
      <c r="L111" s="246"/>
      <c r="M111" s="247"/>
      <c r="N111" s="248"/>
      <c r="O111" s="248"/>
      <c r="P111" s="248"/>
      <c r="Q111" s="248"/>
      <c r="R111" s="248"/>
      <c r="S111" s="248"/>
      <c r="T111" s="24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0" t="s">
        <v>161</v>
      </c>
      <c r="AU111" s="250" t="s">
        <v>76</v>
      </c>
      <c r="AV111" s="14" t="s">
        <v>76</v>
      </c>
      <c r="AW111" s="14" t="s">
        <v>33</v>
      </c>
      <c r="AX111" s="14" t="s">
        <v>72</v>
      </c>
      <c r="AY111" s="250" t="s">
        <v>153</v>
      </c>
    </row>
    <row r="112" s="14" customFormat="1">
      <c r="A112" s="14"/>
      <c r="B112" s="241"/>
      <c r="C112" s="242"/>
      <c r="D112" s="231" t="s">
        <v>161</v>
      </c>
      <c r="E112" s="243" t="s">
        <v>19</v>
      </c>
      <c r="F112" s="244" t="s">
        <v>656</v>
      </c>
      <c r="G112" s="242"/>
      <c r="H112" s="243" t="s">
        <v>19</v>
      </c>
      <c r="I112" s="245"/>
      <c r="J112" s="242"/>
      <c r="K112" s="242"/>
      <c r="L112" s="246"/>
      <c r="M112" s="247"/>
      <c r="N112" s="248"/>
      <c r="O112" s="248"/>
      <c r="P112" s="248"/>
      <c r="Q112" s="248"/>
      <c r="R112" s="248"/>
      <c r="S112" s="248"/>
      <c r="T112" s="24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0" t="s">
        <v>161</v>
      </c>
      <c r="AU112" s="250" t="s">
        <v>76</v>
      </c>
      <c r="AV112" s="14" t="s">
        <v>76</v>
      </c>
      <c r="AW112" s="14" t="s">
        <v>33</v>
      </c>
      <c r="AX112" s="14" t="s">
        <v>72</v>
      </c>
      <c r="AY112" s="250" t="s">
        <v>153</v>
      </c>
    </row>
    <row r="113" s="14" customFormat="1">
      <c r="A113" s="14"/>
      <c r="B113" s="241"/>
      <c r="C113" s="242"/>
      <c r="D113" s="231" t="s">
        <v>161</v>
      </c>
      <c r="E113" s="243" t="s">
        <v>19</v>
      </c>
      <c r="F113" s="244" t="s">
        <v>657</v>
      </c>
      <c r="G113" s="242"/>
      <c r="H113" s="243" t="s">
        <v>19</v>
      </c>
      <c r="I113" s="245"/>
      <c r="J113" s="242"/>
      <c r="K113" s="242"/>
      <c r="L113" s="246"/>
      <c r="M113" s="247"/>
      <c r="N113" s="248"/>
      <c r="O113" s="248"/>
      <c r="P113" s="248"/>
      <c r="Q113" s="248"/>
      <c r="R113" s="248"/>
      <c r="S113" s="248"/>
      <c r="T113" s="24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0" t="s">
        <v>161</v>
      </c>
      <c r="AU113" s="250" t="s">
        <v>76</v>
      </c>
      <c r="AV113" s="14" t="s">
        <v>76</v>
      </c>
      <c r="AW113" s="14" t="s">
        <v>33</v>
      </c>
      <c r="AX113" s="14" t="s">
        <v>72</v>
      </c>
      <c r="AY113" s="250" t="s">
        <v>153</v>
      </c>
    </row>
    <row r="114" s="13" customFormat="1">
      <c r="A114" s="13"/>
      <c r="B114" s="229"/>
      <c r="C114" s="230"/>
      <c r="D114" s="231" t="s">
        <v>161</v>
      </c>
      <c r="E114" s="232" t="s">
        <v>19</v>
      </c>
      <c r="F114" s="233" t="s">
        <v>186</v>
      </c>
      <c r="G114" s="230"/>
      <c r="H114" s="234">
        <v>6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161</v>
      </c>
      <c r="AU114" s="240" t="s">
        <v>76</v>
      </c>
      <c r="AV114" s="13" t="s">
        <v>80</v>
      </c>
      <c r="AW114" s="13" t="s">
        <v>33</v>
      </c>
      <c r="AX114" s="13" t="s">
        <v>76</v>
      </c>
      <c r="AY114" s="240" t="s">
        <v>153</v>
      </c>
    </row>
    <row r="115" s="2" customFormat="1" ht="14.4" customHeight="1">
      <c r="A115" s="40"/>
      <c r="B115" s="41"/>
      <c r="C115" s="216" t="s">
        <v>182</v>
      </c>
      <c r="D115" s="216" t="s">
        <v>154</v>
      </c>
      <c r="E115" s="217" t="s">
        <v>658</v>
      </c>
      <c r="F115" s="218" t="s">
        <v>659</v>
      </c>
      <c r="G115" s="219" t="s">
        <v>172</v>
      </c>
      <c r="H115" s="220">
        <v>6</v>
      </c>
      <c r="I115" s="221"/>
      <c r="J115" s="222">
        <f>ROUND(I115*H115,2)</f>
        <v>0</v>
      </c>
      <c r="K115" s="218" t="s">
        <v>176</v>
      </c>
      <c r="L115" s="46"/>
      <c r="M115" s="223" t="s">
        <v>19</v>
      </c>
      <c r="N115" s="224" t="s">
        <v>43</v>
      </c>
      <c r="O115" s="86"/>
      <c r="P115" s="225">
        <f>O115*H115</f>
        <v>0</v>
      </c>
      <c r="Q115" s="225">
        <v>0</v>
      </c>
      <c r="R115" s="225">
        <f>Q115*H115</f>
        <v>0</v>
      </c>
      <c r="S115" s="225">
        <v>0</v>
      </c>
      <c r="T115" s="22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7" t="s">
        <v>397</v>
      </c>
      <c r="AT115" s="227" t="s">
        <v>154</v>
      </c>
      <c r="AU115" s="227" t="s">
        <v>76</v>
      </c>
      <c r="AY115" s="19" t="s">
        <v>153</v>
      </c>
      <c r="BE115" s="228">
        <f>IF(N115="základní",J115,0)</f>
        <v>0</v>
      </c>
      <c r="BF115" s="228">
        <f>IF(N115="snížená",J115,0)</f>
        <v>0</v>
      </c>
      <c r="BG115" s="228">
        <f>IF(N115="zákl. přenesená",J115,0)</f>
        <v>0</v>
      </c>
      <c r="BH115" s="228">
        <f>IF(N115="sníž. přenesená",J115,0)</f>
        <v>0</v>
      </c>
      <c r="BI115" s="228">
        <f>IF(N115="nulová",J115,0)</f>
        <v>0</v>
      </c>
      <c r="BJ115" s="19" t="s">
        <v>76</v>
      </c>
      <c r="BK115" s="228">
        <f>ROUND(I115*H115,2)</f>
        <v>0</v>
      </c>
      <c r="BL115" s="19" t="s">
        <v>397</v>
      </c>
      <c r="BM115" s="227" t="s">
        <v>660</v>
      </c>
    </row>
    <row r="116" s="2" customFormat="1">
      <c r="A116" s="40"/>
      <c r="B116" s="41"/>
      <c r="C116" s="42"/>
      <c r="D116" s="251" t="s">
        <v>178</v>
      </c>
      <c r="E116" s="42"/>
      <c r="F116" s="252" t="s">
        <v>661</v>
      </c>
      <c r="G116" s="42"/>
      <c r="H116" s="42"/>
      <c r="I116" s="253"/>
      <c r="J116" s="42"/>
      <c r="K116" s="42"/>
      <c r="L116" s="46"/>
      <c r="M116" s="254"/>
      <c r="N116" s="255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178</v>
      </c>
      <c r="AU116" s="19" t="s">
        <v>76</v>
      </c>
    </row>
    <row r="117" s="13" customFormat="1">
      <c r="A117" s="13"/>
      <c r="B117" s="229"/>
      <c r="C117" s="230"/>
      <c r="D117" s="231" t="s">
        <v>161</v>
      </c>
      <c r="E117" s="232" t="s">
        <v>19</v>
      </c>
      <c r="F117" s="233" t="s">
        <v>186</v>
      </c>
      <c r="G117" s="230"/>
      <c r="H117" s="234">
        <v>6</v>
      </c>
      <c r="I117" s="235"/>
      <c r="J117" s="230"/>
      <c r="K117" s="230"/>
      <c r="L117" s="236"/>
      <c r="M117" s="237"/>
      <c r="N117" s="238"/>
      <c r="O117" s="238"/>
      <c r="P117" s="238"/>
      <c r="Q117" s="238"/>
      <c r="R117" s="238"/>
      <c r="S117" s="238"/>
      <c r="T117" s="23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0" t="s">
        <v>161</v>
      </c>
      <c r="AU117" s="240" t="s">
        <v>76</v>
      </c>
      <c r="AV117" s="13" t="s">
        <v>80</v>
      </c>
      <c r="AW117" s="13" t="s">
        <v>33</v>
      </c>
      <c r="AX117" s="13" t="s">
        <v>76</v>
      </c>
      <c r="AY117" s="240" t="s">
        <v>153</v>
      </c>
    </row>
    <row r="118" s="14" customFormat="1">
      <c r="A118" s="14"/>
      <c r="B118" s="241"/>
      <c r="C118" s="242"/>
      <c r="D118" s="231" t="s">
        <v>161</v>
      </c>
      <c r="E118" s="243" t="s">
        <v>19</v>
      </c>
      <c r="F118" s="244" t="s">
        <v>662</v>
      </c>
      <c r="G118" s="242"/>
      <c r="H118" s="243" t="s">
        <v>19</v>
      </c>
      <c r="I118" s="245"/>
      <c r="J118" s="242"/>
      <c r="K118" s="242"/>
      <c r="L118" s="246"/>
      <c r="M118" s="247"/>
      <c r="N118" s="248"/>
      <c r="O118" s="248"/>
      <c r="P118" s="248"/>
      <c r="Q118" s="248"/>
      <c r="R118" s="248"/>
      <c r="S118" s="248"/>
      <c r="T118" s="24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0" t="s">
        <v>161</v>
      </c>
      <c r="AU118" s="250" t="s">
        <v>76</v>
      </c>
      <c r="AV118" s="14" t="s">
        <v>76</v>
      </c>
      <c r="AW118" s="14" t="s">
        <v>33</v>
      </c>
      <c r="AX118" s="14" t="s">
        <v>72</v>
      </c>
      <c r="AY118" s="250" t="s">
        <v>153</v>
      </c>
    </row>
    <row r="119" s="2" customFormat="1" ht="14.4" customHeight="1">
      <c r="A119" s="40"/>
      <c r="B119" s="41"/>
      <c r="C119" s="259" t="s">
        <v>186</v>
      </c>
      <c r="D119" s="259" t="s">
        <v>249</v>
      </c>
      <c r="E119" s="260" t="s">
        <v>663</v>
      </c>
      <c r="F119" s="261" t="s">
        <v>664</v>
      </c>
      <c r="G119" s="262" t="s">
        <v>172</v>
      </c>
      <c r="H119" s="263">
        <v>6</v>
      </c>
      <c r="I119" s="264"/>
      <c r="J119" s="265">
        <f>ROUND(I119*H119,2)</f>
        <v>0</v>
      </c>
      <c r="K119" s="261" t="s">
        <v>424</v>
      </c>
      <c r="L119" s="266"/>
      <c r="M119" s="267" t="s">
        <v>19</v>
      </c>
      <c r="N119" s="268" t="s">
        <v>43</v>
      </c>
      <c r="O119" s="86"/>
      <c r="P119" s="225">
        <f>O119*H119</f>
        <v>0</v>
      </c>
      <c r="Q119" s="225">
        <v>0.0076</v>
      </c>
      <c r="R119" s="225">
        <f>Q119*H119</f>
        <v>0.045600000000000002</v>
      </c>
      <c r="S119" s="225">
        <v>0</v>
      </c>
      <c r="T119" s="22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7" t="s">
        <v>253</v>
      </c>
      <c r="AT119" s="227" t="s">
        <v>249</v>
      </c>
      <c r="AU119" s="227" t="s">
        <v>76</v>
      </c>
      <c r="AY119" s="19" t="s">
        <v>153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19" t="s">
        <v>76</v>
      </c>
      <c r="BK119" s="228">
        <f>ROUND(I119*H119,2)</f>
        <v>0</v>
      </c>
      <c r="BL119" s="19" t="s">
        <v>159</v>
      </c>
      <c r="BM119" s="227" t="s">
        <v>665</v>
      </c>
    </row>
    <row r="120" s="13" customFormat="1">
      <c r="A120" s="13"/>
      <c r="B120" s="229"/>
      <c r="C120" s="230"/>
      <c r="D120" s="231" t="s">
        <v>161</v>
      </c>
      <c r="E120" s="232" t="s">
        <v>19</v>
      </c>
      <c r="F120" s="233" t="s">
        <v>186</v>
      </c>
      <c r="G120" s="230"/>
      <c r="H120" s="234">
        <v>6</v>
      </c>
      <c r="I120" s="235"/>
      <c r="J120" s="230"/>
      <c r="K120" s="230"/>
      <c r="L120" s="236"/>
      <c r="M120" s="237"/>
      <c r="N120" s="238"/>
      <c r="O120" s="238"/>
      <c r="P120" s="238"/>
      <c r="Q120" s="238"/>
      <c r="R120" s="238"/>
      <c r="S120" s="238"/>
      <c r="T120" s="23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0" t="s">
        <v>161</v>
      </c>
      <c r="AU120" s="240" t="s">
        <v>76</v>
      </c>
      <c r="AV120" s="13" t="s">
        <v>80</v>
      </c>
      <c r="AW120" s="13" t="s">
        <v>33</v>
      </c>
      <c r="AX120" s="13" t="s">
        <v>76</v>
      </c>
      <c r="AY120" s="240" t="s">
        <v>153</v>
      </c>
    </row>
    <row r="121" s="14" customFormat="1">
      <c r="A121" s="14"/>
      <c r="B121" s="241"/>
      <c r="C121" s="242"/>
      <c r="D121" s="231" t="s">
        <v>161</v>
      </c>
      <c r="E121" s="243" t="s">
        <v>19</v>
      </c>
      <c r="F121" s="244" t="s">
        <v>666</v>
      </c>
      <c r="G121" s="242"/>
      <c r="H121" s="243" t="s">
        <v>19</v>
      </c>
      <c r="I121" s="245"/>
      <c r="J121" s="242"/>
      <c r="K121" s="242"/>
      <c r="L121" s="246"/>
      <c r="M121" s="247"/>
      <c r="N121" s="248"/>
      <c r="O121" s="248"/>
      <c r="P121" s="248"/>
      <c r="Q121" s="248"/>
      <c r="R121" s="248"/>
      <c r="S121" s="248"/>
      <c r="T121" s="249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0" t="s">
        <v>161</v>
      </c>
      <c r="AU121" s="250" t="s">
        <v>76</v>
      </c>
      <c r="AV121" s="14" t="s">
        <v>76</v>
      </c>
      <c r="AW121" s="14" t="s">
        <v>33</v>
      </c>
      <c r="AX121" s="14" t="s">
        <v>72</v>
      </c>
      <c r="AY121" s="250" t="s">
        <v>153</v>
      </c>
    </row>
    <row r="122" s="14" customFormat="1">
      <c r="A122" s="14"/>
      <c r="B122" s="241"/>
      <c r="C122" s="242"/>
      <c r="D122" s="231" t="s">
        <v>161</v>
      </c>
      <c r="E122" s="243" t="s">
        <v>19</v>
      </c>
      <c r="F122" s="244" t="s">
        <v>667</v>
      </c>
      <c r="G122" s="242"/>
      <c r="H122" s="243" t="s">
        <v>19</v>
      </c>
      <c r="I122" s="245"/>
      <c r="J122" s="242"/>
      <c r="K122" s="242"/>
      <c r="L122" s="246"/>
      <c r="M122" s="247"/>
      <c r="N122" s="248"/>
      <c r="O122" s="248"/>
      <c r="P122" s="248"/>
      <c r="Q122" s="248"/>
      <c r="R122" s="248"/>
      <c r="S122" s="248"/>
      <c r="T122" s="249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0" t="s">
        <v>161</v>
      </c>
      <c r="AU122" s="250" t="s">
        <v>76</v>
      </c>
      <c r="AV122" s="14" t="s">
        <v>76</v>
      </c>
      <c r="AW122" s="14" t="s">
        <v>33</v>
      </c>
      <c r="AX122" s="14" t="s">
        <v>72</v>
      </c>
      <c r="AY122" s="250" t="s">
        <v>153</v>
      </c>
    </row>
    <row r="123" s="2" customFormat="1" ht="14.4" customHeight="1">
      <c r="A123" s="40"/>
      <c r="B123" s="41"/>
      <c r="C123" s="216" t="s">
        <v>190</v>
      </c>
      <c r="D123" s="216" t="s">
        <v>154</v>
      </c>
      <c r="E123" s="217" t="s">
        <v>668</v>
      </c>
      <c r="F123" s="218" t="s">
        <v>669</v>
      </c>
      <c r="G123" s="219" t="s">
        <v>193</v>
      </c>
      <c r="H123" s="220">
        <v>0.14999999999999999</v>
      </c>
      <c r="I123" s="221"/>
      <c r="J123" s="222">
        <f>ROUND(I123*H123,2)</f>
        <v>0</v>
      </c>
      <c r="K123" s="218" t="s">
        <v>200</v>
      </c>
      <c r="L123" s="46"/>
      <c r="M123" s="223" t="s">
        <v>19</v>
      </c>
      <c r="N123" s="224" t="s">
        <v>43</v>
      </c>
      <c r="O123" s="86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7" t="s">
        <v>159</v>
      </c>
      <c r="AT123" s="227" t="s">
        <v>154</v>
      </c>
      <c r="AU123" s="227" t="s">
        <v>76</v>
      </c>
      <c r="AY123" s="19" t="s">
        <v>153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19" t="s">
        <v>76</v>
      </c>
      <c r="BK123" s="228">
        <f>ROUND(I123*H123,2)</f>
        <v>0</v>
      </c>
      <c r="BL123" s="19" t="s">
        <v>159</v>
      </c>
      <c r="BM123" s="227" t="s">
        <v>670</v>
      </c>
    </row>
    <row r="124" s="13" customFormat="1">
      <c r="A124" s="13"/>
      <c r="B124" s="229"/>
      <c r="C124" s="230"/>
      <c r="D124" s="231" t="s">
        <v>161</v>
      </c>
      <c r="E124" s="232" t="s">
        <v>19</v>
      </c>
      <c r="F124" s="233" t="s">
        <v>671</v>
      </c>
      <c r="G124" s="230"/>
      <c r="H124" s="234">
        <v>0.14999999999999999</v>
      </c>
      <c r="I124" s="235"/>
      <c r="J124" s="230"/>
      <c r="K124" s="230"/>
      <c r="L124" s="236"/>
      <c r="M124" s="237"/>
      <c r="N124" s="238"/>
      <c r="O124" s="238"/>
      <c r="P124" s="238"/>
      <c r="Q124" s="238"/>
      <c r="R124" s="238"/>
      <c r="S124" s="238"/>
      <c r="T124" s="23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0" t="s">
        <v>161</v>
      </c>
      <c r="AU124" s="240" t="s">
        <v>76</v>
      </c>
      <c r="AV124" s="13" t="s">
        <v>80</v>
      </c>
      <c r="AW124" s="13" t="s">
        <v>33</v>
      </c>
      <c r="AX124" s="13" t="s">
        <v>76</v>
      </c>
      <c r="AY124" s="240" t="s">
        <v>153</v>
      </c>
    </row>
    <row r="125" s="14" customFormat="1">
      <c r="A125" s="14"/>
      <c r="B125" s="241"/>
      <c r="C125" s="242"/>
      <c r="D125" s="231" t="s">
        <v>161</v>
      </c>
      <c r="E125" s="243" t="s">
        <v>19</v>
      </c>
      <c r="F125" s="244" t="s">
        <v>672</v>
      </c>
      <c r="G125" s="242"/>
      <c r="H125" s="243" t="s">
        <v>19</v>
      </c>
      <c r="I125" s="245"/>
      <c r="J125" s="242"/>
      <c r="K125" s="242"/>
      <c r="L125" s="246"/>
      <c r="M125" s="247"/>
      <c r="N125" s="248"/>
      <c r="O125" s="248"/>
      <c r="P125" s="248"/>
      <c r="Q125" s="248"/>
      <c r="R125" s="248"/>
      <c r="S125" s="248"/>
      <c r="T125" s="24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0" t="s">
        <v>161</v>
      </c>
      <c r="AU125" s="250" t="s">
        <v>76</v>
      </c>
      <c r="AV125" s="14" t="s">
        <v>76</v>
      </c>
      <c r="AW125" s="14" t="s">
        <v>33</v>
      </c>
      <c r="AX125" s="14" t="s">
        <v>72</v>
      </c>
      <c r="AY125" s="250" t="s">
        <v>153</v>
      </c>
    </row>
    <row r="126" s="12" customFormat="1" ht="25.92" customHeight="1">
      <c r="A126" s="12"/>
      <c r="B126" s="200"/>
      <c r="C126" s="201"/>
      <c r="D126" s="202" t="s">
        <v>71</v>
      </c>
      <c r="E126" s="203" t="s">
        <v>673</v>
      </c>
      <c r="F126" s="203" t="s">
        <v>674</v>
      </c>
      <c r="G126" s="201"/>
      <c r="H126" s="201"/>
      <c r="I126" s="204"/>
      <c r="J126" s="205">
        <f>BK126</f>
        <v>0</v>
      </c>
      <c r="K126" s="201"/>
      <c r="L126" s="206"/>
      <c r="M126" s="207"/>
      <c r="N126" s="208"/>
      <c r="O126" s="208"/>
      <c r="P126" s="209">
        <f>SUM(P127:P132)</f>
        <v>0</v>
      </c>
      <c r="Q126" s="208"/>
      <c r="R126" s="209">
        <f>SUM(R127:R132)</f>
        <v>0.011640000000000001</v>
      </c>
      <c r="S126" s="208"/>
      <c r="T126" s="210">
        <f>SUM(T127:T132)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76</v>
      </c>
      <c r="AT126" s="212" t="s">
        <v>71</v>
      </c>
      <c r="AU126" s="212" t="s">
        <v>72</v>
      </c>
      <c r="AY126" s="211" t="s">
        <v>153</v>
      </c>
      <c r="BK126" s="213">
        <f>SUM(BK127:BK132)</f>
        <v>0</v>
      </c>
    </row>
    <row r="127" s="2" customFormat="1" ht="14.4" customHeight="1">
      <c r="A127" s="40"/>
      <c r="B127" s="41"/>
      <c r="C127" s="216" t="s">
        <v>253</v>
      </c>
      <c r="D127" s="216" t="s">
        <v>154</v>
      </c>
      <c r="E127" s="217" t="s">
        <v>675</v>
      </c>
      <c r="F127" s="218" t="s">
        <v>676</v>
      </c>
      <c r="G127" s="219" t="s">
        <v>252</v>
      </c>
      <c r="H127" s="220">
        <v>194</v>
      </c>
      <c r="I127" s="221"/>
      <c r="J127" s="222">
        <f>ROUND(I127*H127,2)</f>
        <v>0</v>
      </c>
      <c r="K127" s="218" t="s">
        <v>176</v>
      </c>
      <c r="L127" s="46"/>
      <c r="M127" s="223" t="s">
        <v>19</v>
      </c>
      <c r="N127" s="224" t="s">
        <v>43</v>
      </c>
      <c r="O127" s="86"/>
      <c r="P127" s="225">
        <f>O127*H127</f>
        <v>0</v>
      </c>
      <c r="Q127" s="225">
        <v>6.0000000000000002E-05</v>
      </c>
      <c r="R127" s="225">
        <f>Q127*H127</f>
        <v>0.011640000000000001</v>
      </c>
      <c r="S127" s="225">
        <v>0</v>
      </c>
      <c r="T127" s="22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7" t="s">
        <v>159</v>
      </c>
      <c r="AT127" s="227" t="s">
        <v>154</v>
      </c>
      <c r="AU127" s="227" t="s">
        <v>76</v>
      </c>
      <c r="AY127" s="19" t="s">
        <v>153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19" t="s">
        <v>76</v>
      </c>
      <c r="BK127" s="228">
        <f>ROUND(I127*H127,2)</f>
        <v>0</v>
      </c>
      <c r="BL127" s="19" t="s">
        <v>159</v>
      </c>
      <c r="BM127" s="227" t="s">
        <v>677</v>
      </c>
    </row>
    <row r="128" s="2" customFormat="1">
      <c r="A128" s="40"/>
      <c r="B128" s="41"/>
      <c r="C128" s="42"/>
      <c r="D128" s="251" t="s">
        <v>178</v>
      </c>
      <c r="E128" s="42"/>
      <c r="F128" s="252" t="s">
        <v>678</v>
      </c>
      <c r="G128" s="42"/>
      <c r="H128" s="42"/>
      <c r="I128" s="253"/>
      <c r="J128" s="42"/>
      <c r="K128" s="42"/>
      <c r="L128" s="46"/>
      <c r="M128" s="254"/>
      <c r="N128" s="255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178</v>
      </c>
      <c r="AU128" s="19" t="s">
        <v>76</v>
      </c>
    </row>
    <row r="129" s="13" customFormat="1">
      <c r="A129" s="13"/>
      <c r="B129" s="229"/>
      <c r="C129" s="230"/>
      <c r="D129" s="231" t="s">
        <v>161</v>
      </c>
      <c r="E129" s="232" t="s">
        <v>19</v>
      </c>
      <c r="F129" s="233" t="s">
        <v>679</v>
      </c>
      <c r="G129" s="230"/>
      <c r="H129" s="234">
        <v>194</v>
      </c>
      <c r="I129" s="235"/>
      <c r="J129" s="230"/>
      <c r="K129" s="230"/>
      <c r="L129" s="236"/>
      <c r="M129" s="237"/>
      <c r="N129" s="238"/>
      <c r="O129" s="238"/>
      <c r="P129" s="238"/>
      <c r="Q129" s="238"/>
      <c r="R129" s="238"/>
      <c r="S129" s="238"/>
      <c r="T129" s="23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0" t="s">
        <v>161</v>
      </c>
      <c r="AU129" s="240" t="s">
        <v>76</v>
      </c>
      <c r="AV129" s="13" t="s">
        <v>80</v>
      </c>
      <c r="AW129" s="13" t="s">
        <v>33</v>
      </c>
      <c r="AX129" s="13" t="s">
        <v>76</v>
      </c>
      <c r="AY129" s="240" t="s">
        <v>153</v>
      </c>
    </row>
    <row r="130" s="14" customFormat="1">
      <c r="A130" s="14"/>
      <c r="B130" s="241"/>
      <c r="C130" s="242"/>
      <c r="D130" s="231" t="s">
        <v>161</v>
      </c>
      <c r="E130" s="243" t="s">
        <v>19</v>
      </c>
      <c r="F130" s="244" t="s">
        <v>680</v>
      </c>
      <c r="G130" s="242"/>
      <c r="H130" s="243" t="s">
        <v>19</v>
      </c>
      <c r="I130" s="245"/>
      <c r="J130" s="242"/>
      <c r="K130" s="242"/>
      <c r="L130" s="246"/>
      <c r="M130" s="247"/>
      <c r="N130" s="248"/>
      <c r="O130" s="248"/>
      <c r="P130" s="248"/>
      <c r="Q130" s="248"/>
      <c r="R130" s="248"/>
      <c r="S130" s="248"/>
      <c r="T130" s="24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0" t="s">
        <v>161</v>
      </c>
      <c r="AU130" s="250" t="s">
        <v>76</v>
      </c>
      <c r="AV130" s="14" t="s">
        <v>76</v>
      </c>
      <c r="AW130" s="14" t="s">
        <v>33</v>
      </c>
      <c r="AX130" s="14" t="s">
        <v>72</v>
      </c>
      <c r="AY130" s="250" t="s">
        <v>153</v>
      </c>
    </row>
    <row r="131" s="14" customFormat="1">
      <c r="A131" s="14"/>
      <c r="B131" s="241"/>
      <c r="C131" s="242"/>
      <c r="D131" s="231" t="s">
        <v>161</v>
      </c>
      <c r="E131" s="243" t="s">
        <v>19</v>
      </c>
      <c r="F131" s="244" t="s">
        <v>681</v>
      </c>
      <c r="G131" s="242"/>
      <c r="H131" s="243" t="s">
        <v>19</v>
      </c>
      <c r="I131" s="245"/>
      <c r="J131" s="242"/>
      <c r="K131" s="242"/>
      <c r="L131" s="246"/>
      <c r="M131" s="247"/>
      <c r="N131" s="248"/>
      <c r="O131" s="248"/>
      <c r="P131" s="248"/>
      <c r="Q131" s="248"/>
      <c r="R131" s="248"/>
      <c r="S131" s="248"/>
      <c r="T131" s="24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0" t="s">
        <v>161</v>
      </c>
      <c r="AU131" s="250" t="s">
        <v>76</v>
      </c>
      <c r="AV131" s="14" t="s">
        <v>76</v>
      </c>
      <c r="AW131" s="14" t="s">
        <v>33</v>
      </c>
      <c r="AX131" s="14" t="s">
        <v>72</v>
      </c>
      <c r="AY131" s="250" t="s">
        <v>153</v>
      </c>
    </row>
    <row r="132" s="2" customFormat="1" ht="14.4" customHeight="1">
      <c r="A132" s="40"/>
      <c r="B132" s="41"/>
      <c r="C132" s="259" t="s">
        <v>309</v>
      </c>
      <c r="D132" s="259" t="s">
        <v>249</v>
      </c>
      <c r="E132" s="260" t="s">
        <v>682</v>
      </c>
      <c r="F132" s="261" t="s">
        <v>683</v>
      </c>
      <c r="G132" s="262" t="s">
        <v>252</v>
      </c>
      <c r="H132" s="263">
        <v>194</v>
      </c>
      <c r="I132" s="264"/>
      <c r="J132" s="265">
        <f>ROUND(I132*H132,2)</f>
        <v>0</v>
      </c>
      <c r="K132" s="261" t="s">
        <v>424</v>
      </c>
      <c r="L132" s="266"/>
      <c r="M132" s="267" t="s">
        <v>19</v>
      </c>
      <c r="N132" s="268" t="s">
        <v>43</v>
      </c>
      <c r="O132" s="86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7" t="s">
        <v>253</v>
      </c>
      <c r="AT132" s="227" t="s">
        <v>249</v>
      </c>
      <c r="AU132" s="227" t="s">
        <v>76</v>
      </c>
      <c r="AY132" s="19" t="s">
        <v>153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9" t="s">
        <v>76</v>
      </c>
      <c r="BK132" s="228">
        <f>ROUND(I132*H132,2)</f>
        <v>0</v>
      </c>
      <c r="BL132" s="19" t="s">
        <v>159</v>
      </c>
      <c r="BM132" s="227" t="s">
        <v>684</v>
      </c>
    </row>
    <row r="133" s="12" customFormat="1" ht="25.92" customHeight="1">
      <c r="A133" s="12"/>
      <c r="B133" s="200"/>
      <c r="C133" s="201"/>
      <c r="D133" s="202" t="s">
        <v>71</v>
      </c>
      <c r="E133" s="203" t="s">
        <v>151</v>
      </c>
      <c r="F133" s="203" t="s">
        <v>152</v>
      </c>
      <c r="G133" s="201"/>
      <c r="H133" s="201"/>
      <c r="I133" s="204"/>
      <c r="J133" s="205">
        <f>BK133</f>
        <v>0</v>
      </c>
      <c r="K133" s="201"/>
      <c r="L133" s="206"/>
      <c r="M133" s="207"/>
      <c r="N133" s="208"/>
      <c r="O133" s="208"/>
      <c r="P133" s="209">
        <f>P134+P142+P149+P150</f>
        <v>0</v>
      </c>
      <c r="Q133" s="208"/>
      <c r="R133" s="209">
        <f>R134+R142+R149+R150</f>
        <v>16.65645</v>
      </c>
      <c r="S133" s="208"/>
      <c r="T133" s="210">
        <f>T134+T142+T149+T150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76</v>
      </c>
      <c r="AT133" s="212" t="s">
        <v>71</v>
      </c>
      <c r="AU133" s="212" t="s">
        <v>72</v>
      </c>
      <c r="AY133" s="211" t="s">
        <v>153</v>
      </c>
      <c r="BK133" s="213">
        <f>BK134+BK142+BK149+BK150</f>
        <v>0</v>
      </c>
    </row>
    <row r="134" s="12" customFormat="1" ht="22.8" customHeight="1">
      <c r="A134" s="12"/>
      <c r="B134" s="200"/>
      <c r="C134" s="201"/>
      <c r="D134" s="202" t="s">
        <v>71</v>
      </c>
      <c r="E134" s="214" t="s">
        <v>80</v>
      </c>
      <c r="F134" s="214" t="s">
        <v>244</v>
      </c>
      <c r="G134" s="201"/>
      <c r="H134" s="201"/>
      <c r="I134" s="204"/>
      <c r="J134" s="215">
        <f>BK134</f>
        <v>0</v>
      </c>
      <c r="K134" s="201"/>
      <c r="L134" s="206"/>
      <c r="M134" s="207"/>
      <c r="N134" s="208"/>
      <c r="O134" s="208"/>
      <c r="P134" s="209">
        <f>SUM(P135:P141)</f>
        <v>0</v>
      </c>
      <c r="Q134" s="208"/>
      <c r="R134" s="209">
        <f>SUM(R135:R141)</f>
        <v>14.728619999999999</v>
      </c>
      <c r="S134" s="208"/>
      <c r="T134" s="210">
        <f>SUM(T135:T141)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1" t="s">
        <v>76</v>
      </c>
      <c r="AT134" s="212" t="s">
        <v>71</v>
      </c>
      <c r="AU134" s="212" t="s">
        <v>76</v>
      </c>
      <c r="AY134" s="211" t="s">
        <v>153</v>
      </c>
      <c r="BK134" s="213">
        <f>SUM(BK135:BK141)</f>
        <v>0</v>
      </c>
    </row>
    <row r="135" s="2" customFormat="1" ht="14.4" customHeight="1">
      <c r="A135" s="40"/>
      <c r="B135" s="41"/>
      <c r="C135" s="216" t="s">
        <v>314</v>
      </c>
      <c r="D135" s="216" t="s">
        <v>154</v>
      </c>
      <c r="E135" s="217" t="s">
        <v>685</v>
      </c>
      <c r="F135" s="218" t="s">
        <v>390</v>
      </c>
      <c r="G135" s="219" t="s">
        <v>157</v>
      </c>
      <c r="H135" s="220">
        <v>6</v>
      </c>
      <c r="I135" s="221"/>
      <c r="J135" s="222">
        <f>ROUND(I135*H135,2)</f>
        <v>0</v>
      </c>
      <c r="K135" s="218" t="s">
        <v>200</v>
      </c>
      <c r="L135" s="46"/>
      <c r="M135" s="223" t="s">
        <v>19</v>
      </c>
      <c r="N135" s="224" t="s">
        <v>43</v>
      </c>
      <c r="O135" s="86"/>
      <c r="P135" s="225">
        <f>O135*H135</f>
        <v>0</v>
      </c>
      <c r="Q135" s="225">
        <v>0.0014400000000000001</v>
      </c>
      <c r="R135" s="225">
        <f>Q135*H135</f>
        <v>0.0086400000000000001</v>
      </c>
      <c r="S135" s="225">
        <v>0</v>
      </c>
      <c r="T135" s="22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7" t="s">
        <v>159</v>
      </c>
      <c r="AT135" s="227" t="s">
        <v>154</v>
      </c>
      <c r="AU135" s="227" t="s">
        <v>80</v>
      </c>
      <c r="AY135" s="19" t="s">
        <v>153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9" t="s">
        <v>76</v>
      </c>
      <c r="BK135" s="228">
        <f>ROUND(I135*H135,2)</f>
        <v>0</v>
      </c>
      <c r="BL135" s="19" t="s">
        <v>159</v>
      </c>
      <c r="BM135" s="227" t="s">
        <v>686</v>
      </c>
    </row>
    <row r="136" s="13" customFormat="1">
      <c r="A136" s="13"/>
      <c r="B136" s="229"/>
      <c r="C136" s="230"/>
      <c r="D136" s="231" t="s">
        <v>161</v>
      </c>
      <c r="E136" s="232" t="s">
        <v>19</v>
      </c>
      <c r="F136" s="233" t="s">
        <v>687</v>
      </c>
      <c r="G136" s="230"/>
      <c r="H136" s="234">
        <v>6</v>
      </c>
      <c r="I136" s="235"/>
      <c r="J136" s="230"/>
      <c r="K136" s="230"/>
      <c r="L136" s="236"/>
      <c r="M136" s="237"/>
      <c r="N136" s="238"/>
      <c r="O136" s="238"/>
      <c r="P136" s="238"/>
      <c r="Q136" s="238"/>
      <c r="R136" s="238"/>
      <c r="S136" s="238"/>
      <c r="T136" s="23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0" t="s">
        <v>161</v>
      </c>
      <c r="AU136" s="240" t="s">
        <v>80</v>
      </c>
      <c r="AV136" s="13" t="s">
        <v>80</v>
      </c>
      <c r="AW136" s="13" t="s">
        <v>33</v>
      </c>
      <c r="AX136" s="13" t="s">
        <v>76</v>
      </c>
      <c r="AY136" s="240" t="s">
        <v>153</v>
      </c>
    </row>
    <row r="137" s="14" customFormat="1">
      <c r="A137" s="14"/>
      <c r="B137" s="241"/>
      <c r="C137" s="242"/>
      <c r="D137" s="231" t="s">
        <v>161</v>
      </c>
      <c r="E137" s="243" t="s">
        <v>19</v>
      </c>
      <c r="F137" s="244" t="s">
        <v>688</v>
      </c>
      <c r="G137" s="242"/>
      <c r="H137" s="243" t="s">
        <v>19</v>
      </c>
      <c r="I137" s="245"/>
      <c r="J137" s="242"/>
      <c r="K137" s="242"/>
      <c r="L137" s="246"/>
      <c r="M137" s="247"/>
      <c r="N137" s="248"/>
      <c r="O137" s="248"/>
      <c r="P137" s="248"/>
      <c r="Q137" s="248"/>
      <c r="R137" s="248"/>
      <c r="S137" s="248"/>
      <c r="T137" s="24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0" t="s">
        <v>161</v>
      </c>
      <c r="AU137" s="250" t="s">
        <v>80</v>
      </c>
      <c r="AV137" s="14" t="s">
        <v>76</v>
      </c>
      <c r="AW137" s="14" t="s">
        <v>33</v>
      </c>
      <c r="AX137" s="14" t="s">
        <v>72</v>
      </c>
      <c r="AY137" s="250" t="s">
        <v>153</v>
      </c>
    </row>
    <row r="138" s="2" customFormat="1" ht="14.4" customHeight="1">
      <c r="A138" s="40"/>
      <c r="B138" s="41"/>
      <c r="C138" s="216" t="s">
        <v>320</v>
      </c>
      <c r="D138" s="216" t="s">
        <v>154</v>
      </c>
      <c r="E138" s="217" t="s">
        <v>394</v>
      </c>
      <c r="F138" s="218" t="s">
        <v>395</v>
      </c>
      <c r="G138" s="219" t="s">
        <v>157</v>
      </c>
      <c r="H138" s="220">
        <v>6</v>
      </c>
      <c r="I138" s="221"/>
      <c r="J138" s="222">
        <f>ROUND(I138*H138,2)</f>
        <v>0</v>
      </c>
      <c r="K138" s="218" t="s">
        <v>200</v>
      </c>
      <c r="L138" s="46"/>
      <c r="M138" s="223" t="s">
        <v>19</v>
      </c>
      <c r="N138" s="224" t="s">
        <v>43</v>
      </c>
      <c r="O138" s="86"/>
      <c r="P138" s="225">
        <f>O138*H138</f>
        <v>0</v>
      </c>
      <c r="Q138" s="225">
        <v>4.0000000000000003E-05</v>
      </c>
      <c r="R138" s="225">
        <f>Q138*H138</f>
        <v>0.00024000000000000003</v>
      </c>
      <c r="S138" s="225">
        <v>0</v>
      </c>
      <c r="T138" s="22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7" t="s">
        <v>159</v>
      </c>
      <c r="AT138" s="227" t="s">
        <v>154</v>
      </c>
      <c r="AU138" s="227" t="s">
        <v>80</v>
      </c>
      <c r="AY138" s="19" t="s">
        <v>153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9" t="s">
        <v>76</v>
      </c>
      <c r="BK138" s="228">
        <f>ROUND(I138*H138,2)</f>
        <v>0</v>
      </c>
      <c r="BL138" s="19" t="s">
        <v>159</v>
      </c>
      <c r="BM138" s="227" t="s">
        <v>689</v>
      </c>
    </row>
    <row r="139" s="2" customFormat="1" ht="14.4" customHeight="1">
      <c r="A139" s="40"/>
      <c r="B139" s="41"/>
      <c r="C139" s="216" t="s">
        <v>376</v>
      </c>
      <c r="D139" s="216" t="s">
        <v>154</v>
      </c>
      <c r="E139" s="217" t="s">
        <v>690</v>
      </c>
      <c r="F139" s="218" t="s">
        <v>691</v>
      </c>
      <c r="G139" s="219" t="s">
        <v>193</v>
      </c>
      <c r="H139" s="220">
        <v>6</v>
      </c>
      <c r="I139" s="221"/>
      <c r="J139" s="222">
        <f>ROUND(I139*H139,2)</f>
        <v>0</v>
      </c>
      <c r="K139" s="218" t="s">
        <v>200</v>
      </c>
      <c r="L139" s="46"/>
      <c r="M139" s="223" t="s">
        <v>19</v>
      </c>
      <c r="N139" s="224" t="s">
        <v>43</v>
      </c>
      <c r="O139" s="86"/>
      <c r="P139" s="225">
        <f>O139*H139</f>
        <v>0</v>
      </c>
      <c r="Q139" s="225">
        <v>2.45329</v>
      </c>
      <c r="R139" s="225">
        <f>Q139*H139</f>
        <v>14.71974</v>
      </c>
      <c r="S139" s="225">
        <v>0</v>
      </c>
      <c r="T139" s="22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7" t="s">
        <v>159</v>
      </c>
      <c r="AT139" s="227" t="s">
        <v>154</v>
      </c>
      <c r="AU139" s="227" t="s">
        <v>80</v>
      </c>
      <c r="AY139" s="19" t="s">
        <v>153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9" t="s">
        <v>76</v>
      </c>
      <c r="BK139" s="228">
        <f>ROUND(I139*H139,2)</f>
        <v>0</v>
      </c>
      <c r="BL139" s="19" t="s">
        <v>159</v>
      </c>
      <c r="BM139" s="227" t="s">
        <v>692</v>
      </c>
    </row>
    <row r="140" s="13" customFormat="1">
      <c r="A140" s="13"/>
      <c r="B140" s="229"/>
      <c r="C140" s="230"/>
      <c r="D140" s="231" t="s">
        <v>161</v>
      </c>
      <c r="E140" s="232" t="s">
        <v>19</v>
      </c>
      <c r="F140" s="233" t="s">
        <v>693</v>
      </c>
      <c r="G140" s="230"/>
      <c r="H140" s="234">
        <v>6</v>
      </c>
      <c r="I140" s="235"/>
      <c r="J140" s="230"/>
      <c r="K140" s="230"/>
      <c r="L140" s="236"/>
      <c r="M140" s="237"/>
      <c r="N140" s="238"/>
      <c r="O140" s="238"/>
      <c r="P140" s="238"/>
      <c r="Q140" s="238"/>
      <c r="R140" s="238"/>
      <c r="S140" s="238"/>
      <c r="T140" s="23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0" t="s">
        <v>161</v>
      </c>
      <c r="AU140" s="240" t="s">
        <v>80</v>
      </c>
      <c r="AV140" s="13" t="s">
        <v>80</v>
      </c>
      <c r="AW140" s="13" t="s">
        <v>33</v>
      </c>
      <c r="AX140" s="13" t="s">
        <v>76</v>
      </c>
      <c r="AY140" s="240" t="s">
        <v>153</v>
      </c>
    </row>
    <row r="141" s="14" customFormat="1">
      <c r="A141" s="14"/>
      <c r="B141" s="241"/>
      <c r="C141" s="242"/>
      <c r="D141" s="231" t="s">
        <v>161</v>
      </c>
      <c r="E141" s="243" t="s">
        <v>19</v>
      </c>
      <c r="F141" s="244" t="s">
        <v>694</v>
      </c>
      <c r="G141" s="242"/>
      <c r="H141" s="243" t="s">
        <v>19</v>
      </c>
      <c r="I141" s="245"/>
      <c r="J141" s="242"/>
      <c r="K141" s="242"/>
      <c r="L141" s="246"/>
      <c r="M141" s="247"/>
      <c r="N141" s="248"/>
      <c r="O141" s="248"/>
      <c r="P141" s="248"/>
      <c r="Q141" s="248"/>
      <c r="R141" s="248"/>
      <c r="S141" s="248"/>
      <c r="T141" s="249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0" t="s">
        <v>161</v>
      </c>
      <c r="AU141" s="250" t="s">
        <v>80</v>
      </c>
      <c r="AV141" s="14" t="s">
        <v>76</v>
      </c>
      <c r="AW141" s="14" t="s">
        <v>33</v>
      </c>
      <c r="AX141" s="14" t="s">
        <v>72</v>
      </c>
      <c r="AY141" s="250" t="s">
        <v>153</v>
      </c>
    </row>
    <row r="142" s="12" customFormat="1" ht="22.8" customHeight="1">
      <c r="A142" s="12"/>
      <c r="B142" s="200"/>
      <c r="C142" s="201"/>
      <c r="D142" s="202" t="s">
        <v>71</v>
      </c>
      <c r="E142" s="214" t="s">
        <v>88</v>
      </c>
      <c r="F142" s="214" t="s">
        <v>381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SUM(P143:P148)</f>
        <v>0</v>
      </c>
      <c r="Q142" s="208"/>
      <c r="R142" s="209">
        <f>SUM(R143:R148)</f>
        <v>0.091350000000000001</v>
      </c>
      <c r="S142" s="208"/>
      <c r="T142" s="210">
        <f>SUM(T143:T148)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76</v>
      </c>
      <c r="AT142" s="212" t="s">
        <v>71</v>
      </c>
      <c r="AU142" s="212" t="s">
        <v>76</v>
      </c>
      <c r="AY142" s="211" t="s">
        <v>153</v>
      </c>
      <c r="BK142" s="213">
        <f>SUM(BK143:BK148)</f>
        <v>0</v>
      </c>
    </row>
    <row r="143" s="2" customFormat="1" ht="14.4" customHeight="1">
      <c r="A143" s="40"/>
      <c r="B143" s="41"/>
      <c r="C143" s="216" t="s">
        <v>382</v>
      </c>
      <c r="D143" s="216" t="s">
        <v>154</v>
      </c>
      <c r="E143" s="217" t="s">
        <v>695</v>
      </c>
      <c r="F143" s="218" t="s">
        <v>696</v>
      </c>
      <c r="G143" s="219" t="s">
        <v>252</v>
      </c>
      <c r="H143" s="220">
        <v>194</v>
      </c>
      <c r="I143" s="221"/>
      <c r="J143" s="222">
        <f>ROUND(I143*H143,2)</f>
        <v>0</v>
      </c>
      <c r="K143" s="218" t="s">
        <v>166</v>
      </c>
      <c r="L143" s="46"/>
      <c r="M143" s="223" t="s">
        <v>19</v>
      </c>
      <c r="N143" s="224" t="s">
        <v>43</v>
      </c>
      <c r="O143" s="86"/>
      <c r="P143" s="225">
        <f>O143*H143</f>
        <v>0</v>
      </c>
      <c r="Q143" s="225">
        <v>0.00044999999999999999</v>
      </c>
      <c r="R143" s="225">
        <f>Q143*H143</f>
        <v>0.087300000000000003</v>
      </c>
      <c r="S143" s="225">
        <v>0</v>
      </c>
      <c r="T143" s="22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7" t="s">
        <v>159</v>
      </c>
      <c r="AT143" s="227" t="s">
        <v>154</v>
      </c>
      <c r="AU143" s="227" t="s">
        <v>80</v>
      </c>
      <c r="AY143" s="19" t="s">
        <v>153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9" t="s">
        <v>76</v>
      </c>
      <c r="BK143" s="228">
        <f>ROUND(I143*H143,2)</f>
        <v>0</v>
      </c>
      <c r="BL143" s="19" t="s">
        <v>159</v>
      </c>
      <c r="BM143" s="227" t="s">
        <v>697</v>
      </c>
    </row>
    <row r="144" s="14" customFormat="1">
      <c r="A144" s="14"/>
      <c r="B144" s="241"/>
      <c r="C144" s="242"/>
      <c r="D144" s="231" t="s">
        <v>161</v>
      </c>
      <c r="E144" s="243" t="s">
        <v>19</v>
      </c>
      <c r="F144" s="244" t="s">
        <v>698</v>
      </c>
      <c r="G144" s="242"/>
      <c r="H144" s="243" t="s">
        <v>19</v>
      </c>
      <c r="I144" s="245"/>
      <c r="J144" s="242"/>
      <c r="K144" s="242"/>
      <c r="L144" s="246"/>
      <c r="M144" s="247"/>
      <c r="N144" s="248"/>
      <c r="O144" s="248"/>
      <c r="P144" s="248"/>
      <c r="Q144" s="248"/>
      <c r="R144" s="248"/>
      <c r="S144" s="248"/>
      <c r="T144" s="24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0" t="s">
        <v>161</v>
      </c>
      <c r="AU144" s="250" t="s">
        <v>80</v>
      </c>
      <c r="AV144" s="14" t="s">
        <v>76</v>
      </c>
      <c r="AW144" s="14" t="s">
        <v>33</v>
      </c>
      <c r="AX144" s="14" t="s">
        <v>72</v>
      </c>
      <c r="AY144" s="250" t="s">
        <v>153</v>
      </c>
    </row>
    <row r="145" s="13" customFormat="1">
      <c r="A145" s="13"/>
      <c r="B145" s="229"/>
      <c r="C145" s="230"/>
      <c r="D145" s="231" t="s">
        <v>161</v>
      </c>
      <c r="E145" s="232" t="s">
        <v>19</v>
      </c>
      <c r="F145" s="233" t="s">
        <v>679</v>
      </c>
      <c r="G145" s="230"/>
      <c r="H145" s="234">
        <v>194</v>
      </c>
      <c r="I145" s="235"/>
      <c r="J145" s="230"/>
      <c r="K145" s="230"/>
      <c r="L145" s="236"/>
      <c r="M145" s="237"/>
      <c r="N145" s="238"/>
      <c r="O145" s="238"/>
      <c r="P145" s="238"/>
      <c r="Q145" s="238"/>
      <c r="R145" s="238"/>
      <c r="S145" s="238"/>
      <c r="T145" s="23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0" t="s">
        <v>161</v>
      </c>
      <c r="AU145" s="240" t="s">
        <v>80</v>
      </c>
      <c r="AV145" s="13" t="s">
        <v>80</v>
      </c>
      <c r="AW145" s="13" t="s">
        <v>33</v>
      </c>
      <c r="AX145" s="13" t="s">
        <v>76</v>
      </c>
      <c r="AY145" s="240" t="s">
        <v>153</v>
      </c>
    </row>
    <row r="146" s="2" customFormat="1" ht="14.4" customHeight="1">
      <c r="A146" s="40"/>
      <c r="B146" s="41"/>
      <c r="C146" s="216" t="s">
        <v>388</v>
      </c>
      <c r="D146" s="216" t="s">
        <v>154</v>
      </c>
      <c r="E146" s="217" t="s">
        <v>699</v>
      </c>
      <c r="F146" s="218" t="s">
        <v>700</v>
      </c>
      <c r="G146" s="219" t="s">
        <v>252</v>
      </c>
      <c r="H146" s="220">
        <v>5</v>
      </c>
      <c r="I146" s="221"/>
      <c r="J146" s="222">
        <f>ROUND(I146*H146,2)</f>
        <v>0</v>
      </c>
      <c r="K146" s="218" t="s">
        <v>166</v>
      </c>
      <c r="L146" s="46"/>
      <c r="M146" s="223" t="s">
        <v>19</v>
      </c>
      <c r="N146" s="224" t="s">
        <v>43</v>
      </c>
      <c r="O146" s="86"/>
      <c r="P146" s="225">
        <f>O146*H146</f>
        <v>0</v>
      </c>
      <c r="Q146" s="225">
        <v>0.00080999999999999996</v>
      </c>
      <c r="R146" s="225">
        <f>Q146*H146</f>
        <v>0.0040499999999999998</v>
      </c>
      <c r="S146" s="225">
        <v>0</v>
      </c>
      <c r="T146" s="22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7" t="s">
        <v>159</v>
      </c>
      <c r="AT146" s="227" t="s">
        <v>154</v>
      </c>
      <c r="AU146" s="227" t="s">
        <v>80</v>
      </c>
      <c r="AY146" s="19" t="s">
        <v>153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9" t="s">
        <v>76</v>
      </c>
      <c r="BK146" s="228">
        <f>ROUND(I146*H146,2)</f>
        <v>0</v>
      </c>
      <c r="BL146" s="19" t="s">
        <v>159</v>
      </c>
      <c r="BM146" s="227" t="s">
        <v>701</v>
      </c>
    </row>
    <row r="147" s="14" customFormat="1">
      <c r="A147" s="14"/>
      <c r="B147" s="241"/>
      <c r="C147" s="242"/>
      <c r="D147" s="231" t="s">
        <v>161</v>
      </c>
      <c r="E147" s="243" t="s">
        <v>19</v>
      </c>
      <c r="F147" s="244" t="s">
        <v>702</v>
      </c>
      <c r="G147" s="242"/>
      <c r="H147" s="243" t="s">
        <v>19</v>
      </c>
      <c r="I147" s="245"/>
      <c r="J147" s="242"/>
      <c r="K147" s="242"/>
      <c r="L147" s="246"/>
      <c r="M147" s="247"/>
      <c r="N147" s="248"/>
      <c r="O147" s="248"/>
      <c r="P147" s="248"/>
      <c r="Q147" s="248"/>
      <c r="R147" s="248"/>
      <c r="S147" s="248"/>
      <c r="T147" s="24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0" t="s">
        <v>161</v>
      </c>
      <c r="AU147" s="250" t="s">
        <v>80</v>
      </c>
      <c r="AV147" s="14" t="s">
        <v>76</v>
      </c>
      <c r="AW147" s="14" t="s">
        <v>33</v>
      </c>
      <c r="AX147" s="14" t="s">
        <v>72</v>
      </c>
      <c r="AY147" s="250" t="s">
        <v>153</v>
      </c>
    </row>
    <row r="148" s="13" customFormat="1">
      <c r="A148" s="13"/>
      <c r="B148" s="229"/>
      <c r="C148" s="230"/>
      <c r="D148" s="231" t="s">
        <v>161</v>
      </c>
      <c r="E148" s="232" t="s">
        <v>19</v>
      </c>
      <c r="F148" s="233" t="s">
        <v>703</v>
      </c>
      <c r="G148" s="230"/>
      <c r="H148" s="234">
        <v>5</v>
      </c>
      <c r="I148" s="235"/>
      <c r="J148" s="230"/>
      <c r="K148" s="230"/>
      <c r="L148" s="236"/>
      <c r="M148" s="237"/>
      <c r="N148" s="238"/>
      <c r="O148" s="238"/>
      <c r="P148" s="238"/>
      <c r="Q148" s="238"/>
      <c r="R148" s="238"/>
      <c r="S148" s="238"/>
      <c r="T148" s="23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0" t="s">
        <v>161</v>
      </c>
      <c r="AU148" s="240" t="s">
        <v>80</v>
      </c>
      <c r="AV148" s="13" t="s">
        <v>80</v>
      </c>
      <c r="AW148" s="13" t="s">
        <v>33</v>
      </c>
      <c r="AX148" s="13" t="s">
        <v>76</v>
      </c>
      <c r="AY148" s="240" t="s">
        <v>153</v>
      </c>
    </row>
    <row r="149" s="12" customFormat="1" ht="22.8" customHeight="1">
      <c r="A149" s="12"/>
      <c r="B149" s="200"/>
      <c r="C149" s="201"/>
      <c r="D149" s="202" t="s">
        <v>71</v>
      </c>
      <c r="E149" s="214" t="s">
        <v>159</v>
      </c>
      <c r="F149" s="214" t="s">
        <v>704</v>
      </c>
      <c r="G149" s="201"/>
      <c r="H149" s="201"/>
      <c r="I149" s="204"/>
      <c r="J149" s="215">
        <f>BK149</f>
        <v>0</v>
      </c>
      <c r="K149" s="201"/>
      <c r="L149" s="206"/>
      <c r="M149" s="207"/>
      <c r="N149" s="208"/>
      <c r="O149" s="208"/>
      <c r="P149" s="209">
        <v>0</v>
      </c>
      <c r="Q149" s="208"/>
      <c r="R149" s="209">
        <v>0</v>
      </c>
      <c r="S149" s="208"/>
      <c r="T149" s="210"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76</v>
      </c>
      <c r="AT149" s="212" t="s">
        <v>71</v>
      </c>
      <c r="AU149" s="212" t="s">
        <v>76</v>
      </c>
      <c r="AY149" s="211" t="s">
        <v>153</v>
      </c>
      <c r="BK149" s="213">
        <v>0</v>
      </c>
    </row>
    <row r="150" s="12" customFormat="1" ht="22.8" customHeight="1">
      <c r="A150" s="12"/>
      <c r="B150" s="200"/>
      <c r="C150" s="201"/>
      <c r="D150" s="202" t="s">
        <v>71</v>
      </c>
      <c r="E150" s="214" t="s">
        <v>253</v>
      </c>
      <c r="F150" s="214" t="s">
        <v>705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SUM(P151:P154)</f>
        <v>0</v>
      </c>
      <c r="Q150" s="208"/>
      <c r="R150" s="209">
        <f>SUM(R151:R154)</f>
        <v>1.8364799999999999</v>
      </c>
      <c r="S150" s="208"/>
      <c r="T150" s="210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76</v>
      </c>
      <c r="AT150" s="212" t="s">
        <v>71</v>
      </c>
      <c r="AU150" s="212" t="s">
        <v>76</v>
      </c>
      <c r="AY150" s="211" t="s">
        <v>153</v>
      </c>
      <c r="BK150" s="213">
        <f>SUM(BK151:BK154)</f>
        <v>0</v>
      </c>
    </row>
    <row r="151" s="2" customFormat="1" ht="14.4" customHeight="1">
      <c r="A151" s="40"/>
      <c r="B151" s="41"/>
      <c r="C151" s="216" t="s">
        <v>8</v>
      </c>
      <c r="D151" s="216" t="s">
        <v>154</v>
      </c>
      <c r="E151" s="217" t="s">
        <v>706</v>
      </c>
      <c r="F151" s="218" t="s">
        <v>707</v>
      </c>
      <c r="G151" s="219" t="s">
        <v>252</v>
      </c>
      <c r="H151" s="220">
        <v>6</v>
      </c>
      <c r="I151" s="221"/>
      <c r="J151" s="222">
        <f>ROUND(I151*H151,2)</f>
        <v>0</v>
      </c>
      <c r="K151" s="218" t="s">
        <v>200</v>
      </c>
      <c r="L151" s="46"/>
      <c r="M151" s="223" t="s">
        <v>19</v>
      </c>
      <c r="N151" s="224" t="s">
        <v>43</v>
      </c>
      <c r="O151" s="86"/>
      <c r="P151" s="225">
        <f>O151*H151</f>
        <v>0</v>
      </c>
      <c r="Q151" s="225">
        <v>0.0020799999999999998</v>
      </c>
      <c r="R151" s="225">
        <f>Q151*H151</f>
        <v>0.012479999999999998</v>
      </c>
      <c r="S151" s="225">
        <v>0</v>
      </c>
      <c r="T151" s="22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7" t="s">
        <v>159</v>
      </c>
      <c r="AT151" s="227" t="s">
        <v>154</v>
      </c>
      <c r="AU151" s="227" t="s">
        <v>80</v>
      </c>
      <c r="AY151" s="19" t="s">
        <v>153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9" t="s">
        <v>76</v>
      </c>
      <c r="BK151" s="228">
        <f>ROUND(I151*H151,2)</f>
        <v>0</v>
      </c>
      <c r="BL151" s="19" t="s">
        <v>159</v>
      </c>
      <c r="BM151" s="227" t="s">
        <v>708</v>
      </c>
    </row>
    <row r="152" s="13" customFormat="1">
      <c r="A152" s="13"/>
      <c r="B152" s="229"/>
      <c r="C152" s="230"/>
      <c r="D152" s="231" t="s">
        <v>161</v>
      </c>
      <c r="E152" s="232" t="s">
        <v>19</v>
      </c>
      <c r="F152" s="233" t="s">
        <v>186</v>
      </c>
      <c r="G152" s="230"/>
      <c r="H152" s="234">
        <v>6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161</v>
      </c>
      <c r="AU152" s="240" t="s">
        <v>80</v>
      </c>
      <c r="AV152" s="13" t="s">
        <v>80</v>
      </c>
      <c r="AW152" s="13" t="s">
        <v>33</v>
      </c>
      <c r="AX152" s="13" t="s">
        <v>76</v>
      </c>
      <c r="AY152" s="240" t="s">
        <v>153</v>
      </c>
    </row>
    <row r="153" s="14" customFormat="1">
      <c r="A153" s="14"/>
      <c r="B153" s="241"/>
      <c r="C153" s="242"/>
      <c r="D153" s="231" t="s">
        <v>161</v>
      </c>
      <c r="E153" s="243" t="s">
        <v>19</v>
      </c>
      <c r="F153" s="244" t="s">
        <v>709</v>
      </c>
      <c r="G153" s="242"/>
      <c r="H153" s="243" t="s">
        <v>19</v>
      </c>
      <c r="I153" s="245"/>
      <c r="J153" s="242"/>
      <c r="K153" s="242"/>
      <c r="L153" s="246"/>
      <c r="M153" s="247"/>
      <c r="N153" s="248"/>
      <c r="O153" s="248"/>
      <c r="P153" s="248"/>
      <c r="Q153" s="248"/>
      <c r="R153" s="248"/>
      <c r="S153" s="248"/>
      <c r="T153" s="24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0" t="s">
        <v>161</v>
      </c>
      <c r="AU153" s="250" t="s">
        <v>80</v>
      </c>
      <c r="AV153" s="14" t="s">
        <v>76</v>
      </c>
      <c r="AW153" s="14" t="s">
        <v>33</v>
      </c>
      <c r="AX153" s="14" t="s">
        <v>72</v>
      </c>
      <c r="AY153" s="250" t="s">
        <v>153</v>
      </c>
    </row>
    <row r="154" s="2" customFormat="1" ht="14.4" customHeight="1">
      <c r="A154" s="40"/>
      <c r="B154" s="41"/>
      <c r="C154" s="259" t="s">
        <v>397</v>
      </c>
      <c r="D154" s="259" t="s">
        <v>249</v>
      </c>
      <c r="E154" s="260" t="s">
        <v>710</v>
      </c>
      <c r="F154" s="261" t="s">
        <v>711</v>
      </c>
      <c r="G154" s="262" t="s">
        <v>252</v>
      </c>
      <c r="H154" s="263">
        <v>6</v>
      </c>
      <c r="I154" s="264"/>
      <c r="J154" s="265">
        <f>ROUND(I154*H154,2)</f>
        <v>0</v>
      </c>
      <c r="K154" s="261" t="s">
        <v>200</v>
      </c>
      <c r="L154" s="266"/>
      <c r="M154" s="267" t="s">
        <v>19</v>
      </c>
      <c r="N154" s="268" t="s">
        <v>43</v>
      </c>
      <c r="O154" s="86"/>
      <c r="P154" s="225">
        <f>O154*H154</f>
        <v>0</v>
      </c>
      <c r="Q154" s="225">
        <v>0.30399999999999999</v>
      </c>
      <c r="R154" s="225">
        <f>Q154*H154</f>
        <v>1.8239999999999998</v>
      </c>
      <c r="S154" s="225">
        <v>0</v>
      </c>
      <c r="T154" s="22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7" t="s">
        <v>253</v>
      </c>
      <c r="AT154" s="227" t="s">
        <v>249</v>
      </c>
      <c r="AU154" s="227" t="s">
        <v>80</v>
      </c>
      <c r="AY154" s="19" t="s">
        <v>153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9" t="s">
        <v>76</v>
      </c>
      <c r="BK154" s="228">
        <f>ROUND(I154*H154,2)</f>
        <v>0</v>
      </c>
      <c r="BL154" s="19" t="s">
        <v>159</v>
      </c>
      <c r="BM154" s="227" t="s">
        <v>712</v>
      </c>
    </row>
    <row r="155" s="12" customFormat="1" ht="25.92" customHeight="1">
      <c r="A155" s="12"/>
      <c r="B155" s="200"/>
      <c r="C155" s="201"/>
      <c r="D155" s="202" t="s">
        <v>71</v>
      </c>
      <c r="E155" s="203" t="s">
        <v>713</v>
      </c>
      <c r="F155" s="203" t="s">
        <v>714</v>
      </c>
      <c r="G155" s="201"/>
      <c r="H155" s="201"/>
      <c r="I155" s="204"/>
      <c r="J155" s="205">
        <f>BK155</f>
        <v>0</v>
      </c>
      <c r="K155" s="201"/>
      <c r="L155" s="206"/>
      <c r="M155" s="207"/>
      <c r="N155" s="208"/>
      <c r="O155" s="208"/>
      <c r="P155" s="209">
        <f>P156</f>
        <v>0</v>
      </c>
      <c r="Q155" s="208"/>
      <c r="R155" s="209">
        <f>R156</f>
        <v>0.39134000000000002</v>
      </c>
      <c r="S155" s="208"/>
      <c r="T155" s="210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1" t="s">
        <v>80</v>
      </c>
      <c r="AT155" s="212" t="s">
        <v>71</v>
      </c>
      <c r="AU155" s="212" t="s">
        <v>72</v>
      </c>
      <c r="AY155" s="211" t="s">
        <v>153</v>
      </c>
      <c r="BK155" s="213">
        <f>BK156</f>
        <v>0</v>
      </c>
    </row>
    <row r="156" s="12" customFormat="1" ht="22.8" customHeight="1">
      <c r="A156" s="12"/>
      <c r="B156" s="200"/>
      <c r="C156" s="201"/>
      <c r="D156" s="202" t="s">
        <v>71</v>
      </c>
      <c r="E156" s="214" t="s">
        <v>715</v>
      </c>
      <c r="F156" s="214" t="s">
        <v>716</v>
      </c>
      <c r="G156" s="201"/>
      <c r="H156" s="201"/>
      <c r="I156" s="204"/>
      <c r="J156" s="215">
        <f>BK156</f>
        <v>0</v>
      </c>
      <c r="K156" s="201"/>
      <c r="L156" s="206"/>
      <c r="M156" s="207"/>
      <c r="N156" s="208"/>
      <c r="O156" s="208"/>
      <c r="P156" s="209">
        <f>SUM(P157:P183)</f>
        <v>0</v>
      </c>
      <c r="Q156" s="208"/>
      <c r="R156" s="209">
        <f>SUM(R157:R183)</f>
        <v>0.39134000000000002</v>
      </c>
      <c r="S156" s="208"/>
      <c r="T156" s="210">
        <f>SUM(T157:T183)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1" t="s">
        <v>80</v>
      </c>
      <c r="AT156" s="212" t="s">
        <v>71</v>
      </c>
      <c r="AU156" s="212" t="s">
        <v>76</v>
      </c>
      <c r="AY156" s="211" t="s">
        <v>153</v>
      </c>
      <c r="BK156" s="213">
        <f>SUM(BK157:BK183)</f>
        <v>0</v>
      </c>
    </row>
    <row r="157" s="2" customFormat="1" ht="14.4" customHeight="1">
      <c r="A157" s="40"/>
      <c r="B157" s="41"/>
      <c r="C157" s="259" t="s">
        <v>405</v>
      </c>
      <c r="D157" s="259" t="s">
        <v>249</v>
      </c>
      <c r="E157" s="260" t="s">
        <v>717</v>
      </c>
      <c r="F157" s="261" t="s">
        <v>718</v>
      </c>
      <c r="G157" s="262" t="s">
        <v>540</v>
      </c>
      <c r="H157" s="263">
        <v>194</v>
      </c>
      <c r="I157" s="264"/>
      <c r="J157" s="265">
        <f>ROUND(I157*H157,2)</f>
        <v>0</v>
      </c>
      <c r="K157" s="261" t="s">
        <v>166</v>
      </c>
      <c r="L157" s="266"/>
      <c r="M157" s="267" t="s">
        <v>19</v>
      </c>
      <c r="N157" s="268" t="s">
        <v>43</v>
      </c>
      <c r="O157" s="86"/>
      <c r="P157" s="225">
        <f>O157*H157</f>
        <v>0</v>
      </c>
      <c r="Q157" s="225">
        <v>0.001</v>
      </c>
      <c r="R157" s="225">
        <f>Q157*H157</f>
        <v>0.19400000000000001</v>
      </c>
      <c r="S157" s="225">
        <v>0</v>
      </c>
      <c r="T157" s="22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7" t="s">
        <v>460</v>
      </c>
      <c r="AT157" s="227" t="s">
        <v>249</v>
      </c>
      <c r="AU157" s="227" t="s">
        <v>80</v>
      </c>
      <c r="AY157" s="19" t="s">
        <v>153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9" t="s">
        <v>76</v>
      </c>
      <c r="BK157" s="228">
        <f>ROUND(I157*H157,2)</f>
        <v>0</v>
      </c>
      <c r="BL157" s="19" t="s">
        <v>397</v>
      </c>
      <c r="BM157" s="227" t="s">
        <v>719</v>
      </c>
    </row>
    <row r="158" s="14" customFormat="1">
      <c r="A158" s="14"/>
      <c r="B158" s="241"/>
      <c r="C158" s="242"/>
      <c r="D158" s="231" t="s">
        <v>161</v>
      </c>
      <c r="E158" s="243" t="s">
        <v>19</v>
      </c>
      <c r="F158" s="244" t="s">
        <v>720</v>
      </c>
      <c r="G158" s="242"/>
      <c r="H158" s="243" t="s">
        <v>19</v>
      </c>
      <c r="I158" s="245"/>
      <c r="J158" s="242"/>
      <c r="K158" s="242"/>
      <c r="L158" s="246"/>
      <c r="M158" s="247"/>
      <c r="N158" s="248"/>
      <c r="O158" s="248"/>
      <c r="P158" s="248"/>
      <c r="Q158" s="248"/>
      <c r="R158" s="248"/>
      <c r="S158" s="248"/>
      <c r="T158" s="24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0" t="s">
        <v>161</v>
      </c>
      <c r="AU158" s="250" t="s">
        <v>80</v>
      </c>
      <c r="AV158" s="14" t="s">
        <v>76</v>
      </c>
      <c r="AW158" s="14" t="s">
        <v>33</v>
      </c>
      <c r="AX158" s="14" t="s">
        <v>72</v>
      </c>
      <c r="AY158" s="250" t="s">
        <v>153</v>
      </c>
    </row>
    <row r="159" s="13" customFormat="1">
      <c r="A159" s="13"/>
      <c r="B159" s="229"/>
      <c r="C159" s="230"/>
      <c r="D159" s="231" t="s">
        <v>161</v>
      </c>
      <c r="E159" s="232" t="s">
        <v>19</v>
      </c>
      <c r="F159" s="233" t="s">
        <v>679</v>
      </c>
      <c r="G159" s="230"/>
      <c r="H159" s="234">
        <v>194</v>
      </c>
      <c r="I159" s="235"/>
      <c r="J159" s="230"/>
      <c r="K159" s="230"/>
      <c r="L159" s="236"/>
      <c r="M159" s="237"/>
      <c r="N159" s="238"/>
      <c r="O159" s="238"/>
      <c r="P159" s="238"/>
      <c r="Q159" s="238"/>
      <c r="R159" s="238"/>
      <c r="S159" s="238"/>
      <c r="T159" s="23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0" t="s">
        <v>161</v>
      </c>
      <c r="AU159" s="240" t="s">
        <v>80</v>
      </c>
      <c r="AV159" s="13" t="s">
        <v>80</v>
      </c>
      <c r="AW159" s="13" t="s">
        <v>33</v>
      </c>
      <c r="AX159" s="13" t="s">
        <v>76</v>
      </c>
      <c r="AY159" s="240" t="s">
        <v>153</v>
      </c>
    </row>
    <row r="160" s="2" customFormat="1" ht="14.4" customHeight="1">
      <c r="A160" s="40"/>
      <c r="B160" s="41"/>
      <c r="C160" s="259" t="s">
        <v>410</v>
      </c>
      <c r="D160" s="259" t="s">
        <v>249</v>
      </c>
      <c r="E160" s="260" t="s">
        <v>721</v>
      </c>
      <c r="F160" s="261" t="s">
        <v>722</v>
      </c>
      <c r="G160" s="262" t="s">
        <v>252</v>
      </c>
      <c r="H160" s="263">
        <v>194</v>
      </c>
      <c r="I160" s="264"/>
      <c r="J160" s="265">
        <f>ROUND(I160*H160,2)</f>
        <v>0</v>
      </c>
      <c r="K160" s="261" t="s">
        <v>166</v>
      </c>
      <c r="L160" s="266"/>
      <c r="M160" s="267" t="s">
        <v>19</v>
      </c>
      <c r="N160" s="268" t="s">
        <v>43</v>
      </c>
      <c r="O160" s="86"/>
      <c r="P160" s="225">
        <f>O160*H160</f>
        <v>0</v>
      </c>
      <c r="Q160" s="225">
        <v>0.00063000000000000003</v>
      </c>
      <c r="R160" s="225">
        <f>Q160*H160</f>
        <v>0.12222000000000001</v>
      </c>
      <c r="S160" s="225">
        <v>0</v>
      </c>
      <c r="T160" s="22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7" t="s">
        <v>460</v>
      </c>
      <c r="AT160" s="227" t="s">
        <v>249</v>
      </c>
      <c r="AU160" s="227" t="s">
        <v>80</v>
      </c>
      <c r="AY160" s="19" t="s">
        <v>153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19" t="s">
        <v>76</v>
      </c>
      <c r="BK160" s="228">
        <f>ROUND(I160*H160,2)</f>
        <v>0</v>
      </c>
      <c r="BL160" s="19" t="s">
        <v>397</v>
      </c>
      <c r="BM160" s="227" t="s">
        <v>723</v>
      </c>
    </row>
    <row r="161" s="14" customFormat="1">
      <c r="A161" s="14"/>
      <c r="B161" s="241"/>
      <c r="C161" s="242"/>
      <c r="D161" s="231" t="s">
        <v>161</v>
      </c>
      <c r="E161" s="243" t="s">
        <v>19</v>
      </c>
      <c r="F161" s="244" t="s">
        <v>724</v>
      </c>
      <c r="G161" s="242"/>
      <c r="H161" s="243" t="s">
        <v>19</v>
      </c>
      <c r="I161" s="245"/>
      <c r="J161" s="242"/>
      <c r="K161" s="242"/>
      <c r="L161" s="246"/>
      <c r="M161" s="247"/>
      <c r="N161" s="248"/>
      <c r="O161" s="248"/>
      <c r="P161" s="248"/>
      <c r="Q161" s="248"/>
      <c r="R161" s="248"/>
      <c r="S161" s="248"/>
      <c r="T161" s="24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0" t="s">
        <v>161</v>
      </c>
      <c r="AU161" s="250" t="s">
        <v>80</v>
      </c>
      <c r="AV161" s="14" t="s">
        <v>76</v>
      </c>
      <c r="AW161" s="14" t="s">
        <v>33</v>
      </c>
      <c r="AX161" s="14" t="s">
        <v>72</v>
      </c>
      <c r="AY161" s="250" t="s">
        <v>153</v>
      </c>
    </row>
    <row r="162" s="13" customFormat="1">
      <c r="A162" s="13"/>
      <c r="B162" s="229"/>
      <c r="C162" s="230"/>
      <c r="D162" s="231" t="s">
        <v>161</v>
      </c>
      <c r="E162" s="232" t="s">
        <v>19</v>
      </c>
      <c r="F162" s="233" t="s">
        <v>679</v>
      </c>
      <c r="G162" s="230"/>
      <c r="H162" s="234">
        <v>194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161</v>
      </c>
      <c r="AU162" s="240" t="s">
        <v>80</v>
      </c>
      <c r="AV162" s="13" t="s">
        <v>80</v>
      </c>
      <c r="AW162" s="13" t="s">
        <v>33</v>
      </c>
      <c r="AX162" s="13" t="s">
        <v>76</v>
      </c>
      <c r="AY162" s="240" t="s">
        <v>153</v>
      </c>
    </row>
    <row r="163" s="2" customFormat="1" ht="14.4" customHeight="1">
      <c r="A163" s="40"/>
      <c r="B163" s="41"/>
      <c r="C163" s="259" t="s">
        <v>416</v>
      </c>
      <c r="D163" s="259" t="s">
        <v>249</v>
      </c>
      <c r="E163" s="260" t="s">
        <v>725</v>
      </c>
      <c r="F163" s="261" t="s">
        <v>726</v>
      </c>
      <c r="G163" s="262" t="s">
        <v>540</v>
      </c>
      <c r="H163" s="263">
        <v>9</v>
      </c>
      <c r="I163" s="264"/>
      <c r="J163" s="265">
        <f>ROUND(I163*H163,2)</f>
        <v>0</v>
      </c>
      <c r="K163" s="261" t="s">
        <v>166</v>
      </c>
      <c r="L163" s="266"/>
      <c r="M163" s="267" t="s">
        <v>19</v>
      </c>
      <c r="N163" s="268" t="s">
        <v>43</v>
      </c>
      <c r="O163" s="86"/>
      <c r="P163" s="225">
        <f>O163*H163</f>
        <v>0</v>
      </c>
      <c r="Q163" s="225">
        <v>0.001</v>
      </c>
      <c r="R163" s="225">
        <f>Q163*H163</f>
        <v>0.0090000000000000011</v>
      </c>
      <c r="S163" s="225">
        <v>0</v>
      </c>
      <c r="T163" s="22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7" t="s">
        <v>460</v>
      </c>
      <c r="AT163" s="227" t="s">
        <v>249</v>
      </c>
      <c r="AU163" s="227" t="s">
        <v>80</v>
      </c>
      <c r="AY163" s="19" t="s">
        <v>153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9" t="s">
        <v>76</v>
      </c>
      <c r="BK163" s="228">
        <f>ROUND(I163*H163,2)</f>
        <v>0</v>
      </c>
      <c r="BL163" s="19" t="s">
        <v>397</v>
      </c>
      <c r="BM163" s="227" t="s">
        <v>727</v>
      </c>
    </row>
    <row r="164" s="14" customFormat="1">
      <c r="A164" s="14"/>
      <c r="B164" s="241"/>
      <c r="C164" s="242"/>
      <c r="D164" s="231" t="s">
        <v>161</v>
      </c>
      <c r="E164" s="243" t="s">
        <v>19</v>
      </c>
      <c r="F164" s="244" t="s">
        <v>728</v>
      </c>
      <c r="G164" s="242"/>
      <c r="H164" s="243" t="s">
        <v>19</v>
      </c>
      <c r="I164" s="245"/>
      <c r="J164" s="242"/>
      <c r="K164" s="242"/>
      <c r="L164" s="246"/>
      <c r="M164" s="247"/>
      <c r="N164" s="248"/>
      <c r="O164" s="248"/>
      <c r="P164" s="248"/>
      <c r="Q164" s="248"/>
      <c r="R164" s="248"/>
      <c r="S164" s="248"/>
      <c r="T164" s="24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0" t="s">
        <v>161</v>
      </c>
      <c r="AU164" s="250" t="s">
        <v>80</v>
      </c>
      <c r="AV164" s="14" t="s">
        <v>76</v>
      </c>
      <c r="AW164" s="14" t="s">
        <v>33</v>
      </c>
      <c r="AX164" s="14" t="s">
        <v>72</v>
      </c>
      <c r="AY164" s="250" t="s">
        <v>153</v>
      </c>
    </row>
    <row r="165" s="13" customFormat="1">
      <c r="A165" s="13"/>
      <c r="B165" s="229"/>
      <c r="C165" s="230"/>
      <c r="D165" s="231" t="s">
        <v>161</v>
      </c>
      <c r="E165" s="232" t="s">
        <v>19</v>
      </c>
      <c r="F165" s="233" t="s">
        <v>729</v>
      </c>
      <c r="G165" s="230"/>
      <c r="H165" s="234">
        <v>9</v>
      </c>
      <c r="I165" s="235"/>
      <c r="J165" s="230"/>
      <c r="K165" s="230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161</v>
      </c>
      <c r="AU165" s="240" t="s">
        <v>80</v>
      </c>
      <c r="AV165" s="13" t="s">
        <v>80</v>
      </c>
      <c r="AW165" s="13" t="s">
        <v>33</v>
      </c>
      <c r="AX165" s="13" t="s">
        <v>76</v>
      </c>
      <c r="AY165" s="240" t="s">
        <v>153</v>
      </c>
    </row>
    <row r="166" s="2" customFormat="1" ht="14.4" customHeight="1">
      <c r="A166" s="40"/>
      <c r="B166" s="41"/>
      <c r="C166" s="259" t="s">
        <v>421</v>
      </c>
      <c r="D166" s="259" t="s">
        <v>249</v>
      </c>
      <c r="E166" s="260" t="s">
        <v>730</v>
      </c>
      <c r="F166" s="261" t="s">
        <v>731</v>
      </c>
      <c r="G166" s="262" t="s">
        <v>172</v>
      </c>
      <c r="H166" s="263">
        <v>6</v>
      </c>
      <c r="I166" s="264"/>
      <c r="J166" s="265">
        <f>ROUND(I166*H166,2)</f>
        <v>0</v>
      </c>
      <c r="K166" s="261" t="s">
        <v>166</v>
      </c>
      <c r="L166" s="266"/>
      <c r="M166" s="267" t="s">
        <v>19</v>
      </c>
      <c r="N166" s="268" t="s">
        <v>43</v>
      </c>
      <c r="O166" s="86"/>
      <c r="P166" s="225">
        <f>O166*H166</f>
        <v>0</v>
      </c>
      <c r="Q166" s="225">
        <v>0.00042999999999999999</v>
      </c>
      <c r="R166" s="225">
        <f>Q166*H166</f>
        <v>0.0025799999999999998</v>
      </c>
      <c r="S166" s="225">
        <v>0</v>
      </c>
      <c r="T166" s="22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7" t="s">
        <v>460</v>
      </c>
      <c r="AT166" s="227" t="s">
        <v>249</v>
      </c>
      <c r="AU166" s="227" t="s">
        <v>80</v>
      </c>
      <c r="AY166" s="19" t="s">
        <v>153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9" t="s">
        <v>76</v>
      </c>
      <c r="BK166" s="228">
        <f>ROUND(I166*H166,2)</f>
        <v>0</v>
      </c>
      <c r="BL166" s="19" t="s">
        <v>397</v>
      </c>
      <c r="BM166" s="227" t="s">
        <v>732</v>
      </c>
    </row>
    <row r="167" s="13" customFormat="1">
      <c r="A167" s="13"/>
      <c r="B167" s="229"/>
      <c r="C167" s="230"/>
      <c r="D167" s="231" t="s">
        <v>161</v>
      </c>
      <c r="E167" s="232" t="s">
        <v>19</v>
      </c>
      <c r="F167" s="233" t="s">
        <v>186</v>
      </c>
      <c r="G167" s="230"/>
      <c r="H167" s="234">
        <v>6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161</v>
      </c>
      <c r="AU167" s="240" t="s">
        <v>80</v>
      </c>
      <c r="AV167" s="13" t="s">
        <v>80</v>
      </c>
      <c r="AW167" s="13" t="s">
        <v>33</v>
      </c>
      <c r="AX167" s="13" t="s">
        <v>76</v>
      </c>
      <c r="AY167" s="240" t="s">
        <v>153</v>
      </c>
    </row>
    <row r="168" s="2" customFormat="1" ht="14.4" customHeight="1">
      <c r="A168" s="40"/>
      <c r="B168" s="41"/>
      <c r="C168" s="216" t="s">
        <v>7</v>
      </c>
      <c r="D168" s="216" t="s">
        <v>154</v>
      </c>
      <c r="E168" s="217" t="s">
        <v>733</v>
      </c>
      <c r="F168" s="218" t="s">
        <v>734</v>
      </c>
      <c r="G168" s="219" t="s">
        <v>172</v>
      </c>
      <c r="H168" s="220">
        <v>6</v>
      </c>
      <c r="I168" s="221"/>
      <c r="J168" s="222">
        <f>ROUND(I168*H168,2)</f>
        <v>0</v>
      </c>
      <c r="K168" s="218" t="s">
        <v>166</v>
      </c>
      <c r="L168" s="46"/>
      <c r="M168" s="223" t="s">
        <v>19</v>
      </c>
      <c r="N168" s="224" t="s">
        <v>43</v>
      </c>
      <c r="O168" s="86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7" t="s">
        <v>397</v>
      </c>
      <c r="AT168" s="227" t="s">
        <v>154</v>
      </c>
      <c r="AU168" s="227" t="s">
        <v>80</v>
      </c>
      <c r="AY168" s="19" t="s">
        <v>153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19" t="s">
        <v>76</v>
      </c>
      <c r="BK168" s="228">
        <f>ROUND(I168*H168,2)</f>
        <v>0</v>
      </c>
      <c r="BL168" s="19" t="s">
        <v>397</v>
      </c>
      <c r="BM168" s="227" t="s">
        <v>735</v>
      </c>
    </row>
    <row r="169" s="13" customFormat="1">
      <c r="A169" s="13"/>
      <c r="B169" s="229"/>
      <c r="C169" s="230"/>
      <c r="D169" s="231" t="s">
        <v>161</v>
      </c>
      <c r="E169" s="232" t="s">
        <v>19</v>
      </c>
      <c r="F169" s="233" t="s">
        <v>186</v>
      </c>
      <c r="G169" s="230"/>
      <c r="H169" s="234">
        <v>6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161</v>
      </c>
      <c r="AU169" s="240" t="s">
        <v>80</v>
      </c>
      <c r="AV169" s="13" t="s">
        <v>80</v>
      </c>
      <c r="AW169" s="13" t="s">
        <v>33</v>
      </c>
      <c r="AX169" s="13" t="s">
        <v>76</v>
      </c>
      <c r="AY169" s="240" t="s">
        <v>153</v>
      </c>
    </row>
    <row r="170" s="14" customFormat="1">
      <c r="A170" s="14"/>
      <c r="B170" s="241"/>
      <c r="C170" s="242"/>
      <c r="D170" s="231" t="s">
        <v>161</v>
      </c>
      <c r="E170" s="243" t="s">
        <v>19</v>
      </c>
      <c r="F170" s="244" t="s">
        <v>736</v>
      </c>
      <c r="G170" s="242"/>
      <c r="H170" s="243" t="s">
        <v>19</v>
      </c>
      <c r="I170" s="245"/>
      <c r="J170" s="242"/>
      <c r="K170" s="242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161</v>
      </c>
      <c r="AU170" s="250" t="s">
        <v>80</v>
      </c>
      <c r="AV170" s="14" t="s">
        <v>76</v>
      </c>
      <c r="AW170" s="14" t="s">
        <v>33</v>
      </c>
      <c r="AX170" s="14" t="s">
        <v>72</v>
      </c>
      <c r="AY170" s="250" t="s">
        <v>153</v>
      </c>
    </row>
    <row r="171" s="2" customFormat="1" ht="14.4" customHeight="1">
      <c r="A171" s="40"/>
      <c r="B171" s="41"/>
      <c r="C171" s="259" t="s">
        <v>437</v>
      </c>
      <c r="D171" s="259" t="s">
        <v>249</v>
      </c>
      <c r="E171" s="260" t="s">
        <v>737</v>
      </c>
      <c r="F171" s="261" t="s">
        <v>738</v>
      </c>
      <c r="G171" s="262" t="s">
        <v>172</v>
      </c>
      <c r="H171" s="263">
        <v>6</v>
      </c>
      <c r="I171" s="264"/>
      <c r="J171" s="265">
        <f>ROUND(I171*H171,2)</f>
        <v>0</v>
      </c>
      <c r="K171" s="261" t="s">
        <v>424</v>
      </c>
      <c r="L171" s="266"/>
      <c r="M171" s="267" t="s">
        <v>19</v>
      </c>
      <c r="N171" s="268" t="s">
        <v>43</v>
      </c>
      <c r="O171" s="86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7" t="s">
        <v>460</v>
      </c>
      <c r="AT171" s="227" t="s">
        <v>249</v>
      </c>
      <c r="AU171" s="227" t="s">
        <v>80</v>
      </c>
      <c r="AY171" s="19" t="s">
        <v>153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9" t="s">
        <v>76</v>
      </c>
      <c r="BK171" s="228">
        <f>ROUND(I171*H171,2)</f>
        <v>0</v>
      </c>
      <c r="BL171" s="19" t="s">
        <v>397</v>
      </c>
      <c r="BM171" s="227" t="s">
        <v>739</v>
      </c>
    </row>
    <row r="172" s="13" customFormat="1">
      <c r="A172" s="13"/>
      <c r="B172" s="229"/>
      <c r="C172" s="230"/>
      <c r="D172" s="231" t="s">
        <v>161</v>
      </c>
      <c r="E172" s="232" t="s">
        <v>19</v>
      </c>
      <c r="F172" s="233" t="s">
        <v>186</v>
      </c>
      <c r="G172" s="230"/>
      <c r="H172" s="234">
        <v>6</v>
      </c>
      <c r="I172" s="235"/>
      <c r="J172" s="230"/>
      <c r="K172" s="230"/>
      <c r="L172" s="236"/>
      <c r="M172" s="237"/>
      <c r="N172" s="238"/>
      <c r="O172" s="238"/>
      <c r="P172" s="238"/>
      <c r="Q172" s="238"/>
      <c r="R172" s="238"/>
      <c r="S172" s="238"/>
      <c r="T172" s="23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0" t="s">
        <v>161</v>
      </c>
      <c r="AU172" s="240" t="s">
        <v>80</v>
      </c>
      <c r="AV172" s="13" t="s">
        <v>80</v>
      </c>
      <c r="AW172" s="13" t="s">
        <v>33</v>
      </c>
      <c r="AX172" s="13" t="s">
        <v>76</v>
      </c>
      <c r="AY172" s="240" t="s">
        <v>153</v>
      </c>
    </row>
    <row r="173" s="2" customFormat="1" ht="14.4" customHeight="1">
      <c r="A173" s="40"/>
      <c r="B173" s="41"/>
      <c r="C173" s="259" t="s">
        <v>444</v>
      </c>
      <c r="D173" s="259" t="s">
        <v>249</v>
      </c>
      <c r="E173" s="260" t="s">
        <v>740</v>
      </c>
      <c r="F173" s="261" t="s">
        <v>741</v>
      </c>
      <c r="G173" s="262" t="s">
        <v>172</v>
      </c>
      <c r="H173" s="263">
        <v>6</v>
      </c>
      <c r="I173" s="264"/>
      <c r="J173" s="265">
        <f>ROUND(I173*H173,2)</f>
        <v>0</v>
      </c>
      <c r="K173" s="261" t="s">
        <v>424</v>
      </c>
      <c r="L173" s="266"/>
      <c r="M173" s="267" t="s">
        <v>19</v>
      </c>
      <c r="N173" s="268" t="s">
        <v>43</v>
      </c>
      <c r="O173" s="86"/>
      <c r="P173" s="225">
        <f>O173*H173</f>
        <v>0</v>
      </c>
      <c r="Q173" s="225">
        <v>0</v>
      </c>
      <c r="R173" s="225">
        <f>Q173*H173</f>
        <v>0</v>
      </c>
      <c r="S173" s="225">
        <v>0</v>
      </c>
      <c r="T173" s="22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7" t="s">
        <v>460</v>
      </c>
      <c r="AT173" s="227" t="s">
        <v>249</v>
      </c>
      <c r="AU173" s="227" t="s">
        <v>80</v>
      </c>
      <c r="AY173" s="19" t="s">
        <v>153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19" t="s">
        <v>76</v>
      </c>
      <c r="BK173" s="228">
        <f>ROUND(I173*H173,2)</f>
        <v>0</v>
      </c>
      <c r="BL173" s="19" t="s">
        <v>397</v>
      </c>
      <c r="BM173" s="227" t="s">
        <v>742</v>
      </c>
    </row>
    <row r="174" s="13" customFormat="1">
      <c r="A174" s="13"/>
      <c r="B174" s="229"/>
      <c r="C174" s="230"/>
      <c r="D174" s="231" t="s">
        <v>161</v>
      </c>
      <c r="E174" s="232" t="s">
        <v>19</v>
      </c>
      <c r="F174" s="233" t="s">
        <v>186</v>
      </c>
      <c r="G174" s="230"/>
      <c r="H174" s="234">
        <v>6</v>
      </c>
      <c r="I174" s="235"/>
      <c r="J174" s="230"/>
      <c r="K174" s="230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161</v>
      </c>
      <c r="AU174" s="240" t="s">
        <v>80</v>
      </c>
      <c r="AV174" s="13" t="s">
        <v>80</v>
      </c>
      <c r="AW174" s="13" t="s">
        <v>33</v>
      </c>
      <c r="AX174" s="13" t="s">
        <v>76</v>
      </c>
      <c r="AY174" s="240" t="s">
        <v>153</v>
      </c>
    </row>
    <row r="175" s="2" customFormat="1" ht="14.4" customHeight="1">
      <c r="A175" s="40"/>
      <c r="B175" s="41"/>
      <c r="C175" s="259" t="s">
        <v>451</v>
      </c>
      <c r="D175" s="259" t="s">
        <v>249</v>
      </c>
      <c r="E175" s="260" t="s">
        <v>743</v>
      </c>
      <c r="F175" s="261" t="s">
        <v>744</v>
      </c>
      <c r="G175" s="262" t="s">
        <v>172</v>
      </c>
      <c r="H175" s="263">
        <v>6</v>
      </c>
      <c r="I175" s="264"/>
      <c r="J175" s="265">
        <f>ROUND(I175*H175,2)</f>
        <v>0</v>
      </c>
      <c r="K175" s="261" t="s">
        <v>424</v>
      </c>
      <c r="L175" s="266"/>
      <c r="M175" s="267" t="s">
        <v>19</v>
      </c>
      <c r="N175" s="268" t="s">
        <v>43</v>
      </c>
      <c r="O175" s="86"/>
      <c r="P175" s="225">
        <f>O175*H175</f>
        <v>0</v>
      </c>
      <c r="Q175" s="225">
        <v>0.00059000000000000003</v>
      </c>
      <c r="R175" s="225">
        <f>Q175*H175</f>
        <v>0.0035400000000000002</v>
      </c>
      <c r="S175" s="225">
        <v>0</v>
      </c>
      <c r="T175" s="22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7" t="s">
        <v>460</v>
      </c>
      <c r="AT175" s="227" t="s">
        <v>249</v>
      </c>
      <c r="AU175" s="227" t="s">
        <v>80</v>
      </c>
      <c r="AY175" s="19" t="s">
        <v>153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9" t="s">
        <v>76</v>
      </c>
      <c r="BK175" s="228">
        <f>ROUND(I175*H175,2)</f>
        <v>0</v>
      </c>
      <c r="BL175" s="19" t="s">
        <v>397</v>
      </c>
      <c r="BM175" s="227" t="s">
        <v>745</v>
      </c>
    </row>
    <row r="176" s="13" customFormat="1">
      <c r="A176" s="13"/>
      <c r="B176" s="229"/>
      <c r="C176" s="230"/>
      <c r="D176" s="231" t="s">
        <v>161</v>
      </c>
      <c r="E176" s="232" t="s">
        <v>19</v>
      </c>
      <c r="F176" s="233" t="s">
        <v>186</v>
      </c>
      <c r="G176" s="230"/>
      <c r="H176" s="234">
        <v>6</v>
      </c>
      <c r="I176" s="235"/>
      <c r="J176" s="230"/>
      <c r="K176" s="230"/>
      <c r="L176" s="236"/>
      <c r="M176" s="237"/>
      <c r="N176" s="238"/>
      <c r="O176" s="238"/>
      <c r="P176" s="238"/>
      <c r="Q176" s="238"/>
      <c r="R176" s="238"/>
      <c r="S176" s="238"/>
      <c r="T176" s="23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0" t="s">
        <v>161</v>
      </c>
      <c r="AU176" s="240" t="s">
        <v>80</v>
      </c>
      <c r="AV176" s="13" t="s">
        <v>80</v>
      </c>
      <c r="AW176" s="13" t="s">
        <v>33</v>
      </c>
      <c r="AX176" s="13" t="s">
        <v>76</v>
      </c>
      <c r="AY176" s="240" t="s">
        <v>153</v>
      </c>
    </row>
    <row r="177" s="2" customFormat="1" ht="14.4" customHeight="1">
      <c r="A177" s="40"/>
      <c r="B177" s="41"/>
      <c r="C177" s="259" t="s">
        <v>457</v>
      </c>
      <c r="D177" s="259" t="s">
        <v>249</v>
      </c>
      <c r="E177" s="260" t="s">
        <v>397</v>
      </c>
      <c r="F177" s="261" t="s">
        <v>746</v>
      </c>
      <c r="G177" s="262" t="s">
        <v>172</v>
      </c>
      <c r="H177" s="263">
        <v>6</v>
      </c>
      <c r="I177" s="264"/>
      <c r="J177" s="265">
        <f>ROUND(I177*H177,2)</f>
        <v>0</v>
      </c>
      <c r="K177" s="261" t="s">
        <v>424</v>
      </c>
      <c r="L177" s="266"/>
      <c r="M177" s="267" t="s">
        <v>19</v>
      </c>
      <c r="N177" s="268" t="s">
        <v>43</v>
      </c>
      <c r="O177" s="86"/>
      <c r="P177" s="225">
        <f>O177*H177</f>
        <v>0</v>
      </c>
      <c r="Q177" s="225">
        <v>0.01</v>
      </c>
      <c r="R177" s="225">
        <f>Q177*H177</f>
        <v>0.059999999999999998</v>
      </c>
      <c r="S177" s="225">
        <v>0</v>
      </c>
      <c r="T177" s="22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7" t="s">
        <v>460</v>
      </c>
      <c r="AT177" s="227" t="s">
        <v>249</v>
      </c>
      <c r="AU177" s="227" t="s">
        <v>80</v>
      </c>
      <c r="AY177" s="19" t="s">
        <v>153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19" t="s">
        <v>76</v>
      </c>
      <c r="BK177" s="228">
        <f>ROUND(I177*H177,2)</f>
        <v>0</v>
      </c>
      <c r="BL177" s="19" t="s">
        <v>397</v>
      </c>
      <c r="BM177" s="227" t="s">
        <v>747</v>
      </c>
    </row>
    <row r="178" s="13" customFormat="1">
      <c r="A178" s="13"/>
      <c r="B178" s="229"/>
      <c r="C178" s="230"/>
      <c r="D178" s="231" t="s">
        <v>161</v>
      </c>
      <c r="E178" s="232" t="s">
        <v>19</v>
      </c>
      <c r="F178" s="233" t="s">
        <v>186</v>
      </c>
      <c r="G178" s="230"/>
      <c r="H178" s="234">
        <v>6</v>
      </c>
      <c r="I178" s="235"/>
      <c r="J178" s="230"/>
      <c r="K178" s="230"/>
      <c r="L178" s="236"/>
      <c r="M178" s="237"/>
      <c r="N178" s="238"/>
      <c r="O178" s="238"/>
      <c r="P178" s="238"/>
      <c r="Q178" s="238"/>
      <c r="R178" s="238"/>
      <c r="S178" s="238"/>
      <c r="T178" s="23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0" t="s">
        <v>161</v>
      </c>
      <c r="AU178" s="240" t="s">
        <v>80</v>
      </c>
      <c r="AV178" s="13" t="s">
        <v>80</v>
      </c>
      <c r="AW178" s="13" t="s">
        <v>33</v>
      </c>
      <c r="AX178" s="13" t="s">
        <v>76</v>
      </c>
      <c r="AY178" s="240" t="s">
        <v>153</v>
      </c>
    </row>
    <row r="179" s="14" customFormat="1">
      <c r="A179" s="14"/>
      <c r="B179" s="241"/>
      <c r="C179" s="242"/>
      <c r="D179" s="231" t="s">
        <v>161</v>
      </c>
      <c r="E179" s="243" t="s">
        <v>19</v>
      </c>
      <c r="F179" s="244" t="s">
        <v>748</v>
      </c>
      <c r="G179" s="242"/>
      <c r="H179" s="243" t="s">
        <v>19</v>
      </c>
      <c r="I179" s="245"/>
      <c r="J179" s="242"/>
      <c r="K179" s="242"/>
      <c r="L179" s="246"/>
      <c r="M179" s="247"/>
      <c r="N179" s="248"/>
      <c r="O179" s="248"/>
      <c r="P179" s="248"/>
      <c r="Q179" s="248"/>
      <c r="R179" s="248"/>
      <c r="S179" s="248"/>
      <c r="T179" s="24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0" t="s">
        <v>161</v>
      </c>
      <c r="AU179" s="250" t="s">
        <v>80</v>
      </c>
      <c r="AV179" s="14" t="s">
        <v>76</v>
      </c>
      <c r="AW179" s="14" t="s">
        <v>33</v>
      </c>
      <c r="AX179" s="14" t="s">
        <v>72</v>
      </c>
      <c r="AY179" s="250" t="s">
        <v>153</v>
      </c>
    </row>
    <row r="180" s="2" customFormat="1" ht="22.2" customHeight="1">
      <c r="A180" s="40"/>
      <c r="B180" s="41"/>
      <c r="C180" s="216" t="s">
        <v>462</v>
      </c>
      <c r="D180" s="216" t="s">
        <v>154</v>
      </c>
      <c r="E180" s="217" t="s">
        <v>749</v>
      </c>
      <c r="F180" s="218" t="s">
        <v>750</v>
      </c>
      <c r="G180" s="219" t="s">
        <v>263</v>
      </c>
      <c r="H180" s="220">
        <v>0.39100000000000001</v>
      </c>
      <c r="I180" s="221"/>
      <c r="J180" s="222">
        <f>ROUND(I180*H180,2)</f>
        <v>0</v>
      </c>
      <c r="K180" s="218" t="s">
        <v>264</v>
      </c>
      <c r="L180" s="46"/>
      <c r="M180" s="223" t="s">
        <v>19</v>
      </c>
      <c r="N180" s="224" t="s">
        <v>43</v>
      </c>
      <c r="O180" s="86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7" t="s">
        <v>159</v>
      </c>
      <c r="AT180" s="227" t="s">
        <v>154</v>
      </c>
      <c r="AU180" s="227" t="s">
        <v>80</v>
      </c>
      <c r="AY180" s="19" t="s">
        <v>153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9" t="s">
        <v>76</v>
      </c>
      <c r="BK180" s="228">
        <f>ROUND(I180*H180,2)</f>
        <v>0</v>
      </c>
      <c r="BL180" s="19" t="s">
        <v>159</v>
      </c>
      <c r="BM180" s="227" t="s">
        <v>751</v>
      </c>
    </row>
    <row r="181" s="2" customFormat="1">
      <c r="A181" s="40"/>
      <c r="B181" s="41"/>
      <c r="C181" s="42"/>
      <c r="D181" s="251" t="s">
        <v>178</v>
      </c>
      <c r="E181" s="42"/>
      <c r="F181" s="252" t="s">
        <v>752</v>
      </c>
      <c r="G181" s="42"/>
      <c r="H181" s="42"/>
      <c r="I181" s="253"/>
      <c r="J181" s="42"/>
      <c r="K181" s="42"/>
      <c r="L181" s="46"/>
      <c r="M181" s="254"/>
      <c r="N181" s="255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178</v>
      </c>
      <c r="AU181" s="19" t="s">
        <v>80</v>
      </c>
    </row>
    <row r="182" s="2" customFormat="1" ht="22.2" customHeight="1">
      <c r="A182" s="40"/>
      <c r="B182" s="41"/>
      <c r="C182" s="216" t="s">
        <v>469</v>
      </c>
      <c r="D182" s="216" t="s">
        <v>154</v>
      </c>
      <c r="E182" s="217" t="s">
        <v>753</v>
      </c>
      <c r="F182" s="218" t="s">
        <v>754</v>
      </c>
      <c r="G182" s="219" t="s">
        <v>263</v>
      </c>
      <c r="H182" s="220">
        <v>0.39100000000000001</v>
      </c>
      <c r="I182" s="221"/>
      <c r="J182" s="222">
        <f>ROUND(I182*H182,2)</f>
        <v>0</v>
      </c>
      <c r="K182" s="218" t="s">
        <v>264</v>
      </c>
      <c r="L182" s="46"/>
      <c r="M182" s="223" t="s">
        <v>19</v>
      </c>
      <c r="N182" s="224" t="s">
        <v>43</v>
      </c>
      <c r="O182" s="86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7" t="s">
        <v>159</v>
      </c>
      <c r="AT182" s="227" t="s">
        <v>154</v>
      </c>
      <c r="AU182" s="227" t="s">
        <v>80</v>
      </c>
      <c r="AY182" s="19" t="s">
        <v>153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9" t="s">
        <v>76</v>
      </c>
      <c r="BK182" s="228">
        <f>ROUND(I182*H182,2)</f>
        <v>0</v>
      </c>
      <c r="BL182" s="19" t="s">
        <v>159</v>
      </c>
      <c r="BM182" s="227" t="s">
        <v>755</v>
      </c>
    </row>
    <row r="183" s="2" customFormat="1">
      <c r="A183" s="40"/>
      <c r="B183" s="41"/>
      <c r="C183" s="42"/>
      <c r="D183" s="251" t="s">
        <v>178</v>
      </c>
      <c r="E183" s="42"/>
      <c r="F183" s="252" t="s">
        <v>756</v>
      </c>
      <c r="G183" s="42"/>
      <c r="H183" s="42"/>
      <c r="I183" s="253"/>
      <c r="J183" s="42"/>
      <c r="K183" s="42"/>
      <c r="L183" s="46"/>
      <c r="M183" s="269"/>
      <c r="N183" s="270"/>
      <c r="O183" s="271"/>
      <c r="P183" s="271"/>
      <c r="Q183" s="271"/>
      <c r="R183" s="271"/>
      <c r="S183" s="271"/>
      <c r="T183" s="272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178</v>
      </c>
      <c r="AU183" s="19" t="s">
        <v>80</v>
      </c>
    </row>
    <row r="184" s="2" customFormat="1" ht="6.96" customHeight="1">
      <c r="A184" s="40"/>
      <c r="B184" s="61"/>
      <c r="C184" s="62"/>
      <c r="D184" s="62"/>
      <c r="E184" s="62"/>
      <c r="F184" s="62"/>
      <c r="G184" s="62"/>
      <c r="H184" s="62"/>
      <c r="I184" s="62"/>
      <c r="J184" s="62"/>
      <c r="K184" s="62"/>
      <c r="L184" s="46"/>
      <c r="M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</row>
  </sheetData>
  <sheetProtection sheet="1" autoFilter="0" formatColumns="0" formatRows="0" objects="1" scenarios="1" spinCount="100000" saltValue="5pd7dLOUFapxqftYZGsiCjyRBAdb4oUvbCYYVRSOGa/PDPMhE/UTl5nzgaTIJS6qLPWdxupUbcLLYKLJYT19hg==" hashValue="qt5AgBOrk7F3UZQH03dlp2JMwsJ380bNc25SGHWWANxNv59CcfOJTwDHelHCZu/8TDrZrzVjEk1zfP+earT4eg==" algorithmName="SHA-512" password="CC35"/>
  <autoFilter ref="C99:K183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6:H86"/>
    <mergeCell ref="E90:H90"/>
    <mergeCell ref="E88:H88"/>
    <mergeCell ref="E92:H92"/>
    <mergeCell ref="L2:V2"/>
  </mergeCells>
  <hyperlinks>
    <hyperlink ref="F103" r:id="rId1" display="https://podminky.urs.cz/item/CS_URS_2021_01/457571111"/>
    <hyperlink ref="F116" r:id="rId2" display="https://podminky.urs.cz/item/CS_URS_2021_01/741372151"/>
    <hyperlink ref="F128" r:id="rId3" display="https://podminky.urs.cz/item/CS_URS_2021_01/899722111"/>
    <hyperlink ref="F181" r:id="rId4" display="https://podminky.urs.cz/item/CS_URS_2022_01/998741101"/>
    <hyperlink ref="F183" r:id="rId5" display="https://podminky.urs.cz/item/CS_URS_2022_01/99874119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121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604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605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757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ROUND(J96,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ROUND((SUM(BE96:BE114)),  2)</f>
        <v>0</v>
      </c>
      <c r="G37" s="40"/>
      <c r="H37" s="40"/>
      <c r="I37" s="160">
        <v>0.20999999999999999</v>
      </c>
      <c r="J37" s="159">
        <f>ROUND(((SUM(BE96:BE114))*I37),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ROUND((SUM(BF96:BF114)),  2)</f>
        <v>0</v>
      </c>
      <c r="G38" s="40"/>
      <c r="H38" s="40"/>
      <c r="I38" s="160">
        <v>0.14999999999999999</v>
      </c>
      <c r="J38" s="159">
        <f>ROUND(((SUM(BF96:BF114))*I38),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ROUND((SUM(BG96:BG114)),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ROUND((SUM(BH96:BH114)),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ROUND((SUM(BI96:BI114)),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604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605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04 - Dokončovací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J96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J97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J98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6"/>
      <c r="D70" s="185" t="s">
        <v>527</v>
      </c>
      <c r="E70" s="186"/>
      <c r="F70" s="186"/>
      <c r="G70" s="186"/>
      <c r="H70" s="186"/>
      <c r="I70" s="186"/>
      <c r="J70" s="187">
        <f>J101</f>
        <v>0</v>
      </c>
      <c r="K70" s="126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8"/>
      <c r="C71" s="179"/>
      <c r="D71" s="180" t="s">
        <v>634</v>
      </c>
      <c r="E71" s="181"/>
      <c r="F71" s="181"/>
      <c r="G71" s="181"/>
      <c r="H71" s="181"/>
      <c r="I71" s="181"/>
      <c r="J71" s="182">
        <f>J108</f>
        <v>0</v>
      </c>
      <c r="K71" s="179"/>
      <c r="L71" s="183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4"/>
      <c r="C72" s="126"/>
      <c r="D72" s="185" t="s">
        <v>635</v>
      </c>
      <c r="E72" s="186"/>
      <c r="F72" s="186"/>
      <c r="G72" s="186"/>
      <c r="H72" s="186"/>
      <c r="I72" s="186"/>
      <c r="J72" s="187">
        <f>J109</f>
        <v>0</v>
      </c>
      <c r="K72" s="126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48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48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138</v>
      </c>
      <c r="D79" s="42"/>
      <c r="E79" s="42"/>
      <c r="F79" s="42"/>
      <c r="G79" s="42"/>
      <c r="H79" s="42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4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4.4" customHeight="1">
      <c r="A82" s="40"/>
      <c r="B82" s="41"/>
      <c r="C82" s="42"/>
      <c r="D82" s="42"/>
      <c r="E82" s="172" t="str">
        <f>E7</f>
        <v>09-1 - REVITALIZACE RYBNÍKA STRÁŽ V PELHŘIMOVĚ část 1a</v>
      </c>
      <c r="F82" s="34"/>
      <c r="G82" s="34"/>
      <c r="H82" s="34"/>
      <c r="I82" s="42"/>
      <c r="J82" s="42"/>
      <c r="K82" s="42"/>
      <c r="L82" s="14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" customFormat="1" ht="12" customHeight="1">
      <c r="B83" s="23"/>
      <c r="C83" s="34" t="s">
        <v>126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1" customFormat="1" ht="14.4" customHeight="1">
      <c r="B84" s="23"/>
      <c r="C84" s="24"/>
      <c r="D84" s="24"/>
      <c r="E84" s="172" t="s">
        <v>604</v>
      </c>
      <c r="F84" s="24"/>
      <c r="G84" s="24"/>
      <c r="H84" s="24"/>
      <c r="I84" s="24"/>
      <c r="J84" s="24"/>
      <c r="K84" s="24"/>
      <c r="L84" s="22"/>
    </row>
    <row r="85" s="1" customFormat="1" ht="12" customHeight="1">
      <c r="B85" s="23"/>
      <c r="C85" s="34" t="s">
        <v>128</v>
      </c>
      <c r="D85" s="24"/>
      <c r="E85" s="24"/>
      <c r="F85" s="24"/>
      <c r="G85" s="24"/>
      <c r="H85" s="24"/>
      <c r="I85" s="24"/>
      <c r="J85" s="24"/>
      <c r="K85" s="24"/>
      <c r="L85" s="22"/>
    </row>
    <row r="86" s="2" customFormat="1" ht="14.4" customHeight="1">
      <c r="A86" s="40"/>
      <c r="B86" s="41"/>
      <c r="C86" s="42"/>
      <c r="D86" s="42"/>
      <c r="E86" s="173" t="s">
        <v>605</v>
      </c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130</v>
      </c>
      <c r="D87" s="42"/>
      <c r="E87" s="42"/>
      <c r="F87" s="42"/>
      <c r="G87" s="42"/>
      <c r="H87" s="42"/>
      <c r="I87" s="42"/>
      <c r="J87" s="42"/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6" customHeight="1">
      <c r="A88" s="40"/>
      <c r="B88" s="41"/>
      <c r="C88" s="42"/>
      <c r="D88" s="42"/>
      <c r="E88" s="71" t="str">
        <f>E13</f>
        <v>04 - Dokončovací práce</v>
      </c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F16</f>
        <v>Pelhřimov</v>
      </c>
      <c r="G90" s="42"/>
      <c r="H90" s="42"/>
      <c r="I90" s="34" t="s">
        <v>23</v>
      </c>
      <c r="J90" s="74" t="str">
        <f>IF(J16="","",J16)</f>
        <v>15. 6. 2022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6.4" customHeight="1">
      <c r="A92" s="40"/>
      <c r="B92" s="41"/>
      <c r="C92" s="34" t="s">
        <v>25</v>
      </c>
      <c r="D92" s="42"/>
      <c r="E92" s="42"/>
      <c r="F92" s="29" t="str">
        <f>E19</f>
        <v>Město Pelhřimov</v>
      </c>
      <c r="G92" s="42"/>
      <c r="H92" s="42"/>
      <c r="I92" s="34" t="s">
        <v>31</v>
      </c>
      <c r="J92" s="38" t="str">
        <f>E25</f>
        <v>VDG Projektování s.r.o.</v>
      </c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6" customHeight="1">
      <c r="A93" s="40"/>
      <c r="B93" s="41"/>
      <c r="C93" s="34" t="s">
        <v>29</v>
      </c>
      <c r="D93" s="42"/>
      <c r="E93" s="42"/>
      <c r="F93" s="29" t="str">
        <f>IF(E22="","",E22)</f>
        <v>Vyplň údaj</v>
      </c>
      <c r="G93" s="42"/>
      <c r="H93" s="42"/>
      <c r="I93" s="34" t="s">
        <v>34</v>
      </c>
      <c r="J93" s="38" t="str">
        <f>E28</f>
        <v>Ing. Vítězslav Pavel</v>
      </c>
      <c r="K93" s="42"/>
      <c r="L93" s="148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48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89"/>
      <c r="B95" s="190"/>
      <c r="C95" s="191" t="s">
        <v>139</v>
      </c>
      <c r="D95" s="192" t="s">
        <v>57</v>
      </c>
      <c r="E95" s="192" t="s">
        <v>53</v>
      </c>
      <c r="F95" s="192" t="s">
        <v>54</v>
      </c>
      <c r="G95" s="192" t="s">
        <v>140</v>
      </c>
      <c r="H95" s="192" t="s">
        <v>141</v>
      </c>
      <c r="I95" s="192" t="s">
        <v>142</v>
      </c>
      <c r="J95" s="192" t="s">
        <v>134</v>
      </c>
      <c r="K95" s="193" t="s">
        <v>143</v>
      </c>
      <c r="L95" s="194"/>
      <c r="M95" s="94" t="s">
        <v>19</v>
      </c>
      <c r="N95" s="95" t="s">
        <v>42</v>
      </c>
      <c r="O95" s="95" t="s">
        <v>144</v>
      </c>
      <c r="P95" s="95" t="s">
        <v>145</v>
      </c>
      <c r="Q95" s="95" t="s">
        <v>146</v>
      </c>
      <c r="R95" s="95" t="s">
        <v>147</v>
      </c>
      <c r="S95" s="95" t="s">
        <v>148</v>
      </c>
      <c r="T95" s="96" t="s">
        <v>149</v>
      </c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</row>
    <row r="96" s="2" customFormat="1" ht="22.8" customHeight="1">
      <c r="A96" s="40"/>
      <c r="B96" s="41"/>
      <c r="C96" s="101" t="s">
        <v>150</v>
      </c>
      <c r="D96" s="42"/>
      <c r="E96" s="42"/>
      <c r="F96" s="42"/>
      <c r="G96" s="42"/>
      <c r="H96" s="42"/>
      <c r="I96" s="42"/>
      <c r="J96" s="195">
        <f>BK96</f>
        <v>0</v>
      </c>
      <c r="K96" s="42"/>
      <c r="L96" s="46"/>
      <c r="M96" s="97"/>
      <c r="N96" s="196"/>
      <c r="O96" s="98"/>
      <c r="P96" s="197">
        <f>P97+P108</f>
        <v>0</v>
      </c>
      <c r="Q96" s="98"/>
      <c r="R96" s="197">
        <f>R97+R108</f>
        <v>0.000776</v>
      </c>
      <c r="S96" s="98"/>
      <c r="T96" s="198">
        <f>T97+T108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71</v>
      </c>
      <c r="AU96" s="19" t="s">
        <v>135</v>
      </c>
      <c r="BK96" s="199">
        <f>BK97+BK108</f>
        <v>0</v>
      </c>
    </row>
    <row r="97" s="12" customFormat="1" ht="25.92" customHeight="1">
      <c r="A97" s="12"/>
      <c r="B97" s="200"/>
      <c r="C97" s="201"/>
      <c r="D97" s="202" t="s">
        <v>71</v>
      </c>
      <c r="E97" s="203" t="s">
        <v>151</v>
      </c>
      <c r="F97" s="203" t="s">
        <v>152</v>
      </c>
      <c r="G97" s="201"/>
      <c r="H97" s="201"/>
      <c r="I97" s="204"/>
      <c r="J97" s="205">
        <f>BK97</f>
        <v>0</v>
      </c>
      <c r="K97" s="201"/>
      <c r="L97" s="206"/>
      <c r="M97" s="207"/>
      <c r="N97" s="208"/>
      <c r="O97" s="208"/>
      <c r="P97" s="209">
        <f>P98+P101</f>
        <v>0</v>
      </c>
      <c r="Q97" s="208"/>
      <c r="R97" s="209">
        <f>R98+R101</f>
        <v>0.000776</v>
      </c>
      <c r="S97" s="208"/>
      <c r="T97" s="210">
        <f>T98+T101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76</v>
      </c>
      <c r="AT97" s="212" t="s">
        <v>71</v>
      </c>
      <c r="AU97" s="212" t="s">
        <v>72</v>
      </c>
      <c r="AY97" s="211" t="s">
        <v>153</v>
      </c>
      <c r="BK97" s="213">
        <f>BK98+BK101</f>
        <v>0</v>
      </c>
    </row>
    <row r="98" s="12" customFormat="1" ht="22.8" customHeight="1">
      <c r="A98" s="12"/>
      <c r="B98" s="200"/>
      <c r="C98" s="201"/>
      <c r="D98" s="202" t="s">
        <v>71</v>
      </c>
      <c r="E98" s="214" t="s">
        <v>76</v>
      </c>
      <c r="F98" s="214" t="s">
        <v>91</v>
      </c>
      <c r="G98" s="201"/>
      <c r="H98" s="201"/>
      <c r="I98" s="204"/>
      <c r="J98" s="215">
        <f>BK98</f>
        <v>0</v>
      </c>
      <c r="K98" s="201"/>
      <c r="L98" s="206"/>
      <c r="M98" s="207"/>
      <c r="N98" s="208"/>
      <c r="O98" s="208"/>
      <c r="P98" s="209">
        <f>SUM(P99:P100)</f>
        <v>0</v>
      </c>
      <c r="Q98" s="208"/>
      <c r="R98" s="209">
        <f>SUM(R99:R100)</f>
        <v>0</v>
      </c>
      <c r="S98" s="208"/>
      <c r="T98" s="210">
        <f>SUM(T99:T100)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1" t="s">
        <v>76</v>
      </c>
      <c r="AT98" s="212" t="s">
        <v>71</v>
      </c>
      <c r="AU98" s="212" t="s">
        <v>76</v>
      </c>
      <c r="AY98" s="211" t="s">
        <v>153</v>
      </c>
      <c r="BK98" s="213">
        <f>SUM(BK99:BK100)</f>
        <v>0</v>
      </c>
    </row>
    <row r="99" s="2" customFormat="1" ht="14.4" customHeight="1">
      <c r="A99" s="40"/>
      <c r="B99" s="41"/>
      <c r="C99" s="216" t="s">
        <v>80</v>
      </c>
      <c r="D99" s="216" t="s">
        <v>154</v>
      </c>
      <c r="E99" s="217" t="s">
        <v>533</v>
      </c>
      <c r="F99" s="218" t="s">
        <v>534</v>
      </c>
      <c r="G99" s="219" t="s">
        <v>157</v>
      </c>
      <c r="H99" s="220">
        <v>15.52</v>
      </c>
      <c r="I99" s="221"/>
      <c r="J99" s="222">
        <f>ROUND(I99*H99,2)</f>
        <v>0</v>
      </c>
      <c r="K99" s="218" t="s">
        <v>200</v>
      </c>
      <c r="L99" s="46"/>
      <c r="M99" s="223" t="s">
        <v>19</v>
      </c>
      <c r="N99" s="224" t="s">
        <v>43</v>
      </c>
      <c r="O99" s="86"/>
      <c r="P99" s="225">
        <f>O99*H99</f>
        <v>0</v>
      </c>
      <c r="Q99" s="225">
        <v>0</v>
      </c>
      <c r="R99" s="225">
        <f>Q99*H99</f>
        <v>0</v>
      </c>
      <c r="S99" s="225">
        <v>0</v>
      </c>
      <c r="T99" s="22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7" t="s">
        <v>159</v>
      </c>
      <c r="AT99" s="227" t="s">
        <v>154</v>
      </c>
      <c r="AU99" s="227" t="s">
        <v>80</v>
      </c>
      <c r="AY99" s="19" t="s">
        <v>153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19" t="s">
        <v>76</v>
      </c>
      <c r="BK99" s="228">
        <f>ROUND(I99*H99,2)</f>
        <v>0</v>
      </c>
      <c r="BL99" s="19" t="s">
        <v>159</v>
      </c>
      <c r="BM99" s="227" t="s">
        <v>758</v>
      </c>
    </row>
    <row r="100" s="13" customFormat="1">
      <c r="A100" s="13"/>
      <c r="B100" s="229"/>
      <c r="C100" s="230"/>
      <c r="D100" s="231" t="s">
        <v>161</v>
      </c>
      <c r="E100" s="232" t="s">
        <v>19</v>
      </c>
      <c r="F100" s="233" t="s">
        <v>759</v>
      </c>
      <c r="G100" s="230"/>
      <c r="H100" s="234">
        <v>15.52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161</v>
      </c>
      <c r="AU100" s="240" t="s">
        <v>80</v>
      </c>
      <c r="AV100" s="13" t="s">
        <v>80</v>
      </c>
      <c r="AW100" s="13" t="s">
        <v>33</v>
      </c>
      <c r="AX100" s="13" t="s">
        <v>76</v>
      </c>
      <c r="AY100" s="240" t="s">
        <v>153</v>
      </c>
    </row>
    <row r="101" s="12" customFormat="1" ht="22.8" customHeight="1">
      <c r="A101" s="12"/>
      <c r="B101" s="200"/>
      <c r="C101" s="201"/>
      <c r="D101" s="202" t="s">
        <v>71</v>
      </c>
      <c r="E101" s="214" t="s">
        <v>309</v>
      </c>
      <c r="F101" s="214" t="s">
        <v>537</v>
      </c>
      <c r="G101" s="201"/>
      <c r="H101" s="201"/>
      <c r="I101" s="204"/>
      <c r="J101" s="215">
        <f>BK101</f>
        <v>0</v>
      </c>
      <c r="K101" s="201"/>
      <c r="L101" s="206"/>
      <c r="M101" s="207"/>
      <c r="N101" s="208"/>
      <c r="O101" s="208"/>
      <c r="P101" s="209">
        <f>SUM(P102:P107)</f>
        <v>0</v>
      </c>
      <c r="Q101" s="208"/>
      <c r="R101" s="209">
        <f>SUM(R102:R107)</f>
        <v>0.000776</v>
      </c>
      <c r="S101" s="208"/>
      <c r="T101" s="210">
        <f>SUM(T102:T107)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76</v>
      </c>
      <c r="AT101" s="212" t="s">
        <v>71</v>
      </c>
      <c r="AU101" s="212" t="s">
        <v>76</v>
      </c>
      <c r="AY101" s="211" t="s">
        <v>153</v>
      </c>
      <c r="BK101" s="213">
        <f>SUM(BK102:BK107)</f>
        <v>0</v>
      </c>
    </row>
    <row r="102" s="2" customFormat="1" ht="14.4" customHeight="1">
      <c r="A102" s="40"/>
      <c r="B102" s="41"/>
      <c r="C102" s="259" t="s">
        <v>88</v>
      </c>
      <c r="D102" s="259" t="s">
        <v>249</v>
      </c>
      <c r="E102" s="260" t="s">
        <v>538</v>
      </c>
      <c r="F102" s="261" t="s">
        <v>539</v>
      </c>
      <c r="G102" s="262" t="s">
        <v>540</v>
      </c>
      <c r="H102" s="263">
        <v>0.77600000000000002</v>
      </c>
      <c r="I102" s="264"/>
      <c r="J102" s="265">
        <f>ROUND(I102*H102,2)</f>
        <v>0</v>
      </c>
      <c r="K102" s="261" t="s">
        <v>200</v>
      </c>
      <c r="L102" s="266"/>
      <c r="M102" s="267" t="s">
        <v>19</v>
      </c>
      <c r="N102" s="268" t="s">
        <v>43</v>
      </c>
      <c r="O102" s="86"/>
      <c r="P102" s="225">
        <f>O102*H102</f>
        <v>0</v>
      </c>
      <c r="Q102" s="225">
        <v>0.001</v>
      </c>
      <c r="R102" s="225">
        <f>Q102*H102</f>
        <v>0.000776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253</v>
      </c>
      <c r="AT102" s="227" t="s">
        <v>249</v>
      </c>
      <c r="AU102" s="227" t="s">
        <v>80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760</v>
      </c>
    </row>
    <row r="103" s="13" customFormat="1">
      <c r="A103" s="13"/>
      <c r="B103" s="229"/>
      <c r="C103" s="230"/>
      <c r="D103" s="231" t="s">
        <v>161</v>
      </c>
      <c r="E103" s="232" t="s">
        <v>19</v>
      </c>
      <c r="F103" s="233" t="s">
        <v>761</v>
      </c>
      <c r="G103" s="230"/>
      <c r="H103" s="234">
        <v>15.52</v>
      </c>
      <c r="I103" s="235"/>
      <c r="J103" s="230"/>
      <c r="K103" s="230"/>
      <c r="L103" s="236"/>
      <c r="M103" s="237"/>
      <c r="N103" s="238"/>
      <c r="O103" s="238"/>
      <c r="P103" s="238"/>
      <c r="Q103" s="238"/>
      <c r="R103" s="238"/>
      <c r="S103" s="238"/>
      <c r="T103" s="23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0" t="s">
        <v>161</v>
      </c>
      <c r="AU103" s="240" t="s">
        <v>80</v>
      </c>
      <c r="AV103" s="13" t="s">
        <v>80</v>
      </c>
      <c r="AW103" s="13" t="s">
        <v>33</v>
      </c>
      <c r="AX103" s="13" t="s">
        <v>76</v>
      </c>
      <c r="AY103" s="240" t="s">
        <v>153</v>
      </c>
    </row>
    <row r="104" s="13" customFormat="1">
      <c r="A104" s="13"/>
      <c r="B104" s="229"/>
      <c r="C104" s="230"/>
      <c r="D104" s="231" t="s">
        <v>161</v>
      </c>
      <c r="E104" s="230"/>
      <c r="F104" s="233" t="s">
        <v>762</v>
      </c>
      <c r="G104" s="230"/>
      <c r="H104" s="234">
        <v>0.77600000000000002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80</v>
      </c>
      <c r="AV104" s="13" t="s">
        <v>80</v>
      </c>
      <c r="AW104" s="13" t="s">
        <v>4</v>
      </c>
      <c r="AX104" s="13" t="s">
        <v>76</v>
      </c>
      <c r="AY104" s="240" t="s">
        <v>153</v>
      </c>
    </row>
    <row r="105" s="2" customFormat="1" ht="14.4" customHeight="1">
      <c r="A105" s="40"/>
      <c r="B105" s="41"/>
      <c r="C105" s="216" t="s">
        <v>159</v>
      </c>
      <c r="D105" s="216" t="s">
        <v>154</v>
      </c>
      <c r="E105" s="217" t="s">
        <v>544</v>
      </c>
      <c r="F105" s="218" t="s">
        <v>545</v>
      </c>
      <c r="G105" s="219" t="s">
        <v>157</v>
      </c>
      <c r="H105" s="220">
        <v>15.52</v>
      </c>
      <c r="I105" s="221"/>
      <c r="J105" s="222">
        <f>ROUND(I105*H105,2)</f>
        <v>0</v>
      </c>
      <c r="K105" s="218" t="s">
        <v>200</v>
      </c>
      <c r="L105" s="46"/>
      <c r="M105" s="223" t="s">
        <v>19</v>
      </c>
      <c r="N105" s="224" t="s">
        <v>43</v>
      </c>
      <c r="O105" s="86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7" t="s">
        <v>159</v>
      </c>
      <c r="AT105" s="227" t="s">
        <v>154</v>
      </c>
      <c r="AU105" s="227" t="s">
        <v>80</v>
      </c>
      <c r="AY105" s="19" t="s">
        <v>153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19" t="s">
        <v>76</v>
      </c>
      <c r="BK105" s="228">
        <f>ROUND(I105*H105,2)</f>
        <v>0</v>
      </c>
      <c r="BL105" s="19" t="s">
        <v>159</v>
      </c>
      <c r="BM105" s="227" t="s">
        <v>763</v>
      </c>
    </row>
    <row r="106" s="13" customFormat="1">
      <c r="A106" s="13"/>
      <c r="B106" s="229"/>
      <c r="C106" s="230"/>
      <c r="D106" s="231" t="s">
        <v>161</v>
      </c>
      <c r="E106" s="232" t="s">
        <v>19</v>
      </c>
      <c r="F106" s="233" t="s">
        <v>764</v>
      </c>
      <c r="G106" s="230"/>
      <c r="H106" s="234">
        <v>15.52</v>
      </c>
      <c r="I106" s="235"/>
      <c r="J106" s="230"/>
      <c r="K106" s="230"/>
      <c r="L106" s="236"/>
      <c r="M106" s="237"/>
      <c r="N106" s="238"/>
      <c r="O106" s="238"/>
      <c r="P106" s="238"/>
      <c r="Q106" s="238"/>
      <c r="R106" s="238"/>
      <c r="S106" s="238"/>
      <c r="T106" s="23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0" t="s">
        <v>161</v>
      </c>
      <c r="AU106" s="240" t="s">
        <v>80</v>
      </c>
      <c r="AV106" s="13" t="s">
        <v>80</v>
      </c>
      <c r="AW106" s="13" t="s">
        <v>33</v>
      </c>
      <c r="AX106" s="13" t="s">
        <v>76</v>
      </c>
      <c r="AY106" s="240" t="s">
        <v>153</v>
      </c>
    </row>
    <row r="107" s="14" customFormat="1">
      <c r="A107" s="14"/>
      <c r="B107" s="241"/>
      <c r="C107" s="242"/>
      <c r="D107" s="231" t="s">
        <v>161</v>
      </c>
      <c r="E107" s="243" t="s">
        <v>19</v>
      </c>
      <c r="F107" s="244" t="s">
        <v>765</v>
      </c>
      <c r="G107" s="242"/>
      <c r="H107" s="243" t="s">
        <v>19</v>
      </c>
      <c r="I107" s="245"/>
      <c r="J107" s="242"/>
      <c r="K107" s="242"/>
      <c r="L107" s="246"/>
      <c r="M107" s="247"/>
      <c r="N107" s="248"/>
      <c r="O107" s="248"/>
      <c r="P107" s="248"/>
      <c r="Q107" s="248"/>
      <c r="R107" s="248"/>
      <c r="S107" s="248"/>
      <c r="T107" s="249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0" t="s">
        <v>161</v>
      </c>
      <c r="AU107" s="250" t="s">
        <v>80</v>
      </c>
      <c r="AV107" s="14" t="s">
        <v>76</v>
      </c>
      <c r="AW107" s="14" t="s">
        <v>33</v>
      </c>
      <c r="AX107" s="14" t="s">
        <v>72</v>
      </c>
      <c r="AY107" s="250" t="s">
        <v>153</v>
      </c>
    </row>
    <row r="108" s="12" customFormat="1" ht="25.92" customHeight="1">
      <c r="A108" s="12"/>
      <c r="B108" s="200"/>
      <c r="C108" s="201"/>
      <c r="D108" s="202" t="s">
        <v>71</v>
      </c>
      <c r="E108" s="203" t="s">
        <v>713</v>
      </c>
      <c r="F108" s="203" t="s">
        <v>714</v>
      </c>
      <c r="G108" s="201"/>
      <c r="H108" s="201"/>
      <c r="I108" s="204"/>
      <c r="J108" s="205">
        <f>BK108</f>
        <v>0</v>
      </c>
      <c r="K108" s="201"/>
      <c r="L108" s="206"/>
      <c r="M108" s="207"/>
      <c r="N108" s="208"/>
      <c r="O108" s="208"/>
      <c r="P108" s="209">
        <f>P109</f>
        <v>0</v>
      </c>
      <c r="Q108" s="208"/>
      <c r="R108" s="209">
        <f>R109</f>
        <v>0</v>
      </c>
      <c r="S108" s="208"/>
      <c r="T108" s="210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11" t="s">
        <v>80</v>
      </c>
      <c r="AT108" s="212" t="s">
        <v>71</v>
      </c>
      <c r="AU108" s="212" t="s">
        <v>72</v>
      </c>
      <c r="AY108" s="211" t="s">
        <v>153</v>
      </c>
      <c r="BK108" s="213">
        <f>BK109</f>
        <v>0</v>
      </c>
    </row>
    <row r="109" s="12" customFormat="1" ht="22.8" customHeight="1">
      <c r="A109" s="12"/>
      <c r="B109" s="200"/>
      <c r="C109" s="201"/>
      <c r="D109" s="202" t="s">
        <v>71</v>
      </c>
      <c r="E109" s="214" t="s">
        <v>715</v>
      </c>
      <c r="F109" s="214" t="s">
        <v>716</v>
      </c>
      <c r="G109" s="201"/>
      <c r="H109" s="201"/>
      <c r="I109" s="204"/>
      <c r="J109" s="215">
        <f>BK109</f>
        <v>0</v>
      </c>
      <c r="K109" s="201"/>
      <c r="L109" s="206"/>
      <c r="M109" s="207"/>
      <c r="N109" s="208"/>
      <c r="O109" s="208"/>
      <c r="P109" s="209">
        <f>SUM(P110:P114)</f>
        <v>0</v>
      </c>
      <c r="Q109" s="208"/>
      <c r="R109" s="209">
        <f>SUM(R110:R114)</f>
        <v>0</v>
      </c>
      <c r="S109" s="208"/>
      <c r="T109" s="210">
        <f>SUM(T110:T114)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11" t="s">
        <v>80</v>
      </c>
      <c r="AT109" s="212" t="s">
        <v>71</v>
      </c>
      <c r="AU109" s="212" t="s">
        <v>76</v>
      </c>
      <c r="AY109" s="211" t="s">
        <v>153</v>
      </c>
      <c r="BK109" s="213">
        <f>SUM(BK110:BK114)</f>
        <v>0</v>
      </c>
    </row>
    <row r="110" s="2" customFormat="1" ht="14.4" customHeight="1">
      <c r="A110" s="40"/>
      <c r="B110" s="41"/>
      <c r="C110" s="216" t="s">
        <v>182</v>
      </c>
      <c r="D110" s="216" t="s">
        <v>154</v>
      </c>
      <c r="E110" s="217" t="s">
        <v>766</v>
      </c>
      <c r="F110" s="218" t="s">
        <v>767</v>
      </c>
      <c r="G110" s="219" t="s">
        <v>172</v>
      </c>
      <c r="H110" s="220">
        <v>1</v>
      </c>
      <c r="I110" s="221"/>
      <c r="J110" s="222">
        <f>ROUND(I110*H110,2)</f>
        <v>0</v>
      </c>
      <c r="K110" s="218" t="s">
        <v>166</v>
      </c>
      <c r="L110" s="46"/>
      <c r="M110" s="223" t="s">
        <v>19</v>
      </c>
      <c r="N110" s="224" t="s">
        <v>43</v>
      </c>
      <c r="O110" s="86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7" t="s">
        <v>397</v>
      </c>
      <c r="AT110" s="227" t="s">
        <v>154</v>
      </c>
      <c r="AU110" s="227" t="s">
        <v>80</v>
      </c>
      <c r="AY110" s="19" t="s">
        <v>153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19" t="s">
        <v>76</v>
      </c>
      <c r="BK110" s="228">
        <f>ROUND(I110*H110,2)</f>
        <v>0</v>
      </c>
      <c r="BL110" s="19" t="s">
        <v>397</v>
      </c>
      <c r="BM110" s="227" t="s">
        <v>768</v>
      </c>
    </row>
    <row r="111" s="13" customFormat="1">
      <c r="A111" s="13"/>
      <c r="B111" s="229"/>
      <c r="C111" s="230"/>
      <c r="D111" s="231" t="s">
        <v>161</v>
      </c>
      <c r="E111" s="232" t="s">
        <v>19</v>
      </c>
      <c r="F111" s="233" t="s">
        <v>76</v>
      </c>
      <c r="G111" s="230"/>
      <c r="H111" s="234">
        <v>1</v>
      </c>
      <c r="I111" s="235"/>
      <c r="J111" s="230"/>
      <c r="K111" s="230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161</v>
      </c>
      <c r="AU111" s="240" t="s">
        <v>80</v>
      </c>
      <c r="AV111" s="13" t="s">
        <v>80</v>
      </c>
      <c r="AW111" s="13" t="s">
        <v>33</v>
      </c>
      <c r="AX111" s="13" t="s">
        <v>76</v>
      </c>
      <c r="AY111" s="240" t="s">
        <v>153</v>
      </c>
    </row>
    <row r="112" s="14" customFormat="1">
      <c r="A112" s="14"/>
      <c r="B112" s="241"/>
      <c r="C112" s="242"/>
      <c r="D112" s="231" t="s">
        <v>161</v>
      </c>
      <c r="E112" s="243" t="s">
        <v>19</v>
      </c>
      <c r="F112" s="244" t="s">
        <v>769</v>
      </c>
      <c r="G112" s="242"/>
      <c r="H112" s="243" t="s">
        <v>19</v>
      </c>
      <c r="I112" s="245"/>
      <c r="J112" s="242"/>
      <c r="K112" s="242"/>
      <c r="L112" s="246"/>
      <c r="M112" s="247"/>
      <c r="N112" s="248"/>
      <c r="O112" s="248"/>
      <c r="P112" s="248"/>
      <c r="Q112" s="248"/>
      <c r="R112" s="248"/>
      <c r="S112" s="248"/>
      <c r="T112" s="24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0" t="s">
        <v>161</v>
      </c>
      <c r="AU112" s="250" t="s">
        <v>80</v>
      </c>
      <c r="AV112" s="14" t="s">
        <v>76</v>
      </c>
      <c r="AW112" s="14" t="s">
        <v>33</v>
      </c>
      <c r="AX112" s="14" t="s">
        <v>72</v>
      </c>
      <c r="AY112" s="250" t="s">
        <v>153</v>
      </c>
    </row>
    <row r="113" s="14" customFormat="1">
      <c r="A113" s="14"/>
      <c r="B113" s="241"/>
      <c r="C113" s="242"/>
      <c r="D113" s="231" t="s">
        <v>161</v>
      </c>
      <c r="E113" s="243" t="s">
        <v>19</v>
      </c>
      <c r="F113" s="244" t="s">
        <v>770</v>
      </c>
      <c r="G113" s="242"/>
      <c r="H113" s="243" t="s">
        <v>19</v>
      </c>
      <c r="I113" s="245"/>
      <c r="J113" s="242"/>
      <c r="K113" s="242"/>
      <c r="L113" s="246"/>
      <c r="M113" s="247"/>
      <c r="N113" s="248"/>
      <c r="O113" s="248"/>
      <c r="P113" s="248"/>
      <c r="Q113" s="248"/>
      <c r="R113" s="248"/>
      <c r="S113" s="248"/>
      <c r="T113" s="24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0" t="s">
        <v>161</v>
      </c>
      <c r="AU113" s="250" t="s">
        <v>80</v>
      </c>
      <c r="AV113" s="14" t="s">
        <v>76</v>
      </c>
      <c r="AW113" s="14" t="s">
        <v>33</v>
      </c>
      <c r="AX113" s="14" t="s">
        <v>72</v>
      </c>
      <c r="AY113" s="250" t="s">
        <v>153</v>
      </c>
    </row>
    <row r="114" s="14" customFormat="1">
      <c r="A114" s="14"/>
      <c r="B114" s="241"/>
      <c r="C114" s="242"/>
      <c r="D114" s="231" t="s">
        <v>161</v>
      </c>
      <c r="E114" s="243" t="s">
        <v>19</v>
      </c>
      <c r="F114" s="244" t="s">
        <v>771</v>
      </c>
      <c r="G114" s="242"/>
      <c r="H114" s="243" t="s">
        <v>19</v>
      </c>
      <c r="I114" s="245"/>
      <c r="J114" s="242"/>
      <c r="K114" s="242"/>
      <c r="L114" s="246"/>
      <c r="M114" s="299"/>
      <c r="N114" s="300"/>
      <c r="O114" s="300"/>
      <c r="P114" s="300"/>
      <c r="Q114" s="300"/>
      <c r="R114" s="300"/>
      <c r="S114" s="300"/>
      <c r="T114" s="30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0" t="s">
        <v>161</v>
      </c>
      <c r="AU114" s="250" t="s">
        <v>80</v>
      </c>
      <c r="AV114" s="14" t="s">
        <v>76</v>
      </c>
      <c r="AW114" s="14" t="s">
        <v>33</v>
      </c>
      <c r="AX114" s="14" t="s">
        <v>72</v>
      </c>
      <c r="AY114" s="250" t="s">
        <v>153</v>
      </c>
    </row>
    <row r="115" s="2" customFormat="1" ht="6.96" customHeight="1">
      <c r="A115" s="40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46"/>
      <c r="M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</sheetData>
  <sheetProtection sheet="1" autoFilter="0" formatColumns="0" formatRows="0" objects="1" scenarios="1" spinCount="100000" saltValue="eJRE+lYJUMLUpbsTyTFQ/oDdSTfmUZhB/V0oLNXFRCuXWMBY8s+tCfkzOwlFnNlbywUhKIAW221B3koN4Ueagw==" hashValue="oops2Drd9pwlE4/qPAPnCS7iejGuuC66ugjMN1qUessZjGvB8wb+zMc0iGgssn9I6X1NaWQBp5nIOfuwQEOM8A==" algorithmName="SHA-512" password="CC35"/>
  <autoFilter ref="C95:K114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2:H82"/>
    <mergeCell ref="E86:H86"/>
    <mergeCell ref="E84:H84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124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 s="1" customFormat="1" ht="12" customHeight="1">
      <c r="B8" s="22"/>
      <c r="D8" s="145" t="s">
        <v>126</v>
      </c>
      <c r="L8" s="22"/>
    </row>
    <row r="9" s="2" customFormat="1" ht="14.4" customHeight="1">
      <c r="A9" s="40"/>
      <c r="B9" s="46"/>
      <c r="C9" s="40"/>
      <c r="D9" s="40"/>
      <c r="E9" s="146" t="s">
        <v>604</v>
      </c>
      <c r="F9" s="40"/>
      <c r="G9" s="40"/>
      <c r="H9" s="40"/>
      <c r="I9" s="40"/>
      <c r="J9" s="40"/>
      <c r="K9" s="40"/>
      <c r="L9" s="148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5" t="s">
        <v>128</v>
      </c>
      <c r="E10" s="40"/>
      <c r="F10" s="40"/>
      <c r="G10" s="40"/>
      <c r="H10" s="40"/>
      <c r="I10" s="40"/>
      <c r="J10" s="40"/>
      <c r="K10" s="40"/>
      <c r="L10" s="148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5.6" customHeight="1">
      <c r="A11" s="40"/>
      <c r="B11" s="46"/>
      <c r="C11" s="40"/>
      <c r="D11" s="40"/>
      <c r="E11" s="149" t="s">
        <v>772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5" t="s">
        <v>18</v>
      </c>
      <c r="E13" s="40"/>
      <c r="F13" s="135" t="s">
        <v>19</v>
      </c>
      <c r="G13" s="40"/>
      <c r="H13" s="40"/>
      <c r="I13" s="145" t="s">
        <v>20</v>
      </c>
      <c r="J13" s="135" t="s">
        <v>19</v>
      </c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5" t="s">
        <v>21</v>
      </c>
      <c r="E14" s="40"/>
      <c r="F14" s="135" t="s">
        <v>22</v>
      </c>
      <c r="G14" s="40"/>
      <c r="H14" s="40"/>
      <c r="I14" s="145" t="s">
        <v>23</v>
      </c>
      <c r="J14" s="150" t="str">
        <f>'Rekapitulace stavby'!AN8</f>
        <v>15. 6. 2022</v>
      </c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25</v>
      </c>
      <c r="E16" s="40"/>
      <c r="F16" s="40"/>
      <c r="G16" s="40"/>
      <c r="H16" s="40"/>
      <c r="I16" s="145" t="s">
        <v>26</v>
      </c>
      <c r="J16" s="135" t="str">
        <f>IF('Rekapitulace stavby'!AN10="","",'Rekapitulace stavby'!AN10)</f>
        <v/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Město Pelhřimov</v>
      </c>
      <c r="F17" s="40"/>
      <c r="G17" s="40"/>
      <c r="H17" s="40"/>
      <c r="I17" s="145" t="s">
        <v>28</v>
      </c>
      <c r="J17" s="135" t="str">
        <f>IF('Rekapitulace stavby'!AN11="","",'Rekapitulace stavby'!AN11)</f>
        <v/>
      </c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5" t="s">
        <v>29</v>
      </c>
      <c r="E19" s="40"/>
      <c r="F19" s="40"/>
      <c r="G19" s="40"/>
      <c r="H19" s="40"/>
      <c r="I19" s="145" t="s">
        <v>26</v>
      </c>
      <c r="J19" s="35" t="str">
        <f>'Rekapitulace stavby'!AN13</f>
        <v>Vyplň údaj</v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5" t="s">
        <v>28</v>
      </c>
      <c r="J20" s="35" t="str">
        <f>'Rekapitulace stavby'!AN14</f>
        <v>Vyplň údaj</v>
      </c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5" t="s">
        <v>31</v>
      </c>
      <c r="E22" s="40"/>
      <c r="F22" s="40"/>
      <c r="G22" s="40"/>
      <c r="H22" s="40"/>
      <c r="I22" s="145" t="s">
        <v>26</v>
      </c>
      <c r="J22" s="135" t="str">
        <f>IF('Rekapitulace stavby'!AN16="","",'Rekapitulace stavby'!AN16)</f>
        <v/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VDG Projektování s.r.o.</v>
      </c>
      <c r="F23" s="40"/>
      <c r="G23" s="40"/>
      <c r="H23" s="40"/>
      <c r="I23" s="145" t="s">
        <v>28</v>
      </c>
      <c r="J23" s="135" t="str">
        <f>IF('Rekapitulace stavby'!AN17="","",'Rekapitulace stavby'!AN17)</f>
        <v/>
      </c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5" t="s">
        <v>34</v>
      </c>
      <c r="E25" s="40"/>
      <c r="F25" s="40"/>
      <c r="G25" s="40"/>
      <c r="H25" s="40"/>
      <c r="I25" s="145" t="s">
        <v>26</v>
      </c>
      <c r="J25" s="135" t="s">
        <v>19</v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551</v>
      </c>
      <c r="F26" s="40"/>
      <c r="G26" s="40"/>
      <c r="H26" s="40"/>
      <c r="I26" s="145" t="s">
        <v>28</v>
      </c>
      <c r="J26" s="135" t="s">
        <v>19</v>
      </c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5" t="s">
        <v>36</v>
      </c>
      <c r="E28" s="40"/>
      <c r="F28" s="40"/>
      <c r="G28" s="40"/>
      <c r="H28" s="40"/>
      <c r="I28" s="40"/>
      <c r="J28" s="40"/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4.4" customHeight="1">
      <c r="A29" s="151"/>
      <c r="B29" s="152"/>
      <c r="C29" s="151"/>
      <c r="D29" s="151"/>
      <c r="E29" s="153" t="s">
        <v>19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5"/>
      <c r="E31" s="155"/>
      <c r="F31" s="155"/>
      <c r="G31" s="155"/>
      <c r="H31" s="155"/>
      <c r="I31" s="155"/>
      <c r="J31" s="155"/>
      <c r="K31" s="155"/>
      <c r="L31" s="148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6" t="s">
        <v>38</v>
      </c>
      <c r="E32" s="40"/>
      <c r="F32" s="40"/>
      <c r="G32" s="40"/>
      <c r="H32" s="40"/>
      <c r="I32" s="40"/>
      <c r="J32" s="157">
        <f>ROUND(J86, 2)</f>
        <v>0</v>
      </c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8" t="s">
        <v>40</v>
      </c>
      <c r="G34" s="40"/>
      <c r="H34" s="40"/>
      <c r="I34" s="158" t="s">
        <v>39</v>
      </c>
      <c r="J34" s="158" t="s">
        <v>41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47" t="s">
        <v>42</v>
      </c>
      <c r="E35" s="145" t="s">
        <v>43</v>
      </c>
      <c r="F35" s="159">
        <f>ROUND((SUM(BE86:BE90)),  2)</f>
        <v>0</v>
      </c>
      <c r="G35" s="40"/>
      <c r="H35" s="40"/>
      <c r="I35" s="160">
        <v>0.20999999999999999</v>
      </c>
      <c r="J35" s="159">
        <f>ROUND(((SUM(BE86:BE90))*I35),  2)</f>
        <v>0</v>
      </c>
      <c r="K35" s="40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5" t="s">
        <v>44</v>
      </c>
      <c r="F36" s="159">
        <f>ROUND((SUM(BF86:BF90)),  2)</f>
        <v>0</v>
      </c>
      <c r="G36" s="40"/>
      <c r="H36" s="40"/>
      <c r="I36" s="160">
        <v>0.14999999999999999</v>
      </c>
      <c r="J36" s="159">
        <f>ROUND(((SUM(BF86:BF90))*I36),  2)</f>
        <v>0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5" t="s">
        <v>45</v>
      </c>
      <c r="F37" s="159">
        <f>ROUND((SUM(BG86:BG90)),  2)</f>
        <v>0</v>
      </c>
      <c r="G37" s="40"/>
      <c r="H37" s="40"/>
      <c r="I37" s="160">
        <v>0.20999999999999999</v>
      </c>
      <c r="J37" s="159">
        <f>0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5" t="s">
        <v>46</v>
      </c>
      <c r="F38" s="159">
        <f>ROUND((SUM(BH86:BH90)),  2)</f>
        <v>0</v>
      </c>
      <c r="G38" s="40"/>
      <c r="H38" s="40"/>
      <c r="I38" s="160">
        <v>0.14999999999999999</v>
      </c>
      <c r="J38" s="159">
        <f>0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47</v>
      </c>
      <c r="F39" s="159">
        <f>ROUND((SUM(BI86:BI90)),  2)</f>
        <v>0</v>
      </c>
      <c r="G39" s="40"/>
      <c r="H39" s="40"/>
      <c r="I39" s="160">
        <v>0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1"/>
      <c r="D41" s="162" t="s">
        <v>48</v>
      </c>
      <c r="E41" s="163"/>
      <c r="F41" s="163"/>
      <c r="G41" s="164" t="s">
        <v>49</v>
      </c>
      <c r="H41" s="165" t="s">
        <v>50</v>
      </c>
      <c r="I41" s="163"/>
      <c r="J41" s="166">
        <f>SUM(J32:J39)</f>
        <v>0</v>
      </c>
      <c r="K41" s="167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8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132</v>
      </c>
      <c r="D47" s="42"/>
      <c r="E47" s="42"/>
      <c r="F47" s="42"/>
      <c r="G47" s="42"/>
      <c r="H47" s="42"/>
      <c r="I47" s="42"/>
      <c r="J47" s="42"/>
      <c r="K47" s="42"/>
      <c r="L47" s="148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4.4" customHeight="1">
      <c r="A50" s="40"/>
      <c r="B50" s="41"/>
      <c r="C50" s="42"/>
      <c r="D50" s="42"/>
      <c r="E50" s="172" t="str">
        <f>E7</f>
        <v>09-1 - REVITALIZACE RYBNÍKA STRÁŽ V PELHŘIMOVĚ část 1a</v>
      </c>
      <c r="F50" s="34"/>
      <c r="G50" s="34"/>
      <c r="H50" s="34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126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4.4" customHeight="1">
      <c r="A52" s="40"/>
      <c r="B52" s="41"/>
      <c r="C52" s="42"/>
      <c r="D52" s="42"/>
      <c r="E52" s="172" t="s">
        <v>604</v>
      </c>
      <c r="F52" s="42"/>
      <c r="G52" s="42"/>
      <c r="H52" s="42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128</v>
      </c>
      <c r="D53" s="42"/>
      <c r="E53" s="42"/>
      <c r="F53" s="42"/>
      <c r="G53" s="42"/>
      <c r="H53" s="42"/>
      <c r="I53" s="42"/>
      <c r="J53" s="42"/>
      <c r="K53" s="42"/>
      <c r="L53" s="148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6" customHeight="1">
      <c r="A54" s="40"/>
      <c r="B54" s="41"/>
      <c r="C54" s="42"/>
      <c r="D54" s="42"/>
      <c r="E54" s="71" t="str">
        <f>E11</f>
        <v>3.2 - zařízení staveniště</v>
      </c>
      <c r="F54" s="42"/>
      <c r="G54" s="42"/>
      <c r="H54" s="42"/>
      <c r="I54" s="42"/>
      <c r="J54" s="42"/>
      <c r="K54" s="42"/>
      <c r="L54" s="148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8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Pelhřimov</v>
      </c>
      <c r="G56" s="42"/>
      <c r="H56" s="42"/>
      <c r="I56" s="34" t="s">
        <v>23</v>
      </c>
      <c r="J56" s="74" t="str">
        <f>IF(J14="","",J14)</f>
        <v>15. 6. 2022</v>
      </c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6.4" customHeight="1">
      <c r="A58" s="40"/>
      <c r="B58" s="41"/>
      <c r="C58" s="34" t="s">
        <v>25</v>
      </c>
      <c r="D58" s="42"/>
      <c r="E58" s="42"/>
      <c r="F58" s="29" t="str">
        <f>E17</f>
        <v>Město Pelhřimov</v>
      </c>
      <c r="G58" s="42"/>
      <c r="H58" s="42"/>
      <c r="I58" s="34" t="s">
        <v>31</v>
      </c>
      <c r="J58" s="38" t="str">
        <f>E23</f>
        <v>VDG Projektování s.r.o.</v>
      </c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6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Ing.Vítězslav Pavel</v>
      </c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4" t="s">
        <v>133</v>
      </c>
      <c r="D61" s="175"/>
      <c r="E61" s="175"/>
      <c r="F61" s="175"/>
      <c r="G61" s="175"/>
      <c r="H61" s="175"/>
      <c r="I61" s="175"/>
      <c r="J61" s="176" t="s">
        <v>134</v>
      </c>
      <c r="K61" s="175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7" t="s">
        <v>70</v>
      </c>
      <c r="D63" s="42"/>
      <c r="E63" s="42"/>
      <c r="F63" s="42"/>
      <c r="G63" s="42"/>
      <c r="H63" s="42"/>
      <c r="I63" s="42"/>
      <c r="J63" s="104">
        <f>J86</f>
        <v>0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135</v>
      </c>
    </row>
    <row r="64" s="9" customFormat="1" ht="24.96" customHeight="1">
      <c r="A64" s="9"/>
      <c r="B64" s="178"/>
      <c r="C64" s="179"/>
      <c r="D64" s="180" t="s">
        <v>773</v>
      </c>
      <c r="E64" s="181"/>
      <c r="F64" s="181"/>
      <c r="G64" s="181"/>
      <c r="H64" s="181"/>
      <c r="I64" s="181"/>
      <c r="J64" s="182">
        <f>J87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138</v>
      </c>
      <c r="D71" s="42"/>
      <c r="E71" s="42"/>
      <c r="F71" s="42"/>
      <c r="G71" s="42"/>
      <c r="H71" s="42"/>
      <c r="I71" s="42"/>
      <c r="J71" s="42"/>
      <c r="K71" s="4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8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48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4.4" customHeight="1">
      <c r="A74" s="40"/>
      <c r="B74" s="41"/>
      <c r="C74" s="42"/>
      <c r="D74" s="42"/>
      <c r="E74" s="172" t="str">
        <f>E7</f>
        <v>09-1 - REVITALIZACE RYBNÍKA STRÁŽ V PELHŘIMOVĚ část 1a</v>
      </c>
      <c r="F74" s="34"/>
      <c r="G74" s="34"/>
      <c r="H74" s="34"/>
      <c r="I74" s="42"/>
      <c r="J74" s="42"/>
      <c r="K74" s="42"/>
      <c r="L74" s="148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1" customFormat="1" ht="12" customHeight="1">
      <c r="B75" s="23"/>
      <c r="C75" s="34" t="s">
        <v>126</v>
      </c>
      <c r="D75" s="24"/>
      <c r="E75" s="24"/>
      <c r="F75" s="24"/>
      <c r="G75" s="24"/>
      <c r="H75" s="24"/>
      <c r="I75" s="24"/>
      <c r="J75" s="24"/>
      <c r="K75" s="24"/>
      <c r="L75" s="22"/>
    </row>
    <row r="76" s="2" customFormat="1" ht="14.4" customHeight="1">
      <c r="A76" s="40"/>
      <c r="B76" s="41"/>
      <c r="C76" s="42"/>
      <c r="D76" s="42"/>
      <c r="E76" s="172" t="s">
        <v>604</v>
      </c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128</v>
      </c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6" customHeight="1">
      <c r="A78" s="40"/>
      <c r="B78" s="41"/>
      <c r="C78" s="42"/>
      <c r="D78" s="42"/>
      <c r="E78" s="71" t="str">
        <f>E11</f>
        <v>3.2 - zařízení staveniště</v>
      </c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F14</f>
        <v>Pelhřimov</v>
      </c>
      <c r="G80" s="42"/>
      <c r="H80" s="42"/>
      <c r="I80" s="34" t="s">
        <v>23</v>
      </c>
      <c r="J80" s="74" t="str">
        <f>IF(J14="","",J14)</f>
        <v>15. 6. 2022</v>
      </c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6.4" customHeight="1">
      <c r="A82" s="40"/>
      <c r="B82" s="41"/>
      <c r="C82" s="34" t="s">
        <v>25</v>
      </c>
      <c r="D82" s="42"/>
      <c r="E82" s="42"/>
      <c r="F82" s="29" t="str">
        <f>E17</f>
        <v>Město Pelhřimov</v>
      </c>
      <c r="G82" s="42"/>
      <c r="H82" s="42"/>
      <c r="I82" s="34" t="s">
        <v>31</v>
      </c>
      <c r="J82" s="38" t="str">
        <f>E23</f>
        <v>VDG Projektování s.r.o.</v>
      </c>
      <c r="K82" s="42"/>
      <c r="L82" s="14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6" customHeight="1">
      <c r="A83" s="40"/>
      <c r="B83" s="41"/>
      <c r="C83" s="34" t="s">
        <v>29</v>
      </c>
      <c r="D83" s="42"/>
      <c r="E83" s="42"/>
      <c r="F83" s="29" t="str">
        <f>IF(E20="","",E20)</f>
        <v>Vyplň údaj</v>
      </c>
      <c r="G83" s="42"/>
      <c r="H83" s="42"/>
      <c r="I83" s="34" t="s">
        <v>34</v>
      </c>
      <c r="J83" s="38" t="str">
        <f>E26</f>
        <v>Ing.Vítězslav Pavel</v>
      </c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9"/>
      <c r="B85" s="190"/>
      <c r="C85" s="191" t="s">
        <v>139</v>
      </c>
      <c r="D85" s="192" t="s">
        <v>57</v>
      </c>
      <c r="E85" s="192" t="s">
        <v>53</v>
      </c>
      <c r="F85" s="192" t="s">
        <v>54</v>
      </c>
      <c r="G85" s="192" t="s">
        <v>140</v>
      </c>
      <c r="H85" s="192" t="s">
        <v>141</v>
      </c>
      <c r="I85" s="192" t="s">
        <v>142</v>
      </c>
      <c r="J85" s="192" t="s">
        <v>134</v>
      </c>
      <c r="K85" s="193" t="s">
        <v>143</v>
      </c>
      <c r="L85" s="194"/>
      <c r="M85" s="94" t="s">
        <v>19</v>
      </c>
      <c r="N85" s="95" t="s">
        <v>42</v>
      </c>
      <c r="O85" s="95" t="s">
        <v>144</v>
      </c>
      <c r="P85" s="95" t="s">
        <v>145</v>
      </c>
      <c r="Q85" s="95" t="s">
        <v>146</v>
      </c>
      <c r="R85" s="95" t="s">
        <v>147</v>
      </c>
      <c r="S85" s="95" t="s">
        <v>148</v>
      </c>
      <c r="T85" s="96" t="s">
        <v>149</v>
      </c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</row>
    <row r="86" s="2" customFormat="1" ht="22.8" customHeight="1">
      <c r="A86" s="40"/>
      <c r="B86" s="41"/>
      <c r="C86" s="101" t="s">
        <v>150</v>
      </c>
      <c r="D86" s="42"/>
      <c r="E86" s="42"/>
      <c r="F86" s="42"/>
      <c r="G86" s="42"/>
      <c r="H86" s="42"/>
      <c r="I86" s="42"/>
      <c r="J86" s="195">
        <f>BK86</f>
        <v>0</v>
      </c>
      <c r="K86" s="42"/>
      <c r="L86" s="46"/>
      <c r="M86" s="97"/>
      <c r="N86" s="196"/>
      <c r="O86" s="98"/>
      <c r="P86" s="197">
        <f>P87</f>
        <v>0</v>
      </c>
      <c r="Q86" s="98"/>
      <c r="R86" s="197">
        <f>R87</f>
        <v>0</v>
      </c>
      <c r="S86" s="98"/>
      <c r="T86" s="198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135</v>
      </c>
      <c r="BK86" s="199">
        <f>BK87</f>
        <v>0</v>
      </c>
    </row>
    <row r="87" s="12" customFormat="1" ht="25.92" customHeight="1">
      <c r="A87" s="12"/>
      <c r="B87" s="200"/>
      <c r="C87" s="201"/>
      <c r="D87" s="202" t="s">
        <v>71</v>
      </c>
      <c r="E87" s="203" t="s">
        <v>151</v>
      </c>
      <c r="F87" s="203" t="s">
        <v>774</v>
      </c>
      <c r="G87" s="201"/>
      <c r="H87" s="201"/>
      <c r="I87" s="204"/>
      <c r="J87" s="205">
        <f>BK87</f>
        <v>0</v>
      </c>
      <c r="K87" s="201"/>
      <c r="L87" s="206"/>
      <c r="M87" s="207"/>
      <c r="N87" s="208"/>
      <c r="O87" s="208"/>
      <c r="P87" s="209">
        <f>SUM(P88:P90)</f>
        <v>0</v>
      </c>
      <c r="Q87" s="208"/>
      <c r="R87" s="209">
        <f>SUM(R88:R90)</f>
        <v>0</v>
      </c>
      <c r="S87" s="208"/>
      <c r="T87" s="210">
        <f>SUM(T88:T90)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11" t="s">
        <v>76</v>
      </c>
      <c r="AT87" s="212" t="s">
        <v>71</v>
      </c>
      <c r="AU87" s="212" t="s">
        <v>72</v>
      </c>
      <c r="AY87" s="211" t="s">
        <v>153</v>
      </c>
      <c r="BK87" s="213">
        <f>SUM(BK88:BK90)</f>
        <v>0</v>
      </c>
    </row>
    <row r="88" s="2" customFormat="1" ht="35.4" customHeight="1">
      <c r="A88" s="40"/>
      <c r="B88" s="41"/>
      <c r="C88" s="216" t="s">
        <v>76</v>
      </c>
      <c r="D88" s="216" t="s">
        <v>154</v>
      </c>
      <c r="E88" s="217" t="s">
        <v>775</v>
      </c>
      <c r="F88" s="218" t="s">
        <v>776</v>
      </c>
      <c r="G88" s="219" t="s">
        <v>172</v>
      </c>
      <c r="H88" s="220">
        <v>1</v>
      </c>
      <c r="I88" s="221"/>
      <c r="J88" s="222">
        <f>ROUND(I88*H88,2)</f>
        <v>0</v>
      </c>
      <c r="K88" s="218" t="s">
        <v>424</v>
      </c>
      <c r="L88" s="46"/>
      <c r="M88" s="223" t="s">
        <v>19</v>
      </c>
      <c r="N88" s="224" t="s">
        <v>43</v>
      </c>
      <c r="O88" s="86"/>
      <c r="P88" s="225">
        <f>O88*H88</f>
        <v>0</v>
      </c>
      <c r="Q88" s="225">
        <v>0</v>
      </c>
      <c r="R88" s="225">
        <f>Q88*H88</f>
        <v>0</v>
      </c>
      <c r="S88" s="225">
        <v>0</v>
      </c>
      <c r="T88" s="22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27" t="s">
        <v>777</v>
      </c>
      <c r="AT88" s="227" t="s">
        <v>154</v>
      </c>
      <c r="AU88" s="227" t="s">
        <v>76</v>
      </c>
      <c r="AY88" s="19" t="s">
        <v>153</v>
      </c>
      <c r="BE88" s="228">
        <f>IF(N88="základní",J88,0)</f>
        <v>0</v>
      </c>
      <c r="BF88" s="228">
        <f>IF(N88="snížená",J88,0)</f>
        <v>0</v>
      </c>
      <c r="BG88" s="228">
        <f>IF(N88="zákl. přenesená",J88,0)</f>
        <v>0</v>
      </c>
      <c r="BH88" s="228">
        <f>IF(N88="sníž. přenesená",J88,0)</f>
        <v>0</v>
      </c>
      <c r="BI88" s="228">
        <f>IF(N88="nulová",J88,0)</f>
        <v>0</v>
      </c>
      <c r="BJ88" s="19" t="s">
        <v>76</v>
      </c>
      <c r="BK88" s="228">
        <f>ROUND(I88*H88,2)</f>
        <v>0</v>
      </c>
      <c r="BL88" s="19" t="s">
        <v>777</v>
      </c>
      <c r="BM88" s="227" t="s">
        <v>778</v>
      </c>
    </row>
    <row r="89" s="2" customFormat="1" ht="45.6" customHeight="1">
      <c r="A89" s="40"/>
      <c r="B89" s="41"/>
      <c r="C89" s="216" t="s">
        <v>80</v>
      </c>
      <c r="D89" s="216" t="s">
        <v>154</v>
      </c>
      <c r="E89" s="217" t="s">
        <v>779</v>
      </c>
      <c r="F89" s="218" t="s">
        <v>780</v>
      </c>
      <c r="G89" s="219" t="s">
        <v>172</v>
      </c>
      <c r="H89" s="220">
        <v>1</v>
      </c>
      <c r="I89" s="221"/>
      <c r="J89" s="222">
        <f>ROUND(I89*H89,2)</f>
        <v>0</v>
      </c>
      <c r="K89" s="218" t="s">
        <v>424</v>
      </c>
      <c r="L89" s="46"/>
      <c r="M89" s="223" t="s">
        <v>19</v>
      </c>
      <c r="N89" s="224" t="s">
        <v>43</v>
      </c>
      <c r="O89" s="86"/>
      <c r="P89" s="225">
        <f>O89*H89</f>
        <v>0</v>
      </c>
      <c r="Q89" s="225">
        <v>0</v>
      </c>
      <c r="R89" s="225">
        <f>Q89*H89</f>
        <v>0</v>
      </c>
      <c r="S89" s="225">
        <v>0</v>
      </c>
      <c r="T89" s="22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7" t="s">
        <v>777</v>
      </c>
      <c r="AT89" s="227" t="s">
        <v>154</v>
      </c>
      <c r="AU89" s="227" t="s">
        <v>76</v>
      </c>
      <c r="AY89" s="19" t="s">
        <v>153</v>
      </c>
      <c r="BE89" s="228">
        <f>IF(N89="základní",J89,0)</f>
        <v>0</v>
      </c>
      <c r="BF89" s="228">
        <f>IF(N89="snížená",J89,0)</f>
        <v>0</v>
      </c>
      <c r="BG89" s="228">
        <f>IF(N89="zákl. přenesená",J89,0)</f>
        <v>0</v>
      </c>
      <c r="BH89" s="228">
        <f>IF(N89="sníž. přenesená",J89,0)</f>
        <v>0</v>
      </c>
      <c r="BI89" s="228">
        <f>IF(N89="nulová",J89,0)</f>
        <v>0</v>
      </c>
      <c r="BJ89" s="19" t="s">
        <v>76</v>
      </c>
      <c r="BK89" s="228">
        <f>ROUND(I89*H89,2)</f>
        <v>0</v>
      </c>
      <c r="BL89" s="19" t="s">
        <v>777</v>
      </c>
      <c r="BM89" s="227" t="s">
        <v>781</v>
      </c>
    </row>
    <row r="90" s="2" customFormat="1" ht="58.2" customHeight="1">
      <c r="A90" s="40"/>
      <c r="B90" s="41"/>
      <c r="C90" s="216" t="s">
        <v>88</v>
      </c>
      <c r="D90" s="216" t="s">
        <v>154</v>
      </c>
      <c r="E90" s="217" t="s">
        <v>782</v>
      </c>
      <c r="F90" s="218" t="s">
        <v>783</v>
      </c>
      <c r="G90" s="219" t="s">
        <v>172</v>
      </c>
      <c r="H90" s="220">
        <v>1</v>
      </c>
      <c r="I90" s="221"/>
      <c r="J90" s="222">
        <f>ROUND(I90*H90,2)</f>
        <v>0</v>
      </c>
      <c r="K90" s="218" t="s">
        <v>424</v>
      </c>
      <c r="L90" s="46"/>
      <c r="M90" s="295" t="s">
        <v>19</v>
      </c>
      <c r="N90" s="296" t="s">
        <v>43</v>
      </c>
      <c r="O90" s="271"/>
      <c r="P90" s="297">
        <f>O90*H90</f>
        <v>0</v>
      </c>
      <c r="Q90" s="297">
        <v>0</v>
      </c>
      <c r="R90" s="297">
        <f>Q90*H90</f>
        <v>0</v>
      </c>
      <c r="S90" s="297">
        <v>0</v>
      </c>
      <c r="T90" s="298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27" t="s">
        <v>777</v>
      </c>
      <c r="AT90" s="227" t="s">
        <v>154</v>
      </c>
      <c r="AU90" s="227" t="s">
        <v>76</v>
      </c>
      <c r="AY90" s="19" t="s">
        <v>153</v>
      </c>
      <c r="BE90" s="228">
        <f>IF(N90="základní",J90,0)</f>
        <v>0</v>
      </c>
      <c r="BF90" s="228">
        <f>IF(N90="snížená",J90,0)</f>
        <v>0</v>
      </c>
      <c r="BG90" s="228">
        <f>IF(N90="zákl. přenesená",J90,0)</f>
        <v>0</v>
      </c>
      <c r="BH90" s="228">
        <f>IF(N90="sníž. přenesená",J90,0)</f>
        <v>0</v>
      </c>
      <c r="BI90" s="228">
        <f>IF(N90="nulová",J90,0)</f>
        <v>0</v>
      </c>
      <c r="BJ90" s="19" t="s">
        <v>76</v>
      </c>
      <c r="BK90" s="228">
        <f>ROUND(I90*H90,2)</f>
        <v>0</v>
      </c>
      <c r="BL90" s="19" t="s">
        <v>777</v>
      </c>
      <c r="BM90" s="227" t="s">
        <v>784</v>
      </c>
    </row>
    <row r="91" s="2" customFormat="1" ht="6.96" customHeight="1">
      <c r="A91" s="40"/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46"/>
      <c r="M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</sheetData>
  <sheetProtection sheet="1" autoFilter="0" formatColumns="0" formatRows="0" objects="1" scenarios="1" spinCount="100000" saltValue="dD0RSv4de/lSffHnBsEkkRhZvbskUuUHFLqUSU6kog5OySnmU0UeuVcb76rH1gfP/xYQG0mGw3wSg6yl8rPYxw==" hashValue="L61cceBafnfUFSG1Ajk3mqw1Ylq44xF/wULmF8MLzVdv0gfGFrhdVgsLEGrq6mZibNfBXe9Kry+CS6tmcoXI+w==" algorithmName="SHA-512" password="CC35"/>
  <autoFilter ref="C85:K9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4:H74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sheetFormatPr defaultRowHeight="13.5"/>
  <cols>
    <col min="1" max="1" width="8.28125" style="302" customWidth="1"/>
    <col min="2" max="2" width="1.710938" style="302" customWidth="1"/>
    <col min="3" max="4" width="5.003906" style="302" customWidth="1"/>
    <col min="5" max="5" width="11.71094" style="302" customWidth="1"/>
    <col min="6" max="6" width="9.140625" style="302" customWidth="1"/>
    <col min="7" max="7" width="5.003906" style="302" customWidth="1"/>
    <col min="8" max="8" width="77.85156" style="302" customWidth="1"/>
    <col min="9" max="10" width="20.00391" style="302" customWidth="1"/>
    <col min="11" max="11" width="1.710938" style="302" customWidth="1"/>
  </cols>
  <sheetData>
    <row r="1" s="1" customFormat="1" ht="37.5" customHeight="1"/>
    <row r="2" s="1" customFormat="1" ht="7.5" customHeight="1">
      <c r="B2" s="303"/>
      <c r="C2" s="304"/>
      <c r="D2" s="304"/>
      <c r="E2" s="304"/>
      <c r="F2" s="304"/>
      <c r="G2" s="304"/>
      <c r="H2" s="304"/>
      <c r="I2" s="304"/>
      <c r="J2" s="304"/>
      <c r="K2" s="305"/>
    </row>
    <row r="3" s="17" customFormat="1" ht="45" customHeight="1">
      <c r="B3" s="306"/>
      <c r="C3" s="307" t="s">
        <v>785</v>
      </c>
      <c r="D3" s="307"/>
      <c r="E3" s="307"/>
      <c r="F3" s="307"/>
      <c r="G3" s="307"/>
      <c r="H3" s="307"/>
      <c r="I3" s="307"/>
      <c r="J3" s="307"/>
      <c r="K3" s="308"/>
    </row>
    <row r="4" s="1" customFormat="1" ht="25.5" customHeight="1">
      <c r="B4" s="309"/>
      <c r="C4" s="310" t="s">
        <v>786</v>
      </c>
      <c r="D4" s="310"/>
      <c r="E4" s="310"/>
      <c r="F4" s="310"/>
      <c r="G4" s="310"/>
      <c r="H4" s="310"/>
      <c r="I4" s="310"/>
      <c r="J4" s="310"/>
      <c r="K4" s="311"/>
    </row>
    <row r="5" s="1" customFormat="1" ht="5.25" customHeight="1">
      <c r="B5" s="309"/>
      <c r="C5" s="312"/>
      <c r="D5" s="312"/>
      <c r="E5" s="312"/>
      <c r="F5" s="312"/>
      <c r="G5" s="312"/>
      <c r="H5" s="312"/>
      <c r="I5" s="312"/>
      <c r="J5" s="312"/>
      <c r="K5" s="311"/>
    </row>
    <row r="6" s="1" customFormat="1" ht="15" customHeight="1">
      <c r="B6" s="309"/>
      <c r="C6" s="313" t="s">
        <v>787</v>
      </c>
      <c r="D6" s="313"/>
      <c r="E6" s="313"/>
      <c r="F6" s="313"/>
      <c r="G6" s="313"/>
      <c r="H6" s="313"/>
      <c r="I6" s="313"/>
      <c r="J6" s="313"/>
      <c r="K6" s="311"/>
    </row>
    <row r="7" s="1" customFormat="1" ht="15" customHeight="1">
      <c r="B7" s="314"/>
      <c r="C7" s="313" t="s">
        <v>788</v>
      </c>
      <c r="D7" s="313"/>
      <c r="E7" s="313"/>
      <c r="F7" s="313"/>
      <c r="G7" s="313"/>
      <c r="H7" s="313"/>
      <c r="I7" s="313"/>
      <c r="J7" s="313"/>
      <c r="K7" s="311"/>
    </row>
    <row r="8" s="1" customFormat="1" ht="12.75" customHeight="1">
      <c r="B8" s="314"/>
      <c r="C8" s="313"/>
      <c r="D8" s="313"/>
      <c r="E8" s="313"/>
      <c r="F8" s="313"/>
      <c r="G8" s="313"/>
      <c r="H8" s="313"/>
      <c r="I8" s="313"/>
      <c r="J8" s="313"/>
      <c r="K8" s="311"/>
    </row>
    <row r="9" s="1" customFormat="1" ht="15" customHeight="1">
      <c r="B9" s="314"/>
      <c r="C9" s="313" t="s">
        <v>789</v>
      </c>
      <c r="D9" s="313"/>
      <c r="E9" s="313"/>
      <c r="F9" s="313"/>
      <c r="G9" s="313"/>
      <c r="H9" s="313"/>
      <c r="I9" s="313"/>
      <c r="J9" s="313"/>
      <c r="K9" s="311"/>
    </row>
    <row r="10" s="1" customFormat="1" ht="15" customHeight="1">
      <c r="B10" s="314"/>
      <c r="C10" s="313"/>
      <c r="D10" s="313" t="s">
        <v>790</v>
      </c>
      <c r="E10" s="313"/>
      <c r="F10" s="313"/>
      <c r="G10" s="313"/>
      <c r="H10" s="313"/>
      <c r="I10" s="313"/>
      <c r="J10" s="313"/>
      <c r="K10" s="311"/>
    </row>
    <row r="11" s="1" customFormat="1" ht="15" customHeight="1">
      <c r="B11" s="314"/>
      <c r="C11" s="315"/>
      <c r="D11" s="313" t="s">
        <v>791</v>
      </c>
      <c r="E11" s="313"/>
      <c r="F11" s="313"/>
      <c r="G11" s="313"/>
      <c r="H11" s="313"/>
      <c r="I11" s="313"/>
      <c r="J11" s="313"/>
      <c r="K11" s="311"/>
    </row>
    <row r="12" s="1" customFormat="1" ht="15" customHeight="1">
      <c r="B12" s="314"/>
      <c r="C12" s="315"/>
      <c r="D12" s="313"/>
      <c r="E12" s="313"/>
      <c r="F12" s="313"/>
      <c r="G12" s="313"/>
      <c r="H12" s="313"/>
      <c r="I12" s="313"/>
      <c r="J12" s="313"/>
      <c r="K12" s="311"/>
    </row>
    <row r="13" s="1" customFormat="1" ht="15" customHeight="1">
      <c r="B13" s="314"/>
      <c r="C13" s="315"/>
      <c r="D13" s="316" t="s">
        <v>792</v>
      </c>
      <c r="E13" s="313"/>
      <c r="F13" s="313"/>
      <c r="G13" s="313"/>
      <c r="H13" s="313"/>
      <c r="I13" s="313"/>
      <c r="J13" s="313"/>
      <c r="K13" s="311"/>
    </row>
    <row r="14" s="1" customFormat="1" ht="12.75" customHeight="1">
      <c r="B14" s="314"/>
      <c r="C14" s="315"/>
      <c r="D14" s="315"/>
      <c r="E14" s="315"/>
      <c r="F14" s="315"/>
      <c r="G14" s="315"/>
      <c r="H14" s="315"/>
      <c r="I14" s="315"/>
      <c r="J14" s="315"/>
      <c r="K14" s="311"/>
    </row>
    <row r="15" s="1" customFormat="1" ht="15" customHeight="1">
      <c r="B15" s="314"/>
      <c r="C15" s="315"/>
      <c r="D15" s="313" t="s">
        <v>793</v>
      </c>
      <c r="E15" s="313"/>
      <c r="F15" s="313"/>
      <c r="G15" s="313"/>
      <c r="H15" s="313"/>
      <c r="I15" s="313"/>
      <c r="J15" s="313"/>
      <c r="K15" s="311"/>
    </row>
    <row r="16" s="1" customFormat="1" ht="15" customHeight="1">
      <c r="B16" s="314"/>
      <c r="C16" s="315"/>
      <c r="D16" s="313" t="s">
        <v>794</v>
      </c>
      <c r="E16" s="313"/>
      <c r="F16" s="313"/>
      <c r="G16" s="313"/>
      <c r="H16" s="313"/>
      <c r="I16" s="313"/>
      <c r="J16" s="313"/>
      <c r="K16" s="311"/>
    </row>
    <row r="17" s="1" customFormat="1" ht="15" customHeight="1">
      <c r="B17" s="314"/>
      <c r="C17" s="315"/>
      <c r="D17" s="313" t="s">
        <v>795</v>
      </c>
      <c r="E17" s="313"/>
      <c r="F17" s="313"/>
      <c r="G17" s="313"/>
      <c r="H17" s="313"/>
      <c r="I17" s="313"/>
      <c r="J17" s="313"/>
      <c r="K17" s="311"/>
    </row>
    <row r="18" s="1" customFormat="1" ht="15" customHeight="1">
      <c r="B18" s="314"/>
      <c r="C18" s="315"/>
      <c r="D18" s="315"/>
      <c r="E18" s="317" t="s">
        <v>78</v>
      </c>
      <c r="F18" s="313" t="s">
        <v>796</v>
      </c>
      <c r="G18" s="313"/>
      <c r="H18" s="313"/>
      <c r="I18" s="313"/>
      <c r="J18" s="313"/>
      <c r="K18" s="311"/>
    </row>
    <row r="19" s="1" customFormat="1" ht="15" customHeight="1">
      <c r="B19" s="314"/>
      <c r="C19" s="315"/>
      <c r="D19" s="315"/>
      <c r="E19" s="317" t="s">
        <v>797</v>
      </c>
      <c r="F19" s="313" t="s">
        <v>798</v>
      </c>
      <c r="G19" s="313"/>
      <c r="H19" s="313"/>
      <c r="I19" s="313"/>
      <c r="J19" s="313"/>
      <c r="K19" s="311"/>
    </row>
    <row r="20" s="1" customFormat="1" ht="15" customHeight="1">
      <c r="B20" s="314"/>
      <c r="C20" s="315"/>
      <c r="D20" s="315"/>
      <c r="E20" s="317" t="s">
        <v>799</v>
      </c>
      <c r="F20" s="313" t="s">
        <v>800</v>
      </c>
      <c r="G20" s="313"/>
      <c r="H20" s="313"/>
      <c r="I20" s="313"/>
      <c r="J20" s="313"/>
      <c r="K20" s="311"/>
    </row>
    <row r="21" s="1" customFormat="1" ht="15" customHeight="1">
      <c r="B21" s="314"/>
      <c r="C21" s="315"/>
      <c r="D21" s="315"/>
      <c r="E21" s="317" t="s">
        <v>801</v>
      </c>
      <c r="F21" s="313" t="s">
        <v>802</v>
      </c>
      <c r="G21" s="313"/>
      <c r="H21" s="313"/>
      <c r="I21" s="313"/>
      <c r="J21" s="313"/>
      <c r="K21" s="311"/>
    </row>
    <row r="22" s="1" customFormat="1" ht="15" customHeight="1">
      <c r="B22" s="314"/>
      <c r="C22" s="315"/>
      <c r="D22" s="315"/>
      <c r="E22" s="317" t="s">
        <v>803</v>
      </c>
      <c r="F22" s="313" t="s">
        <v>804</v>
      </c>
      <c r="G22" s="313"/>
      <c r="H22" s="313"/>
      <c r="I22" s="313"/>
      <c r="J22" s="313"/>
      <c r="K22" s="311"/>
    </row>
    <row r="23" s="1" customFormat="1" ht="15" customHeight="1">
      <c r="B23" s="314"/>
      <c r="C23" s="315"/>
      <c r="D23" s="315"/>
      <c r="E23" s="317" t="s">
        <v>83</v>
      </c>
      <c r="F23" s="313" t="s">
        <v>805</v>
      </c>
      <c r="G23" s="313"/>
      <c r="H23" s="313"/>
      <c r="I23" s="313"/>
      <c r="J23" s="313"/>
      <c r="K23" s="311"/>
    </row>
    <row r="24" s="1" customFormat="1" ht="12.75" customHeight="1">
      <c r="B24" s="314"/>
      <c r="C24" s="315"/>
      <c r="D24" s="315"/>
      <c r="E24" s="315"/>
      <c r="F24" s="315"/>
      <c r="G24" s="315"/>
      <c r="H24" s="315"/>
      <c r="I24" s="315"/>
      <c r="J24" s="315"/>
      <c r="K24" s="311"/>
    </row>
    <row r="25" s="1" customFormat="1" ht="15" customHeight="1">
      <c r="B25" s="314"/>
      <c r="C25" s="313" t="s">
        <v>806</v>
      </c>
      <c r="D25" s="313"/>
      <c r="E25" s="313"/>
      <c r="F25" s="313"/>
      <c r="G25" s="313"/>
      <c r="H25" s="313"/>
      <c r="I25" s="313"/>
      <c r="J25" s="313"/>
      <c r="K25" s="311"/>
    </row>
    <row r="26" s="1" customFormat="1" ht="15" customHeight="1">
      <c r="B26" s="314"/>
      <c r="C26" s="313" t="s">
        <v>807</v>
      </c>
      <c r="D26" s="313"/>
      <c r="E26" s="313"/>
      <c r="F26" s="313"/>
      <c r="G26" s="313"/>
      <c r="H26" s="313"/>
      <c r="I26" s="313"/>
      <c r="J26" s="313"/>
      <c r="K26" s="311"/>
    </row>
    <row r="27" s="1" customFormat="1" ht="15" customHeight="1">
      <c r="B27" s="314"/>
      <c r="C27" s="313"/>
      <c r="D27" s="313" t="s">
        <v>808</v>
      </c>
      <c r="E27" s="313"/>
      <c r="F27" s="313"/>
      <c r="G27" s="313"/>
      <c r="H27" s="313"/>
      <c r="I27" s="313"/>
      <c r="J27" s="313"/>
      <c r="K27" s="311"/>
    </row>
    <row r="28" s="1" customFormat="1" ht="15" customHeight="1">
      <c r="B28" s="314"/>
      <c r="C28" s="315"/>
      <c r="D28" s="313" t="s">
        <v>809</v>
      </c>
      <c r="E28" s="313"/>
      <c r="F28" s="313"/>
      <c r="G28" s="313"/>
      <c r="H28" s="313"/>
      <c r="I28" s="313"/>
      <c r="J28" s="313"/>
      <c r="K28" s="311"/>
    </row>
    <row r="29" s="1" customFormat="1" ht="12.75" customHeight="1">
      <c r="B29" s="314"/>
      <c r="C29" s="315"/>
      <c r="D29" s="315"/>
      <c r="E29" s="315"/>
      <c r="F29" s="315"/>
      <c r="G29" s="315"/>
      <c r="H29" s="315"/>
      <c r="I29" s="315"/>
      <c r="J29" s="315"/>
      <c r="K29" s="311"/>
    </row>
    <row r="30" s="1" customFormat="1" ht="15" customHeight="1">
      <c r="B30" s="314"/>
      <c r="C30" s="315"/>
      <c r="D30" s="313" t="s">
        <v>810</v>
      </c>
      <c r="E30" s="313"/>
      <c r="F30" s="313"/>
      <c r="G30" s="313"/>
      <c r="H30" s="313"/>
      <c r="I30" s="313"/>
      <c r="J30" s="313"/>
      <c r="K30" s="311"/>
    </row>
    <row r="31" s="1" customFormat="1" ht="15" customHeight="1">
      <c r="B31" s="314"/>
      <c r="C31" s="315"/>
      <c r="D31" s="313" t="s">
        <v>811</v>
      </c>
      <c r="E31" s="313"/>
      <c r="F31" s="313"/>
      <c r="G31" s="313"/>
      <c r="H31" s="313"/>
      <c r="I31" s="313"/>
      <c r="J31" s="313"/>
      <c r="K31" s="311"/>
    </row>
    <row r="32" s="1" customFormat="1" ht="12.75" customHeight="1">
      <c r="B32" s="314"/>
      <c r="C32" s="315"/>
      <c r="D32" s="315"/>
      <c r="E32" s="315"/>
      <c r="F32" s="315"/>
      <c r="G32" s="315"/>
      <c r="H32" s="315"/>
      <c r="I32" s="315"/>
      <c r="J32" s="315"/>
      <c r="K32" s="311"/>
    </row>
    <row r="33" s="1" customFormat="1" ht="15" customHeight="1">
      <c r="B33" s="314"/>
      <c r="C33" s="315"/>
      <c r="D33" s="313" t="s">
        <v>812</v>
      </c>
      <c r="E33" s="313"/>
      <c r="F33" s="313"/>
      <c r="G33" s="313"/>
      <c r="H33" s="313"/>
      <c r="I33" s="313"/>
      <c r="J33" s="313"/>
      <c r="K33" s="311"/>
    </row>
    <row r="34" s="1" customFormat="1" ht="15" customHeight="1">
      <c r="B34" s="314"/>
      <c r="C34" s="315"/>
      <c r="D34" s="313" t="s">
        <v>813</v>
      </c>
      <c r="E34" s="313"/>
      <c r="F34" s="313"/>
      <c r="G34" s="313"/>
      <c r="H34" s="313"/>
      <c r="I34" s="313"/>
      <c r="J34" s="313"/>
      <c r="K34" s="311"/>
    </row>
    <row r="35" s="1" customFormat="1" ht="15" customHeight="1">
      <c r="B35" s="314"/>
      <c r="C35" s="315"/>
      <c r="D35" s="313" t="s">
        <v>814</v>
      </c>
      <c r="E35" s="313"/>
      <c r="F35" s="313"/>
      <c r="G35" s="313"/>
      <c r="H35" s="313"/>
      <c r="I35" s="313"/>
      <c r="J35" s="313"/>
      <c r="K35" s="311"/>
    </row>
    <row r="36" s="1" customFormat="1" ht="15" customHeight="1">
      <c r="B36" s="314"/>
      <c r="C36" s="315"/>
      <c r="D36" s="313"/>
      <c r="E36" s="316" t="s">
        <v>139</v>
      </c>
      <c r="F36" s="313"/>
      <c r="G36" s="313" t="s">
        <v>815</v>
      </c>
      <c r="H36" s="313"/>
      <c r="I36" s="313"/>
      <c r="J36" s="313"/>
      <c r="K36" s="311"/>
    </row>
    <row r="37" s="1" customFormat="1" ht="30.75" customHeight="1">
      <c r="B37" s="314"/>
      <c r="C37" s="315"/>
      <c r="D37" s="313"/>
      <c r="E37" s="316" t="s">
        <v>816</v>
      </c>
      <c r="F37" s="313"/>
      <c r="G37" s="313" t="s">
        <v>817</v>
      </c>
      <c r="H37" s="313"/>
      <c r="I37" s="313"/>
      <c r="J37" s="313"/>
      <c r="K37" s="311"/>
    </row>
    <row r="38" s="1" customFormat="1" ht="15" customHeight="1">
      <c r="B38" s="314"/>
      <c r="C38" s="315"/>
      <c r="D38" s="313"/>
      <c r="E38" s="316" t="s">
        <v>53</v>
      </c>
      <c r="F38" s="313"/>
      <c r="G38" s="313" t="s">
        <v>818</v>
      </c>
      <c r="H38" s="313"/>
      <c r="I38" s="313"/>
      <c r="J38" s="313"/>
      <c r="K38" s="311"/>
    </row>
    <row r="39" s="1" customFormat="1" ht="15" customHeight="1">
      <c r="B39" s="314"/>
      <c r="C39" s="315"/>
      <c r="D39" s="313"/>
      <c r="E39" s="316" t="s">
        <v>54</v>
      </c>
      <c r="F39" s="313"/>
      <c r="G39" s="313" t="s">
        <v>819</v>
      </c>
      <c r="H39" s="313"/>
      <c r="I39" s="313"/>
      <c r="J39" s="313"/>
      <c r="K39" s="311"/>
    </row>
    <row r="40" s="1" customFormat="1" ht="15" customHeight="1">
      <c r="B40" s="314"/>
      <c r="C40" s="315"/>
      <c r="D40" s="313"/>
      <c r="E40" s="316" t="s">
        <v>140</v>
      </c>
      <c r="F40" s="313"/>
      <c r="G40" s="313" t="s">
        <v>820</v>
      </c>
      <c r="H40" s="313"/>
      <c r="I40" s="313"/>
      <c r="J40" s="313"/>
      <c r="K40" s="311"/>
    </row>
    <row r="41" s="1" customFormat="1" ht="15" customHeight="1">
      <c r="B41" s="314"/>
      <c r="C41" s="315"/>
      <c r="D41" s="313"/>
      <c r="E41" s="316" t="s">
        <v>141</v>
      </c>
      <c r="F41" s="313"/>
      <c r="G41" s="313" t="s">
        <v>821</v>
      </c>
      <c r="H41" s="313"/>
      <c r="I41" s="313"/>
      <c r="J41" s="313"/>
      <c r="K41" s="311"/>
    </row>
    <row r="42" s="1" customFormat="1" ht="15" customHeight="1">
      <c r="B42" s="314"/>
      <c r="C42" s="315"/>
      <c r="D42" s="313"/>
      <c r="E42" s="316" t="s">
        <v>822</v>
      </c>
      <c r="F42" s="313"/>
      <c r="G42" s="313" t="s">
        <v>823</v>
      </c>
      <c r="H42" s="313"/>
      <c r="I42" s="313"/>
      <c r="J42" s="313"/>
      <c r="K42" s="311"/>
    </row>
    <row r="43" s="1" customFormat="1" ht="15" customHeight="1">
      <c r="B43" s="314"/>
      <c r="C43" s="315"/>
      <c r="D43" s="313"/>
      <c r="E43" s="316"/>
      <c r="F43" s="313"/>
      <c r="G43" s="313" t="s">
        <v>824</v>
      </c>
      <c r="H43" s="313"/>
      <c r="I43" s="313"/>
      <c r="J43" s="313"/>
      <c r="K43" s="311"/>
    </row>
    <row r="44" s="1" customFormat="1" ht="15" customHeight="1">
      <c r="B44" s="314"/>
      <c r="C44" s="315"/>
      <c r="D44" s="313"/>
      <c r="E44" s="316" t="s">
        <v>825</v>
      </c>
      <c r="F44" s="313"/>
      <c r="G44" s="313" t="s">
        <v>826</v>
      </c>
      <c r="H44" s="313"/>
      <c r="I44" s="313"/>
      <c r="J44" s="313"/>
      <c r="K44" s="311"/>
    </row>
    <row r="45" s="1" customFormat="1" ht="15" customHeight="1">
      <c r="B45" s="314"/>
      <c r="C45" s="315"/>
      <c r="D45" s="313"/>
      <c r="E45" s="316" t="s">
        <v>143</v>
      </c>
      <c r="F45" s="313"/>
      <c r="G45" s="313" t="s">
        <v>827</v>
      </c>
      <c r="H45" s="313"/>
      <c r="I45" s="313"/>
      <c r="J45" s="313"/>
      <c r="K45" s="311"/>
    </row>
    <row r="46" s="1" customFormat="1" ht="12.75" customHeight="1">
      <c r="B46" s="314"/>
      <c r="C46" s="315"/>
      <c r="D46" s="313"/>
      <c r="E46" s="313"/>
      <c r="F46" s="313"/>
      <c r="G46" s="313"/>
      <c r="H46" s="313"/>
      <c r="I46" s="313"/>
      <c r="J46" s="313"/>
      <c r="K46" s="311"/>
    </row>
    <row r="47" s="1" customFormat="1" ht="15" customHeight="1">
      <c r="B47" s="314"/>
      <c r="C47" s="315"/>
      <c r="D47" s="313" t="s">
        <v>828</v>
      </c>
      <c r="E47" s="313"/>
      <c r="F47" s="313"/>
      <c r="G47" s="313"/>
      <c r="H47" s="313"/>
      <c r="I47" s="313"/>
      <c r="J47" s="313"/>
      <c r="K47" s="311"/>
    </row>
    <row r="48" s="1" customFormat="1" ht="15" customHeight="1">
      <c r="B48" s="314"/>
      <c r="C48" s="315"/>
      <c r="D48" s="315"/>
      <c r="E48" s="313" t="s">
        <v>829</v>
      </c>
      <c r="F48" s="313"/>
      <c r="G48" s="313"/>
      <c r="H48" s="313"/>
      <c r="I48" s="313"/>
      <c r="J48" s="313"/>
      <c r="K48" s="311"/>
    </row>
    <row r="49" s="1" customFormat="1" ht="15" customHeight="1">
      <c r="B49" s="314"/>
      <c r="C49" s="315"/>
      <c r="D49" s="315"/>
      <c r="E49" s="313" t="s">
        <v>830</v>
      </c>
      <c r="F49" s="313"/>
      <c r="G49" s="313"/>
      <c r="H49" s="313"/>
      <c r="I49" s="313"/>
      <c r="J49" s="313"/>
      <c r="K49" s="311"/>
    </row>
    <row r="50" s="1" customFormat="1" ht="15" customHeight="1">
      <c r="B50" s="314"/>
      <c r="C50" s="315"/>
      <c r="D50" s="315"/>
      <c r="E50" s="313" t="s">
        <v>831</v>
      </c>
      <c r="F50" s="313"/>
      <c r="G50" s="313"/>
      <c r="H50" s="313"/>
      <c r="I50" s="313"/>
      <c r="J50" s="313"/>
      <c r="K50" s="311"/>
    </row>
    <row r="51" s="1" customFormat="1" ht="15" customHeight="1">
      <c r="B51" s="314"/>
      <c r="C51" s="315"/>
      <c r="D51" s="313" t="s">
        <v>832</v>
      </c>
      <c r="E51" s="313"/>
      <c r="F51" s="313"/>
      <c r="G51" s="313"/>
      <c r="H51" s="313"/>
      <c r="I51" s="313"/>
      <c r="J51" s="313"/>
      <c r="K51" s="311"/>
    </row>
    <row r="52" s="1" customFormat="1" ht="25.5" customHeight="1">
      <c r="B52" s="309"/>
      <c r="C52" s="310" t="s">
        <v>833</v>
      </c>
      <c r="D52" s="310"/>
      <c r="E52" s="310"/>
      <c r="F52" s="310"/>
      <c r="G52" s="310"/>
      <c r="H52" s="310"/>
      <c r="I52" s="310"/>
      <c r="J52" s="310"/>
      <c r="K52" s="311"/>
    </row>
    <row r="53" s="1" customFormat="1" ht="5.25" customHeight="1">
      <c r="B53" s="309"/>
      <c r="C53" s="312"/>
      <c r="D53" s="312"/>
      <c r="E53" s="312"/>
      <c r="F53" s="312"/>
      <c r="G53" s="312"/>
      <c r="H53" s="312"/>
      <c r="I53" s="312"/>
      <c r="J53" s="312"/>
      <c r="K53" s="311"/>
    </row>
    <row r="54" s="1" customFormat="1" ht="15" customHeight="1">
      <c r="B54" s="309"/>
      <c r="C54" s="313" t="s">
        <v>834</v>
      </c>
      <c r="D54" s="313"/>
      <c r="E54" s="313"/>
      <c r="F54" s="313"/>
      <c r="G54" s="313"/>
      <c r="H54" s="313"/>
      <c r="I54" s="313"/>
      <c r="J54" s="313"/>
      <c r="K54" s="311"/>
    </row>
    <row r="55" s="1" customFormat="1" ht="15" customHeight="1">
      <c r="B55" s="309"/>
      <c r="C55" s="313" t="s">
        <v>835</v>
      </c>
      <c r="D55" s="313"/>
      <c r="E55" s="313"/>
      <c r="F55" s="313"/>
      <c r="G55" s="313"/>
      <c r="H55" s="313"/>
      <c r="I55" s="313"/>
      <c r="J55" s="313"/>
      <c r="K55" s="311"/>
    </row>
    <row r="56" s="1" customFormat="1" ht="12.75" customHeight="1">
      <c r="B56" s="309"/>
      <c r="C56" s="313"/>
      <c r="D56" s="313"/>
      <c r="E56" s="313"/>
      <c r="F56" s="313"/>
      <c r="G56" s="313"/>
      <c r="H56" s="313"/>
      <c r="I56" s="313"/>
      <c r="J56" s="313"/>
      <c r="K56" s="311"/>
    </row>
    <row r="57" s="1" customFormat="1" ht="15" customHeight="1">
      <c r="B57" s="309"/>
      <c r="C57" s="313" t="s">
        <v>836</v>
      </c>
      <c r="D57" s="313"/>
      <c r="E57" s="313"/>
      <c r="F57" s="313"/>
      <c r="G57" s="313"/>
      <c r="H57" s="313"/>
      <c r="I57" s="313"/>
      <c r="J57" s="313"/>
      <c r="K57" s="311"/>
    </row>
    <row r="58" s="1" customFormat="1" ht="15" customHeight="1">
      <c r="B58" s="309"/>
      <c r="C58" s="315"/>
      <c r="D58" s="313" t="s">
        <v>837</v>
      </c>
      <c r="E58" s="313"/>
      <c r="F58" s="313"/>
      <c r="G58" s="313"/>
      <c r="H58" s="313"/>
      <c r="I58" s="313"/>
      <c r="J58" s="313"/>
      <c r="K58" s="311"/>
    </row>
    <row r="59" s="1" customFormat="1" ht="15" customHeight="1">
      <c r="B59" s="309"/>
      <c r="C59" s="315"/>
      <c r="D59" s="313" t="s">
        <v>838</v>
      </c>
      <c r="E59" s="313"/>
      <c r="F59" s="313"/>
      <c r="G59" s="313"/>
      <c r="H59" s="313"/>
      <c r="I59" s="313"/>
      <c r="J59" s="313"/>
      <c r="K59" s="311"/>
    </row>
    <row r="60" s="1" customFormat="1" ht="15" customHeight="1">
      <c r="B60" s="309"/>
      <c r="C60" s="315"/>
      <c r="D60" s="313" t="s">
        <v>839</v>
      </c>
      <c r="E60" s="313"/>
      <c r="F60" s="313"/>
      <c r="G60" s="313"/>
      <c r="H60" s="313"/>
      <c r="I60" s="313"/>
      <c r="J60" s="313"/>
      <c r="K60" s="311"/>
    </row>
    <row r="61" s="1" customFormat="1" ht="15" customHeight="1">
      <c r="B61" s="309"/>
      <c r="C61" s="315"/>
      <c r="D61" s="313" t="s">
        <v>840</v>
      </c>
      <c r="E61" s="313"/>
      <c r="F61" s="313"/>
      <c r="G61" s="313"/>
      <c r="H61" s="313"/>
      <c r="I61" s="313"/>
      <c r="J61" s="313"/>
      <c r="K61" s="311"/>
    </row>
    <row r="62" s="1" customFormat="1" ht="15" customHeight="1">
      <c r="B62" s="309"/>
      <c r="C62" s="315"/>
      <c r="D62" s="318" t="s">
        <v>841</v>
      </c>
      <c r="E62" s="318"/>
      <c r="F62" s="318"/>
      <c r="G62" s="318"/>
      <c r="H62" s="318"/>
      <c r="I62" s="318"/>
      <c r="J62" s="318"/>
      <c r="K62" s="311"/>
    </row>
    <row r="63" s="1" customFormat="1" ht="15" customHeight="1">
      <c r="B63" s="309"/>
      <c r="C63" s="315"/>
      <c r="D63" s="313" t="s">
        <v>842</v>
      </c>
      <c r="E63" s="313"/>
      <c r="F63" s="313"/>
      <c r="G63" s="313"/>
      <c r="H63" s="313"/>
      <c r="I63" s="313"/>
      <c r="J63" s="313"/>
      <c r="K63" s="311"/>
    </row>
    <row r="64" s="1" customFormat="1" ht="12.75" customHeight="1">
      <c r="B64" s="309"/>
      <c r="C64" s="315"/>
      <c r="D64" s="315"/>
      <c r="E64" s="319"/>
      <c r="F64" s="315"/>
      <c r="G64" s="315"/>
      <c r="H64" s="315"/>
      <c r="I64" s="315"/>
      <c r="J64" s="315"/>
      <c r="K64" s="311"/>
    </row>
    <row r="65" s="1" customFormat="1" ht="15" customHeight="1">
      <c r="B65" s="309"/>
      <c r="C65" s="315"/>
      <c r="D65" s="313" t="s">
        <v>843</v>
      </c>
      <c r="E65" s="313"/>
      <c r="F65" s="313"/>
      <c r="G65" s="313"/>
      <c r="H65" s="313"/>
      <c r="I65" s="313"/>
      <c r="J65" s="313"/>
      <c r="K65" s="311"/>
    </row>
    <row r="66" s="1" customFormat="1" ht="15" customHeight="1">
      <c r="B66" s="309"/>
      <c r="C66" s="315"/>
      <c r="D66" s="318" t="s">
        <v>844</v>
      </c>
      <c r="E66" s="318"/>
      <c r="F66" s="318"/>
      <c r="G66" s="318"/>
      <c r="H66" s="318"/>
      <c r="I66" s="318"/>
      <c r="J66" s="318"/>
      <c r="K66" s="311"/>
    </row>
    <row r="67" s="1" customFormat="1" ht="15" customHeight="1">
      <c r="B67" s="309"/>
      <c r="C67" s="315"/>
      <c r="D67" s="313" t="s">
        <v>845</v>
      </c>
      <c r="E67" s="313"/>
      <c r="F67" s="313"/>
      <c r="G67" s="313"/>
      <c r="H67" s="313"/>
      <c r="I67" s="313"/>
      <c r="J67" s="313"/>
      <c r="K67" s="311"/>
    </row>
    <row r="68" s="1" customFormat="1" ht="15" customHeight="1">
      <c r="B68" s="309"/>
      <c r="C68" s="315"/>
      <c r="D68" s="313" t="s">
        <v>846</v>
      </c>
      <c r="E68" s="313"/>
      <c r="F68" s="313"/>
      <c r="G68" s="313"/>
      <c r="H68" s="313"/>
      <c r="I68" s="313"/>
      <c r="J68" s="313"/>
      <c r="K68" s="311"/>
    </row>
    <row r="69" s="1" customFormat="1" ht="15" customHeight="1">
      <c r="B69" s="309"/>
      <c r="C69" s="315"/>
      <c r="D69" s="313" t="s">
        <v>847</v>
      </c>
      <c r="E69" s="313"/>
      <c r="F69" s="313"/>
      <c r="G69" s="313"/>
      <c r="H69" s="313"/>
      <c r="I69" s="313"/>
      <c r="J69" s="313"/>
      <c r="K69" s="311"/>
    </row>
    <row r="70" s="1" customFormat="1" ht="15" customHeight="1">
      <c r="B70" s="309"/>
      <c r="C70" s="315"/>
      <c r="D70" s="313" t="s">
        <v>848</v>
      </c>
      <c r="E70" s="313"/>
      <c r="F70" s="313"/>
      <c r="G70" s="313"/>
      <c r="H70" s="313"/>
      <c r="I70" s="313"/>
      <c r="J70" s="313"/>
      <c r="K70" s="311"/>
    </row>
    <row r="71" s="1" customFormat="1" ht="12.75" customHeight="1">
      <c r="B71" s="320"/>
      <c r="C71" s="321"/>
      <c r="D71" s="321"/>
      <c r="E71" s="321"/>
      <c r="F71" s="321"/>
      <c r="G71" s="321"/>
      <c r="H71" s="321"/>
      <c r="I71" s="321"/>
      <c r="J71" s="321"/>
      <c r="K71" s="322"/>
    </row>
    <row r="72" s="1" customFormat="1" ht="18.75" customHeight="1">
      <c r="B72" s="323"/>
      <c r="C72" s="323"/>
      <c r="D72" s="323"/>
      <c r="E72" s="323"/>
      <c r="F72" s="323"/>
      <c r="G72" s="323"/>
      <c r="H72" s="323"/>
      <c r="I72" s="323"/>
      <c r="J72" s="323"/>
      <c r="K72" s="324"/>
    </row>
    <row r="73" s="1" customFormat="1" ht="18.75" customHeight="1">
      <c r="B73" s="324"/>
      <c r="C73" s="324"/>
      <c r="D73" s="324"/>
      <c r="E73" s="324"/>
      <c r="F73" s="324"/>
      <c r="G73" s="324"/>
      <c r="H73" s="324"/>
      <c r="I73" s="324"/>
      <c r="J73" s="324"/>
      <c r="K73" s="324"/>
    </row>
    <row r="74" s="1" customFormat="1" ht="7.5" customHeight="1">
      <c r="B74" s="325"/>
      <c r="C74" s="326"/>
      <c r="D74" s="326"/>
      <c r="E74" s="326"/>
      <c r="F74" s="326"/>
      <c r="G74" s="326"/>
      <c r="H74" s="326"/>
      <c r="I74" s="326"/>
      <c r="J74" s="326"/>
      <c r="K74" s="327"/>
    </row>
    <row r="75" s="1" customFormat="1" ht="45" customHeight="1">
      <c r="B75" s="328"/>
      <c r="C75" s="329" t="s">
        <v>849</v>
      </c>
      <c r="D75" s="329"/>
      <c r="E75" s="329"/>
      <c r="F75" s="329"/>
      <c r="G75" s="329"/>
      <c r="H75" s="329"/>
      <c r="I75" s="329"/>
      <c r="J75" s="329"/>
      <c r="K75" s="330"/>
    </row>
    <row r="76" s="1" customFormat="1" ht="17.25" customHeight="1">
      <c r="B76" s="328"/>
      <c r="C76" s="331" t="s">
        <v>850</v>
      </c>
      <c r="D76" s="331"/>
      <c r="E76" s="331"/>
      <c r="F76" s="331" t="s">
        <v>851</v>
      </c>
      <c r="G76" s="332"/>
      <c r="H76" s="331" t="s">
        <v>54</v>
      </c>
      <c r="I76" s="331" t="s">
        <v>57</v>
      </c>
      <c r="J76" s="331" t="s">
        <v>852</v>
      </c>
      <c r="K76" s="330"/>
    </row>
    <row r="77" s="1" customFormat="1" ht="17.25" customHeight="1">
      <c r="B77" s="328"/>
      <c r="C77" s="333" t="s">
        <v>853</v>
      </c>
      <c r="D77" s="333"/>
      <c r="E77" s="333"/>
      <c r="F77" s="334" t="s">
        <v>854</v>
      </c>
      <c r="G77" s="335"/>
      <c r="H77" s="333"/>
      <c r="I77" s="333"/>
      <c r="J77" s="333" t="s">
        <v>855</v>
      </c>
      <c r="K77" s="330"/>
    </row>
    <row r="78" s="1" customFormat="1" ht="5.25" customHeight="1">
      <c r="B78" s="328"/>
      <c r="C78" s="336"/>
      <c r="D78" s="336"/>
      <c r="E78" s="336"/>
      <c r="F78" s="336"/>
      <c r="G78" s="337"/>
      <c r="H78" s="336"/>
      <c r="I78" s="336"/>
      <c r="J78" s="336"/>
      <c r="K78" s="330"/>
    </row>
    <row r="79" s="1" customFormat="1" ht="15" customHeight="1">
      <c r="B79" s="328"/>
      <c r="C79" s="316" t="s">
        <v>53</v>
      </c>
      <c r="D79" s="338"/>
      <c r="E79" s="338"/>
      <c r="F79" s="339" t="s">
        <v>856</v>
      </c>
      <c r="G79" s="340"/>
      <c r="H79" s="316" t="s">
        <v>857</v>
      </c>
      <c r="I79" s="316" t="s">
        <v>858</v>
      </c>
      <c r="J79" s="316">
        <v>20</v>
      </c>
      <c r="K79" s="330"/>
    </row>
    <row r="80" s="1" customFormat="1" ht="15" customHeight="1">
      <c r="B80" s="328"/>
      <c r="C80" s="316" t="s">
        <v>859</v>
      </c>
      <c r="D80" s="316"/>
      <c r="E80" s="316"/>
      <c r="F80" s="339" t="s">
        <v>856</v>
      </c>
      <c r="G80" s="340"/>
      <c r="H80" s="316" t="s">
        <v>860</v>
      </c>
      <c r="I80" s="316" t="s">
        <v>858</v>
      </c>
      <c r="J80" s="316">
        <v>120</v>
      </c>
      <c r="K80" s="330"/>
    </row>
    <row r="81" s="1" customFormat="1" ht="15" customHeight="1">
      <c r="B81" s="341"/>
      <c r="C81" s="316" t="s">
        <v>861</v>
      </c>
      <c r="D81" s="316"/>
      <c r="E81" s="316"/>
      <c r="F81" s="339" t="s">
        <v>862</v>
      </c>
      <c r="G81" s="340"/>
      <c r="H81" s="316" t="s">
        <v>863</v>
      </c>
      <c r="I81" s="316" t="s">
        <v>858</v>
      </c>
      <c r="J81" s="316">
        <v>50</v>
      </c>
      <c r="K81" s="330"/>
    </row>
    <row r="82" s="1" customFormat="1" ht="15" customHeight="1">
      <c r="B82" s="341"/>
      <c r="C82" s="316" t="s">
        <v>864</v>
      </c>
      <c r="D82" s="316"/>
      <c r="E82" s="316"/>
      <c r="F82" s="339" t="s">
        <v>856</v>
      </c>
      <c r="G82" s="340"/>
      <c r="H82" s="316" t="s">
        <v>865</v>
      </c>
      <c r="I82" s="316" t="s">
        <v>866</v>
      </c>
      <c r="J82" s="316"/>
      <c r="K82" s="330"/>
    </row>
    <row r="83" s="1" customFormat="1" ht="15" customHeight="1">
      <c r="B83" s="341"/>
      <c r="C83" s="342" t="s">
        <v>867</v>
      </c>
      <c r="D83" s="342"/>
      <c r="E83" s="342"/>
      <c r="F83" s="343" t="s">
        <v>862</v>
      </c>
      <c r="G83" s="342"/>
      <c r="H83" s="342" t="s">
        <v>868</v>
      </c>
      <c r="I83" s="342" t="s">
        <v>858</v>
      </c>
      <c r="J83" s="342">
        <v>15</v>
      </c>
      <c r="K83" s="330"/>
    </row>
    <row r="84" s="1" customFormat="1" ht="15" customHeight="1">
      <c r="B84" s="341"/>
      <c r="C84" s="342" t="s">
        <v>869</v>
      </c>
      <c r="D84" s="342"/>
      <c r="E84" s="342"/>
      <c r="F84" s="343" t="s">
        <v>862</v>
      </c>
      <c r="G84" s="342"/>
      <c r="H84" s="342" t="s">
        <v>870</v>
      </c>
      <c r="I84" s="342" t="s">
        <v>858</v>
      </c>
      <c r="J84" s="342">
        <v>15</v>
      </c>
      <c r="K84" s="330"/>
    </row>
    <row r="85" s="1" customFormat="1" ht="15" customHeight="1">
      <c r="B85" s="341"/>
      <c r="C85" s="342" t="s">
        <v>871</v>
      </c>
      <c r="D85" s="342"/>
      <c r="E85" s="342"/>
      <c r="F85" s="343" t="s">
        <v>862</v>
      </c>
      <c r="G85" s="342"/>
      <c r="H85" s="342" t="s">
        <v>872</v>
      </c>
      <c r="I85" s="342" t="s">
        <v>858</v>
      </c>
      <c r="J85" s="342">
        <v>20</v>
      </c>
      <c r="K85" s="330"/>
    </row>
    <row r="86" s="1" customFormat="1" ht="15" customHeight="1">
      <c r="B86" s="341"/>
      <c r="C86" s="342" t="s">
        <v>873</v>
      </c>
      <c r="D86" s="342"/>
      <c r="E86" s="342"/>
      <c r="F86" s="343" t="s">
        <v>862</v>
      </c>
      <c r="G86" s="342"/>
      <c r="H86" s="342" t="s">
        <v>874</v>
      </c>
      <c r="I86" s="342" t="s">
        <v>858</v>
      </c>
      <c r="J86" s="342">
        <v>20</v>
      </c>
      <c r="K86" s="330"/>
    </row>
    <row r="87" s="1" customFormat="1" ht="15" customHeight="1">
      <c r="B87" s="341"/>
      <c r="C87" s="316" t="s">
        <v>875</v>
      </c>
      <c r="D87" s="316"/>
      <c r="E87" s="316"/>
      <c r="F87" s="339" t="s">
        <v>862</v>
      </c>
      <c r="G87" s="340"/>
      <c r="H87" s="316" t="s">
        <v>876</v>
      </c>
      <c r="I87" s="316" t="s">
        <v>858</v>
      </c>
      <c r="J87" s="316">
        <v>50</v>
      </c>
      <c r="K87" s="330"/>
    </row>
    <row r="88" s="1" customFormat="1" ht="15" customHeight="1">
      <c r="B88" s="341"/>
      <c r="C88" s="316" t="s">
        <v>877</v>
      </c>
      <c r="D88" s="316"/>
      <c r="E88" s="316"/>
      <c r="F88" s="339" t="s">
        <v>862</v>
      </c>
      <c r="G88" s="340"/>
      <c r="H88" s="316" t="s">
        <v>878</v>
      </c>
      <c r="I88" s="316" t="s">
        <v>858</v>
      </c>
      <c r="J88" s="316">
        <v>20</v>
      </c>
      <c r="K88" s="330"/>
    </row>
    <row r="89" s="1" customFormat="1" ht="15" customHeight="1">
      <c r="B89" s="341"/>
      <c r="C89" s="316" t="s">
        <v>879</v>
      </c>
      <c r="D89" s="316"/>
      <c r="E89" s="316"/>
      <c r="F89" s="339" t="s">
        <v>862</v>
      </c>
      <c r="G89" s="340"/>
      <c r="H89" s="316" t="s">
        <v>880</v>
      </c>
      <c r="I89" s="316" t="s">
        <v>858</v>
      </c>
      <c r="J89" s="316">
        <v>20</v>
      </c>
      <c r="K89" s="330"/>
    </row>
    <row r="90" s="1" customFormat="1" ht="15" customHeight="1">
      <c r="B90" s="341"/>
      <c r="C90" s="316" t="s">
        <v>881</v>
      </c>
      <c r="D90" s="316"/>
      <c r="E90" s="316"/>
      <c r="F90" s="339" t="s">
        <v>862</v>
      </c>
      <c r="G90" s="340"/>
      <c r="H90" s="316" t="s">
        <v>882</v>
      </c>
      <c r="I90" s="316" t="s">
        <v>858</v>
      </c>
      <c r="J90" s="316">
        <v>50</v>
      </c>
      <c r="K90" s="330"/>
    </row>
    <row r="91" s="1" customFormat="1" ht="15" customHeight="1">
      <c r="B91" s="341"/>
      <c r="C91" s="316" t="s">
        <v>883</v>
      </c>
      <c r="D91" s="316"/>
      <c r="E91" s="316"/>
      <c r="F91" s="339" t="s">
        <v>862</v>
      </c>
      <c r="G91" s="340"/>
      <c r="H91" s="316" t="s">
        <v>883</v>
      </c>
      <c r="I91" s="316" t="s">
        <v>858</v>
      </c>
      <c r="J91" s="316">
        <v>50</v>
      </c>
      <c r="K91" s="330"/>
    </row>
    <row r="92" s="1" customFormat="1" ht="15" customHeight="1">
      <c r="B92" s="341"/>
      <c r="C92" s="316" t="s">
        <v>884</v>
      </c>
      <c r="D92" s="316"/>
      <c r="E92" s="316"/>
      <c r="F92" s="339" t="s">
        <v>862</v>
      </c>
      <c r="G92" s="340"/>
      <c r="H92" s="316" t="s">
        <v>885</v>
      </c>
      <c r="I92" s="316" t="s">
        <v>858</v>
      </c>
      <c r="J92" s="316">
        <v>255</v>
      </c>
      <c r="K92" s="330"/>
    </row>
    <row r="93" s="1" customFormat="1" ht="15" customHeight="1">
      <c r="B93" s="341"/>
      <c r="C93" s="316" t="s">
        <v>886</v>
      </c>
      <c r="D93" s="316"/>
      <c r="E93" s="316"/>
      <c r="F93" s="339" t="s">
        <v>856</v>
      </c>
      <c r="G93" s="340"/>
      <c r="H93" s="316" t="s">
        <v>887</v>
      </c>
      <c r="I93" s="316" t="s">
        <v>888</v>
      </c>
      <c r="J93" s="316"/>
      <c r="K93" s="330"/>
    </row>
    <row r="94" s="1" customFormat="1" ht="15" customHeight="1">
      <c r="B94" s="341"/>
      <c r="C94" s="316" t="s">
        <v>889</v>
      </c>
      <c r="D94" s="316"/>
      <c r="E94" s="316"/>
      <c r="F94" s="339" t="s">
        <v>856</v>
      </c>
      <c r="G94" s="340"/>
      <c r="H94" s="316" t="s">
        <v>890</v>
      </c>
      <c r="I94" s="316" t="s">
        <v>891</v>
      </c>
      <c r="J94" s="316"/>
      <c r="K94" s="330"/>
    </row>
    <row r="95" s="1" customFormat="1" ht="15" customHeight="1">
      <c r="B95" s="341"/>
      <c r="C95" s="316" t="s">
        <v>892</v>
      </c>
      <c r="D95" s="316"/>
      <c r="E95" s="316"/>
      <c r="F95" s="339" t="s">
        <v>856</v>
      </c>
      <c r="G95" s="340"/>
      <c r="H95" s="316" t="s">
        <v>892</v>
      </c>
      <c r="I95" s="316" t="s">
        <v>891</v>
      </c>
      <c r="J95" s="316"/>
      <c r="K95" s="330"/>
    </row>
    <row r="96" s="1" customFormat="1" ht="15" customHeight="1">
      <c r="B96" s="341"/>
      <c r="C96" s="316" t="s">
        <v>38</v>
      </c>
      <c r="D96" s="316"/>
      <c r="E96" s="316"/>
      <c r="F96" s="339" t="s">
        <v>856</v>
      </c>
      <c r="G96" s="340"/>
      <c r="H96" s="316" t="s">
        <v>893</v>
      </c>
      <c r="I96" s="316" t="s">
        <v>891</v>
      </c>
      <c r="J96" s="316"/>
      <c r="K96" s="330"/>
    </row>
    <row r="97" s="1" customFormat="1" ht="15" customHeight="1">
      <c r="B97" s="341"/>
      <c r="C97" s="316" t="s">
        <v>48</v>
      </c>
      <c r="D97" s="316"/>
      <c r="E97" s="316"/>
      <c r="F97" s="339" t="s">
        <v>856</v>
      </c>
      <c r="G97" s="340"/>
      <c r="H97" s="316" t="s">
        <v>894</v>
      </c>
      <c r="I97" s="316" t="s">
        <v>891</v>
      </c>
      <c r="J97" s="316"/>
      <c r="K97" s="330"/>
    </row>
    <row r="98" s="1" customFormat="1" ht="15" customHeight="1">
      <c r="B98" s="344"/>
      <c r="C98" s="345"/>
      <c r="D98" s="345"/>
      <c r="E98" s="345"/>
      <c r="F98" s="345"/>
      <c r="G98" s="345"/>
      <c r="H98" s="345"/>
      <c r="I98" s="345"/>
      <c r="J98" s="345"/>
      <c r="K98" s="346"/>
    </row>
    <row r="99" s="1" customFormat="1" ht="18.75" customHeight="1">
      <c r="B99" s="347"/>
      <c r="C99" s="348"/>
      <c r="D99" s="348"/>
      <c r="E99" s="348"/>
      <c r="F99" s="348"/>
      <c r="G99" s="348"/>
      <c r="H99" s="348"/>
      <c r="I99" s="348"/>
      <c r="J99" s="348"/>
      <c r="K99" s="347"/>
    </row>
    <row r="100" s="1" customFormat="1" ht="18.75" customHeight="1">
      <c r="B100" s="324"/>
      <c r="C100" s="324"/>
      <c r="D100" s="324"/>
      <c r="E100" s="324"/>
      <c r="F100" s="324"/>
      <c r="G100" s="324"/>
      <c r="H100" s="324"/>
      <c r="I100" s="324"/>
      <c r="J100" s="324"/>
      <c r="K100" s="324"/>
    </row>
    <row r="101" s="1" customFormat="1" ht="7.5" customHeight="1">
      <c r="B101" s="325"/>
      <c r="C101" s="326"/>
      <c r="D101" s="326"/>
      <c r="E101" s="326"/>
      <c r="F101" s="326"/>
      <c r="G101" s="326"/>
      <c r="H101" s="326"/>
      <c r="I101" s="326"/>
      <c r="J101" s="326"/>
      <c r="K101" s="327"/>
    </row>
    <row r="102" s="1" customFormat="1" ht="45" customHeight="1">
      <c r="B102" s="328"/>
      <c r="C102" s="329" t="s">
        <v>895</v>
      </c>
      <c r="D102" s="329"/>
      <c r="E102" s="329"/>
      <c r="F102" s="329"/>
      <c r="G102" s="329"/>
      <c r="H102" s="329"/>
      <c r="I102" s="329"/>
      <c r="J102" s="329"/>
      <c r="K102" s="330"/>
    </row>
    <row r="103" s="1" customFormat="1" ht="17.25" customHeight="1">
      <c r="B103" s="328"/>
      <c r="C103" s="331" t="s">
        <v>850</v>
      </c>
      <c r="D103" s="331"/>
      <c r="E103" s="331"/>
      <c r="F103" s="331" t="s">
        <v>851</v>
      </c>
      <c r="G103" s="332"/>
      <c r="H103" s="331" t="s">
        <v>54</v>
      </c>
      <c r="I103" s="331" t="s">
        <v>57</v>
      </c>
      <c r="J103" s="331" t="s">
        <v>852</v>
      </c>
      <c r="K103" s="330"/>
    </row>
    <row r="104" s="1" customFormat="1" ht="17.25" customHeight="1">
      <c r="B104" s="328"/>
      <c r="C104" s="333" t="s">
        <v>853</v>
      </c>
      <c r="D104" s="333"/>
      <c r="E104" s="333"/>
      <c r="F104" s="334" t="s">
        <v>854</v>
      </c>
      <c r="G104" s="335"/>
      <c r="H104" s="333"/>
      <c r="I104" s="333"/>
      <c r="J104" s="333" t="s">
        <v>855</v>
      </c>
      <c r="K104" s="330"/>
    </row>
    <row r="105" s="1" customFormat="1" ht="5.25" customHeight="1">
      <c r="B105" s="328"/>
      <c r="C105" s="331"/>
      <c r="D105" s="331"/>
      <c r="E105" s="331"/>
      <c r="F105" s="331"/>
      <c r="G105" s="349"/>
      <c r="H105" s="331"/>
      <c r="I105" s="331"/>
      <c r="J105" s="331"/>
      <c r="K105" s="330"/>
    </row>
    <row r="106" s="1" customFormat="1" ht="15" customHeight="1">
      <c r="B106" s="328"/>
      <c r="C106" s="316" t="s">
        <v>53</v>
      </c>
      <c r="D106" s="338"/>
      <c r="E106" s="338"/>
      <c r="F106" s="339" t="s">
        <v>856</v>
      </c>
      <c r="G106" s="316"/>
      <c r="H106" s="316" t="s">
        <v>896</v>
      </c>
      <c r="I106" s="316" t="s">
        <v>858</v>
      </c>
      <c r="J106" s="316">
        <v>20</v>
      </c>
      <c r="K106" s="330"/>
    </row>
    <row r="107" s="1" customFormat="1" ht="15" customHeight="1">
      <c r="B107" s="328"/>
      <c r="C107" s="316" t="s">
        <v>859</v>
      </c>
      <c r="D107" s="316"/>
      <c r="E107" s="316"/>
      <c r="F107" s="339" t="s">
        <v>856</v>
      </c>
      <c r="G107" s="316"/>
      <c r="H107" s="316" t="s">
        <v>896</v>
      </c>
      <c r="I107" s="316" t="s">
        <v>858</v>
      </c>
      <c r="J107" s="316">
        <v>120</v>
      </c>
      <c r="K107" s="330"/>
    </row>
    <row r="108" s="1" customFormat="1" ht="15" customHeight="1">
      <c r="B108" s="341"/>
      <c r="C108" s="316" t="s">
        <v>861</v>
      </c>
      <c r="D108" s="316"/>
      <c r="E108" s="316"/>
      <c r="F108" s="339" t="s">
        <v>862</v>
      </c>
      <c r="G108" s="316"/>
      <c r="H108" s="316" t="s">
        <v>896</v>
      </c>
      <c r="I108" s="316" t="s">
        <v>858</v>
      </c>
      <c r="J108" s="316">
        <v>50</v>
      </c>
      <c r="K108" s="330"/>
    </row>
    <row r="109" s="1" customFormat="1" ht="15" customHeight="1">
      <c r="B109" s="341"/>
      <c r="C109" s="316" t="s">
        <v>864</v>
      </c>
      <c r="D109" s="316"/>
      <c r="E109" s="316"/>
      <c r="F109" s="339" t="s">
        <v>856</v>
      </c>
      <c r="G109" s="316"/>
      <c r="H109" s="316" t="s">
        <v>896</v>
      </c>
      <c r="I109" s="316" t="s">
        <v>866</v>
      </c>
      <c r="J109" s="316"/>
      <c r="K109" s="330"/>
    </row>
    <row r="110" s="1" customFormat="1" ht="15" customHeight="1">
      <c r="B110" s="341"/>
      <c r="C110" s="316" t="s">
        <v>875</v>
      </c>
      <c r="D110" s="316"/>
      <c r="E110" s="316"/>
      <c r="F110" s="339" t="s">
        <v>862</v>
      </c>
      <c r="G110" s="316"/>
      <c r="H110" s="316" t="s">
        <v>896</v>
      </c>
      <c r="I110" s="316" t="s">
        <v>858</v>
      </c>
      <c r="J110" s="316">
        <v>50</v>
      </c>
      <c r="K110" s="330"/>
    </row>
    <row r="111" s="1" customFormat="1" ht="15" customHeight="1">
      <c r="B111" s="341"/>
      <c r="C111" s="316" t="s">
        <v>883</v>
      </c>
      <c r="D111" s="316"/>
      <c r="E111" s="316"/>
      <c r="F111" s="339" t="s">
        <v>862</v>
      </c>
      <c r="G111" s="316"/>
      <c r="H111" s="316" t="s">
        <v>896</v>
      </c>
      <c r="I111" s="316" t="s">
        <v>858</v>
      </c>
      <c r="J111" s="316">
        <v>50</v>
      </c>
      <c r="K111" s="330"/>
    </row>
    <row r="112" s="1" customFormat="1" ht="15" customHeight="1">
      <c r="B112" s="341"/>
      <c r="C112" s="316" t="s">
        <v>881</v>
      </c>
      <c r="D112" s="316"/>
      <c r="E112" s="316"/>
      <c r="F112" s="339" t="s">
        <v>862</v>
      </c>
      <c r="G112" s="316"/>
      <c r="H112" s="316" t="s">
        <v>896</v>
      </c>
      <c r="I112" s="316" t="s">
        <v>858</v>
      </c>
      <c r="J112" s="316">
        <v>50</v>
      </c>
      <c r="K112" s="330"/>
    </row>
    <row r="113" s="1" customFormat="1" ht="15" customHeight="1">
      <c r="B113" s="341"/>
      <c r="C113" s="316" t="s">
        <v>53</v>
      </c>
      <c r="D113" s="316"/>
      <c r="E113" s="316"/>
      <c r="F113" s="339" t="s">
        <v>856</v>
      </c>
      <c r="G113" s="316"/>
      <c r="H113" s="316" t="s">
        <v>897</v>
      </c>
      <c r="I113" s="316" t="s">
        <v>858</v>
      </c>
      <c r="J113" s="316">
        <v>20</v>
      </c>
      <c r="K113" s="330"/>
    </row>
    <row r="114" s="1" customFormat="1" ht="15" customHeight="1">
      <c r="B114" s="341"/>
      <c r="C114" s="316" t="s">
        <v>898</v>
      </c>
      <c r="D114" s="316"/>
      <c r="E114" s="316"/>
      <c r="F114" s="339" t="s">
        <v>856</v>
      </c>
      <c r="G114" s="316"/>
      <c r="H114" s="316" t="s">
        <v>899</v>
      </c>
      <c r="I114" s="316" t="s">
        <v>858</v>
      </c>
      <c r="J114" s="316">
        <v>120</v>
      </c>
      <c r="K114" s="330"/>
    </row>
    <row r="115" s="1" customFormat="1" ht="15" customHeight="1">
      <c r="B115" s="341"/>
      <c r="C115" s="316" t="s">
        <v>38</v>
      </c>
      <c r="D115" s="316"/>
      <c r="E115" s="316"/>
      <c r="F115" s="339" t="s">
        <v>856</v>
      </c>
      <c r="G115" s="316"/>
      <c r="H115" s="316" t="s">
        <v>900</v>
      </c>
      <c r="I115" s="316" t="s">
        <v>891</v>
      </c>
      <c r="J115" s="316"/>
      <c r="K115" s="330"/>
    </row>
    <row r="116" s="1" customFormat="1" ht="15" customHeight="1">
      <c r="B116" s="341"/>
      <c r="C116" s="316" t="s">
        <v>48</v>
      </c>
      <c r="D116" s="316"/>
      <c r="E116" s="316"/>
      <c r="F116" s="339" t="s">
        <v>856</v>
      </c>
      <c r="G116" s="316"/>
      <c r="H116" s="316" t="s">
        <v>901</v>
      </c>
      <c r="I116" s="316" t="s">
        <v>891</v>
      </c>
      <c r="J116" s="316"/>
      <c r="K116" s="330"/>
    </row>
    <row r="117" s="1" customFormat="1" ht="15" customHeight="1">
      <c r="B117" s="341"/>
      <c r="C117" s="316" t="s">
        <v>57</v>
      </c>
      <c r="D117" s="316"/>
      <c r="E117" s="316"/>
      <c r="F117" s="339" t="s">
        <v>856</v>
      </c>
      <c r="G117" s="316"/>
      <c r="H117" s="316" t="s">
        <v>902</v>
      </c>
      <c r="I117" s="316" t="s">
        <v>903</v>
      </c>
      <c r="J117" s="316"/>
      <c r="K117" s="330"/>
    </row>
    <row r="118" s="1" customFormat="1" ht="15" customHeight="1">
      <c r="B118" s="344"/>
      <c r="C118" s="350"/>
      <c r="D118" s="350"/>
      <c r="E118" s="350"/>
      <c r="F118" s="350"/>
      <c r="G118" s="350"/>
      <c r="H118" s="350"/>
      <c r="I118" s="350"/>
      <c r="J118" s="350"/>
      <c r="K118" s="346"/>
    </row>
    <row r="119" s="1" customFormat="1" ht="18.75" customHeight="1">
      <c r="B119" s="351"/>
      <c r="C119" s="352"/>
      <c r="D119" s="352"/>
      <c r="E119" s="352"/>
      <c r="F119" s="353"/>
      <c r="G119" s="352"/>
      <c r="H119" s="352"/>
      <c r="I119" s="352"/>
      <c r="J119" s="352"/>
      <c r="K119" s="351"/>
    </row>
    <row r="120" s="1" customFormat="1" ht="18.75" customHeight="1">
      <c r="B120" s="324"/>
      <c r="C120" s="324"/>
      <c r="D120" s="324"/>
      <c r="E120" s="324"/>
      <c r="F120" s="324"/>
      <c r="G120" s="324"/>
      <c r="H120" s="324"/>
      <c r="I120" s="324"/>
      <c r="J120" s="324"/>
      <c r="K120" s="324"/>
    </row>
    <row r="121" s="1" customFormat="1" ht="7.5" customHeight="1">
      <c r="B121" s="354"/>
      <c r="C121" s="355"/>
      <c r="D121" s="355"/>
      <c r="E121" s="355"/>
      <c r="F121" s="355"/>
      <c r="G121" s="355"/>
      <c r="H121" s="355"/>
      <c r="I121" s="355"/>
      <c r="J121" s="355"/>
      <c r="K121" s="356"/>
    </row>
    <row r="122" s="1" customFormat="1" ht="45" customHeight="1">
      <c r="B122" s="357"/>
      <c r="C122" s="307" t="s">
        <v>904</v>
      </c>
      <c r="D122" s="307"/>
      <c r="E122" s="307"/>
      <c r="F122" s="307"/>
      <c r="G122" s="307"/>
      <c r="H122" s="307"/>
      <c r="I122" s="307"/>
      <c r="J122" s="307"/>
      <c r="K122" s="358"/>
    </row>
    <row r="123" s="1" customFormat="1" ht="17.25" customHeight="1">
      <c r="B123" s="359"/>
      <c r="C123" s="331" t="s">
        <v>850</v>
      </c>
      <c r="D123" s="331"/>
      <c r="E123" s="331"/>
      <c r="F123" s="331" t="s">
        <v>851</v>
      </c>
      <c r="G123" s="332"/>
      <c r="H123" s="331" t="s">
        <v>54</v>
      </c>
      <c r="I123" s="331" t="s">
        <v>57</v>
      </c>
      <c r="J123" s="331" t="s">
        <v>852</v>
      </c>
      <c r="K123" s="360"/>
    </row>
    <row r="124" s="1" customFormat="1" ht="17.25" customHeight="1">
      <c r="B124" s="359"/>
      <c r="C124" s="333" t="s">
        <v>853</v>
      </c>
      <c r="D124" s="333"/>
      <c r="E124" s="333"/>
      <c r="F124" s="334" t="s">
        <v>854</v>
      </c>
      <c r="G124" s="335"/>
      <c r="H124" s="333"/>
      <c r="I124" s="333"/>
      <c r="J124" s="333" t="s">
        <v>855</v>
      </c>
      <c r="K124" s="360"/>
    </row>
    <row r="125" s="1" customFormat="1" ht="5.25" customHeight="1">
      <c r="B125" s="361"/>
      <c r="C125" s="336"/>
      <c r="D125" s="336"/>
      <c r="E125" s="336"/>
      <c r="F125" s="336"/>
      <c r="G125" s="362"/>
      <c r="H125" s="336"/>
      <c r="I125" s="336"/>
      <c r="J125" s="336"/>
      <c r="K125" s="363"/>
    </row>
    <row r="126" s="1" customFormat="1" ht="15" customHeight="1">
      <c r="B126" s="361"/>
      <c r="C126" s="316" t="s">
        <v>859</v>
      </c>
      <c r="D126" s="338"/>
      <c r="E126" s="338"/>
      <c r="F126" s="339" t="s">
        <v>856</v>
      </c>
      <c r="G126" s="316"/>
      <c r="H126" s="316" t="s">
        <v>896</v>
      </c>
      <c r="I126" s="316" t="s">
        <v>858</v>
      </c>
      <c r="J126" s="316">
        <v>120</v>
      </c>
      <c r="K126" s="364"/>
    </row>
    <row r="127" s="1" customFormat="1" ht="15" customHeight="1">
      <c r="B127" s="361"/>
      <c r="C127" s="316" t="s">
        <v>905</v>
      </c>
      <c r="D127" s="316"/>
      <c r="E127" s="316"/>
      <c r="F127" s="339" t="s">
        <v>856</v>
      </c>
      <c r="G127" s="316"/>
      <c r="H127" s="316" t="s">
        <v>906</v>
      </c>
      <c r="I127" s="316" t="s">
        <v>858</v>
      </c>
      <c r="J127" s="316" t="s">
        <v>907</v>
      </c>
      <c r="K127" s="364"/>
    </row>
    <row r="128" s="1" customFormat="1" ht="15" customHeight="1">
      <c r="B128" s="361"/>
      <c r="C128" s="316" t="s">
        <v>83</v>
      </c>
      <c r="D128" s="316"/>
      <c r="E128" s="316"/>
      <c r="F128" s="339" t="s">
        <v>856</v>
      </c>
      <c r="G128" s="316"/>
      <c r="H128" s="316" t="s">
        <v>908</v>
      </c>
      <c r="I128" s="316" t="s">
        <v>858</v>
      </c>
      <c r="J128" s="316" t="s">
        <v>907</v>
      </c>
      <c r="K128" s="364"/>
    </row>
    <row r="129" s="1" customFormat="1" ht="15" customHeight="1">
      <c r="B129" s="361"/>
      <c r="C129" s="316" t="s">
        <v>867</v>
      </c>
      <c r="D129" s="316"/>
      <c r="E129" s="316"/>
      <c r="F129" s="339" t="s">
        <v>862</v>
      </c>
      <c r="G129" s="316"/>
      <c r="H129" s="316" t="s">
        <v>868</v>
      </c>
      <c r="I129" s="316" t="s">
        <v>858</v>
      </c>
      <c r="J129" s="316">
        <v>15</v>
      </c>
      <c r="K129" s="364"/>
    </row>
    <row r="130" s="1" customFormat="1" ht="15" customHeight="1">
      <c r="B130" s="361"/>
      <c r="C130" s="342" t="s">
        <v>869</v>
      </c>
      <c r="D130" s="342"/>
      <c r="E130" s="342"/>
      <c r="F130" s="343" t="s">
        <v>862</v>
      </c>
      <c r="G130" s="342"/>
      <c r="H130" s="342" t="s">
        <v>870</v>
      </c>
      <c r="I130" s="342" t="s">
        <v>858</v>
      </c>
      <c r="J130" s="342">
        <v>15</v>
      </c>
      <c r="K130" s="364"/>
    </row>
    <row r="131" s="1" customFormat="1" ht="15" customHeight="1">
      <c r="B131" s="361"/>
      <c r="C131" s="342" t="s">
        <v>871</v>
      </c>
      <c r="D131" s="342"/>
      <c r="E131" s="342"/>
      <c r="F131" s="343" t="s">
        <v>862</v>
      </c>
      <c r="G131" s="342"/>
      <c r="H131" s="342" t="s">
        <v>872</v>
      </c>
      <c r="I131" s="342" t="s">
        <v>858</v>
      </c>
      <c r="J131" s="342">
        <v>20</v>
      </c>
      <c r="K131" s="364"/>
    </row>
    <row r="132" s="1" customFormat="1" ht="15" customHeight="1">
      <c r="B132" s="361"/>
      <c r="C132" s="342" t="s">
        <v>873</v>
      </c>
      <c r="D132" s="342"/>
      <c r="E132" s="342"/>
      <c r="F132" s="343" t="s">
        <v>862</v>
      </c>
      <c r="G132" s="342"/>
      <c r="H132" s="342" t="s">
        <v>874</v>
      </c>
      <c r="I132" s="342" t="s">
        <v>858</v>
      </c>
      <c r="J132" s="342">
        <v>20</v>
      </c>
      <c r="K132" s="364"/>
    </row>
    <row r="133" s="1" customFormat="1" ht="15" customHeight="1">
      <c r="B133" s="361"/>
      <c r="C133" s="316" t="s">
        <v>861</v>
      </c>
      <c r="D133" s="316"/>
      <c r="E133" s="316"/>
      <c r="F133" s="339" t="s">
        <v>862</v>
      </c>
      <c r="G133" s="316"/>
      <c r="H133" s="316" t="s">
        <v>896</v>
      </c>
      <c r="I133" s="316" t="s">
        <v>858</v>
      </c>
      <c r="J133" s="316">
        <v>50</v>
      </c>
      <c r="K133" s="364"/>
    </row>
    <row r="134" s="1" customFormat="1" ht="15" customHeight="1">
      <c r="B134" s="361"/>
      <c r="C134" s="316" t="s">
        <v>875</v>
      </c>
      <c r="D134" s="316"/>
      <c r="E134" s="316"/>
      <c r="F134" s="339" t="s">
        <v>862</v>
      </c>
      <c r="G134" s="316"/>
      <c r="H134" s="316" t="s">
        <v>896</v>
      </c>
      <c r="I134" s="316" t="s">
        <v>858</v>
      </c>
      <c r="J134" s="316">
        <v>50</v>
      </c>
      <c r="K134" s="364"/>
    </row>
    <row r="135" s="1" customFormat="1" ht="15" customHeight="1">
      <c r="B135" s="361"/>
      <c r="C135" s="316" t="s">
        <v>881</v>
      </c>
      <c r="D135" s="316"/>
      <c r="E135" s="316"/>
      <c r="F135" s="339" t="s">
        <v>862</v>
      </c>
      <c r="G135" s="316"/>
      <c r="H135" s="316" t="s">
        <v>896</v>
      </c>
      <c r="I135" s="316" t="s">
        <v>858</v>
      </c>
      <c r="J135" s="316">
        <v>50</v>
      </c>
      <c r="K135" s="364"/>
    </row>
    <row r="136" s="1" customFormat="1" ht="15" customHeight="1">
      <c r="B136" s="361"/>
      <c r="C136" s="316" t="s">
        <v>883</v>
      </c>
      <c r="D136" s="316"/>
      <c r="E136" s="316"/>
      <c r="F136" s="339" t="s">
        <v>862</v>
      </c>
      <c r="G136" s="316"/>
      <c r="H136" s="316" t="s">
        <v>896</v>
      </c>
      <c r="I136" s="316" t="s">
        <v>858</v>
      </c>
      <c r="J136" s="316">
        <v>50</v>
      </c>
      <c r="K136" s="364"/>
    </row>
    <row r="137" s="1" customFormat="1" ht="15" customHeight="1">
      <c r="B137" s="361"/>
      <c r="C137" s="316" t="s">
        <v>884</v>
      </c>
      <c r="D137" s="316"/>
      <c r="E137" s="316"/>
      <c r="F137" s="339" t="s">
        <v>862</v>
      </c>
      <c r="G137" s="316"/>
      <c r="H137" s="316" t="s">
        <v>909</v>
      </c>
      <c r="I137" s="316" t="s">
        <v>858</v>
      </c>
      <c r="J137" s="316">
        <v>255</v>
      </c>
      <c r="K137" s="364"/>
    </row>
    <row r="138" s="1" customFormat="1" ht="15" customHeight="1">
      <c r="B138" s="361"/>
      <c r="C138" s="316" t="s">
        <v>886</v>
      </c>
      <c r="D138" s="316"/>
      <c r="E138" s="316"/>
      <c r="F138" s="339" t="s">
        <v>856</v>
      </c>
      <c r="G138" s="316"/>
      <c r="H138" s="316" t="s">
        <v>910</v>
      </c>
      <c r="I138" s="316" t="s">
        <v>888</v>
      </c>
      <c r="J138" s="316"/>
      <c r="K138" s="364"/>
    </row>
    <row r="139" s="1" customFormat="1" ht="15" customHeight="1">
      <c r="B139" s="361"/>
      <c r="C139" s="316" t="s">
        <v>889</v>
      </c>
      <c r="D139" s="316"/>
      <c r="E139" s="316"/>
      <c r="F139" s="339" t="s">
        <v>856</v>
      </c>
      <c r="G139" s="316"/>
      <c r="H139" s="316" t="s">
        <v>911</v>
      </c>
      <c r="I139" s="316" t="s">
        <v>891</v>
      </c>
      <c r="J139" s="316"/>
      <c r="K139" s="364"/>
    </row>
    <row r="140" s="1" customFormat="1" ht="15" customHeight="1">
      <c r="B140" s="361"/>
      <c r="C140" s="316" t="s">
        <v>892</v>
      </c>
      <c r="D140" s="316"/>
      <c r="E140" s="316"/>
      <c r="F140" s="339" t="s">
        <v>856</v>
      </c>
      <c r="G140" s="316"/>
      <c r="H140" s="316" t="s">
        <v>892</v>
      </c>
      <c r="I140" s="316" t="s">
        <v>891</v>
      </c>
      <c r="J140" s="316"/>
      <c r="K140" s="364"/>
    </row>
    <row r="141" s="1" customFormat="1" ht="15" customHeight="1">
      <c r="B141" s="361"/>
      <c r="C141" s="316" t="s">
        <v>38</v>
      </c>
      <c r="D141" s="316"/>
      <c r="E141" s="316"/>
      <c r="F141" s="339" t="s">
        <v>856</v>
      </c>
      <c r="G141" s="316"/>
      <c r="H141" s="316" t="s">
        <v>912</v>
      </c>
      <c r="I141" s="316" t="s">
        <v>891</v>
      </c>
      <c r="J141" s="316"/>
      <c r="K141" s="364"/>
    </row>
    <row r="142" s="1" customFormat="1" ht="15" customHeight="1">
      <c r="B142" s="361"/>
      <c r="C142" s="316" t="s">
        <v>913</v>
      </c>
      <c r="D142" s="316"/>
      <c r="E142" s="316"/>
      <c r="F142" s="339" t="s">
        <v>856</v>
      </c>
      <c r="G142" s="316"/>
      <c r="H142" s="316" t="s">
        <v>914</v>
      </c>
      <c r="I142" s="316" t="s">
        <v>891</v>
      </c>
      <c r="J142" s="316"/>
      <c r="K142" s="364"/>
    </row>
    <row r="143" s="1" customFormat="1" ht="15" customHeight="1">
      <c r="B143" s="365"/>
      <c r="C143" s="366"/>
      <c r="D143" s="366"/>
      <c r="E143" s="366"/>
      <c r="F143" s="366"/>
      <c r="G143" s="366"/>
      <c r="H143" s="366"/>
      <c r="I143" s="366"/>
      <c r="J143" s="366"/>
      <c r="K143" s="367"/>
    </row>
    <row r="144" s="1" customFormat="1" ht="18.75" customHeight="1">
      <c r="B144" s="352"/>
      <c r="C144" s="352"/>
      <c r="D144" s="352"/>
      <c r="E144" s="352"/>
      <c r="F144" s="353"/>
      <c r="G144" s="352"/>
      <c r="H144" s="352"/>
      <c r="I144" s="352"/>
      <c r="J144" s="352"/>
      <c r="K144" s="352"/>
    </row>
    <row r="145" s="1" customFormat="1" ht="18.75" customHeight="1">
      <c r="B145" s="324"/>
      <c r="C145" s="324"/>
      <c r="D145" s="324"/>
      <c r="E145" s="324"/>
      <c r="F145" s="324"/>
      <c r="G145" s="324"/>
      <c r="H145" s="324"/>
      <c r="I145" s="324"/>
      <c r="J145" s="324"/>
      <c r="K145" s="324"/>
    </row>
    <row r="146" s="1" customFormat="1" ht="7.5" customHeight="1">
      <c r="B146" s="325"/>
      <c r="C146" s="326"/>
      <c r="D146" s="326"/>
      <c r="E146" s="326"/>
      <c r="F146" s="326"/>
      <c r="G146" s="326"/>
      <c r="H146" s="326"/>
      <c r="I146" s="326"/>
      <c r="J146" s="326"/>
      <c r="K146" s="327"/>
    </row>
    <row r="147" s="1" customFormat="1" ht="45" customHeight="1">
      <c r="B147" s="328"/>
      <c r="C147" s="329" t="s">
        <v>915</v>
      </c>
      <c r="D147" s="329"/>
      <c r="E147" s="329"/>
      <c r="F147" s="329"/>
      <c r="G147" s="329"/>
      <c r="H147" s="329"/>
      <c r="I147" s="329"/>
      <c r="J147" s="329"/>
      <c r="K147" s="330"/>
    </row>
    <row r="148" s="1" customFormat="1" ht="17.25" customHeight="1">
      <c r="B148" s="328"/>
      <c r="C148" s="331" t="s">
        <v>850</v>
      </c>
      <c r="D148" s="331"/>
      <c r="E148" s="331"/>
      <c r="F148" s="331" t="s">
        <v>851</v>
      </c>
      <c r="G148" s="332"/>
      <c r="H148" s="331" t="s">
        <v>54</v>
      </c>
      <c r="I148" s="331" t="s">
        <v>57</v>
      </c>
      <c r="J148" s="331" t="s">
        <v>852</v>
      </c>
      <c r="K148" s="330"/>
    </row>
    <row r="149" s="1" customFormat="1" ht="17.25" customHeight="1">
      <c r="B149" s="328"/>
      <c r="C149" s="333" t="s">
        <v>853</v>
      </c>
      <c r="D149" s="333"/>
      <c r="E149" s="333"/>
      <c r="F149" s="334" t="s">
        <v>854</v>
      </c>
      <c r="G149" s="335"/>
      <c r="H149" s="333"/>
      <c r="I149" s="333"/>
      <c r="J149" s="333" t="s">
        <v>855</v>
      </c>
      <c r="K149" s="330"/>
    </row>
    <row r="150" s="1" customFormat="1" ht="5.25" customHeight="1">
      <c r="B150" s="341"/>
      <c r="C150" s="336"/>
      <c r="D150" s="336"/>
      <c r="E150" s="336"/>
      <c r="F150" s="336"/>
      <c r="G150" s="337"/>
      <c r="H150" s="336"/>
      <c r="I150" s="336"/>
      <c r="J150" s="336"/>
      <c r="K150" s="364"/>
    </row>
    <row r="151" s="1" customFormat="1" ht="15" customHeight="1">
      <c r="B151" s="341"/>
      <c r="C151" s="368" t="s">
        <v>859</v>
      </c>
      <c r="D151" s="316"/>
      <c r="E151" s="316"/>
      <c r="F151" s="369" t="s">
        <v>856</v>
      </c>
      <c r="G151" s="316"/>
      <c r="H151" s="368" t="s">
        <v>896</v>
      </c>
      <c r="I151" s="368" t="s">
        <v>858</v>
      </c>
      <c r="J151" s="368">
        <v>120</v>
      </c>
      <c r="K151" s="364"/>
    </row>
    <row r="152" s="1" customFormat="1" ht="15" customHeight="1">
      <c r="B152" s="341"/>
      <c r="C152" s="368" t="s">
        <v>905</v>
      </c>
      <c r="D152" s="316"/>
      <c r="E152" s="316"/>
      <c r="F152" s="369" t="s">
        <v>856</v>
      </c>
      <c r="G152" s="316"/>
      <c r="H152" s="368" t="s">
        <v>916</v>
      </c>
      <c r="I152" s="368" t="s">
        <v>858</v>
      </c>
      <c r="J152" s="368" t="s">
        <v>907</v>
      </c>
      <c r="K152" s="364"/>
    </row>
    <row r="153" s="1" customFormat="1" ht="15" customHeight="1">
      <c r="B153" s="341"/>
      <c r="C153" s="368" t="s">
        <v>83</v>
      </c>
      <c r="D153" s="316"/>
      <c r="E153" s="316"/>
      <c r="F153" s="369" t="s">
        <v>856</v>
      </c>
      <c r="G153" s="316"/>
      <c r="H153" s="368" t="s">
        <v>917</v>
      </c>
      <c r="I153" s="368" t="s">
        <v>858</v>
      </c>
      <c r="J153" s="368" t="s">
        <v>907</v>
      </c>
      <c r="K153" s="364"/>
    </row>
    <row r="154" s="1" customFormat="1" ht="15" customHeight="1">
      <c r="B154" s="341"/>
      <c r="C154" s="368" t="s">
        <v>861</v>
      </c>
      <c r="D154" s="316"/>
      <c r="E154" s="316"/>
      <c r="F154" s="369" t="s">
        <v>862</v>
      </c>
      <c r="G154" s="316"/>
      <c r="H154" s="368" t="s">
        <v>896</v>
      </c>
      <c r="I154" s="368" t="s">
        <v>858</v>
      </c>
      <c r="J154" s="368">
        <v>50</v>
      </c>
      <c r="K154" s="364"/>
    </row>
    <row r="155" s="1" customFormat="1" ht="15" customHeight="1">
      <c r="B155" s="341"/>
      <c r="C155" s="368" t="s">
        <v>864</v>
      </c>
      <c r="D155" s="316"/>
      <c r="E155" s="316"/>
      <c r="F155" s="369" t="s">
        <v>856</v>
      </c>
      <c r="G155" s="316"/>
      <c r="H155" s="368" t="s">
        <v>896</v>
      </c>
      <c r="I155" s="368" t="s">
        <v>866</v>
      </c>
      <c r="J155" s="368"/>
      <c r="K155" s="364"/>
    </row>
    <row r="156" s="1" customFormat="1" ht="15" customHeight="1">
      <c r="B156" s="341"/>
      <c r="C156" s="368" t="s">
        <v>875</v>
      </c>
      <c r="D156" s="316"/>
      <c r="E156" s="316"/>
      <c r="F156" s="369" t="s">
        <v>862</v>
      </c>
      <c r="G156" s="316"/>
      <c r="H156" s="368" t="s">
        <v>896</v>
      </c>
      <c r="I156" s="368" t="s">
        <v>858</v>
      </c>
      <c r="J156" s="368">
        <v>50</v>
      </c>
      <c r="K156" s="364"/>
    </row>
    <row r="157" s="1" customFormat="1" ht="15" customHeight="1">
      <c r="B157" s="341"/>
      <c r="C157" s="368" t="s">
        <v>883</v>
      </c>
      <c r="D157" s="316"/>
      <c r="E157" s="316"/>
      <c r="F157" s="369" t="s">
        <v>862</v>
      </c>
      <c r="G157" s="316"/>
      <c r="H157" s="368" t="s">
        <v>896</v>
      </c>
      <c r="I157" s="368" t="s">
        <v>858</v>
      </c>
      <c r="J157" s="368">
        <v>50</v>
      </c>
      <c r="K157" s="364"/>
    </row>
    <row r="158" s="1" customFormat="1" ht="15" customHeight="1">
      <c r="B158" s="341"/>
      <c r="C158" s="368" t="s">
        <v>881</v>
      </c>
      <c r="D158" s="316"/>
      <c r="E158" s="316"/>
      <c r="F158" s="369" t="s">
        <v>862</v>
      </c>
      <c r="G158" s="316"/>
      <c r="H158" s="368" t="s">
        <v>896</v>
      </c>
      <c r="I158" s="368" t="s">
        <v>858</v>
      </c>
      <c r="J158" s="368">
        <v>50</v>
      </c>
      <c r="K158" s="364"/>
    </row>
    <row r="159" s="1" customFormat="1" ht="15" customHeight="1">
      <c r="B159" s="341"/>
      <c r="C159" s="368" t="s">
        <v>133</v>
      </c>
      <c r="D159" s="316"/>
      <c r="E159" s="316"/>
      <c r="F159" s="369" t="s">
        <v>856</v>
      </c>
      <c r="G159" s="316"/>
      <c r="H159" s="368" t="s">
        <v>918</v>
      </c>
      <c r="I159" s="368" t="s">
        <v>858</v>
      </c>
      <c r="J159" s="368" t="s">
        <v>919</v>
      </c>
      <c r="K159" s="364"/>
    </row>
    <row r="160" s="1" customFormat="1" ht="15" customHeight="1">
      <c r="B160" s="341"/>
      <c r="C160" s="368" t="s">
        <v>920</v>
      </c>
      <c r="D160" s="316"/>
      <c r="E160" s="316"/>
      <c r="F160" s="369" t="s">
        <v>856</v>
      </c>
      <c r="G160" s="316"/>
      <c r="H160" s="368" t="s">
        <v>921</v>
      </c>
      <c r="I160" s="368" t="s">
        <v>891</v>
      </c>
      <c r="J160" s="368"/>
      <c r="K160" s="364"/>
    </row>
    <row r="161" s="1" customFormat="1" ht="15" customHeight="1">
      <c r="B161" s="370"/>
      <c r="C161" s="350"/>
      <c r="D161" s="350"/>
      <c r="E161" s="350"/>
      <c r="F161" s="350"/>
      <c r="G161" s="350"/>
      <c r="H161" s="350"/>
      <c r="I161" s="350"/>
      <c r="J161" s="350"/>
      <c r="K161" s="371"/>
    </row>
    <row r="162" s="1" customFormat="1" ht="18.75" customHeight="1">
      <c r="B162" s="352"/>
      <c r="C162" s="362"/>
      <c r="D162" s="362"/>
      <c r="E162" s="362"/>
      <c r="F162" s="372"/>
      <c r="G162" s="362"/>
      <c r="H162" s="362"/>
      <c r="I162" s="362"/>
      <c r="J162" s="362"/>
      <c r="K162" s="352"/>
    </row>
    <row r="163" s="1" customFormat="1" ht="18.75" customHeight="1">
      <c r="B163" s="324"/>
      <c r="C163" s="324"/>
      <c r="D163" s="324"/>
      <c r="E163" s="324"/>
      <c r="F163" s="324"/>
      <c r="G163" s="324"/>
      <c r="H163" s="324"/>
      <c r="I163" s="324"/>
      <c r="J163" s="324"/>
      <c r="K163" s="324"/>
    </row>
    <row r="164" s="1" customFormat="1" ht="7.5" customHeight="1">
      <c r="B164" s="303"/>
      <c r="C164" s="304"/>
      <c r="D164" s="304"/>
      <c r="E164" s="304"/>
      <c r="F164" s="304"/>
      <c r="G164" s="304"/>
      <c r="H164" s="304"/>
      <c r="I164" s="304"/>
      <c r="J164" s="304"/>
      <c r="K164" s="305"/>
    </row>
    <row r="165" s="1" customFormat="1" ht="45" customHeight="1">
      <c r="B165" s="306"/>
      <c r="C165" s="307" t="s">
        <v>922</v>
      </c>
      <c r="D165" s="307"/>
      <c r="E165" s="307"/>
      <c r="F165" s="307"/>
      <c r="G165" s="307"/>
      <c r="H165" s="307"/>
      <c r="I165" s="307"/>
      <c r="J165" s="307"/>
      <c r="K165" s="308"/>
    </row>
    <row r="166" s="1" customFormat="1" ht="17.25" customHeight="1">
      <c r="B166" s="306"/>
      <c r="C166" s="331" t="s">
        <v>850</v>
      </c>
      <c r="D166" s="331"/>
      <c r="E166" s="331"/>
      <c r="F166" s="331" t="s">
        <v>851</v>
      </c>
      <c r="G166" s="373"/>
      <c r="H166" s="374" t="s">
        <v>54</v>
      </c>
      <c r="I166" s="374" t="s">
        <v>57</v>
      </c>
      <c r="J166" s="331" t="s">
        <v>852</v>
      </c>
      <c r="K166" s="308"/>
    </row>
    <row r="167" s="1" customFormat="1" ht="17.25" customHeight="1">
      <c r="B167" s="309"/>
      <c r="C167" s="333" t="s">
        <v>853</v>
      </c>
      <c r="D167" s="333"/>
      <c r="E167" s="333"/>
      <c r="F167" s="334" t="s">
        <v>854</v>
      </c>
      <c r="G167" s="375"/>
      <c r="H167" s="376"/>
      <c r="I167" s="376"/>
      <c r="J167" s="333" t="s">
        <v>855</v>
      </c>
      <c r="K167" s="311"/>
    </row>
    <row r="168" s="1" customFormat="1" ht="5.25" customHeight="1">
      <c r="B168" s="341"/>
      <c r="C168" s="336"/>
      <c r="D168" s="336"/>
      <c r="E168" s="336"/>
      <c r="F168" s="336"/>
      <c r="G168" s="337"/>
      <c r="H168" s="336"/>
      <c r="I168" s="336"/>
      <c r="J168" s="336"/>
      <c r="K168" s="364"/>
    </row>
    <row r="169" s="1" customFormat="1" ht="15" customHeight="1">
      <c r="B169" s="341"/>
      <c r="C169" s="316" t="s">
        <v>859</v>
      </c>
      <c r="D169" s="316"/>
      <c r="E169" s="316"/>
      <c r="F169" s="339" t="s">
        <v>856</v>
      </c>
      <c r="G169" s="316"/>
      <c r="H169" s="316" t="s">
        <v>896</v>
      </c>
      <c r="I169" s="316" t="s">
        <v>858</v>
      </c>
      <c r="J169" s="316">
        <v>120</v>
      </c>
      <c r="K169" s="364"/>
    </row>
    <row r="170" s="1" customFormat="1" ht="15" customHeight="1">
      <c r="B170" s="341"/>
      <c r="C170" s="316" t="s">
        <v>905</v>
      </c>
      <c r="D170" s="316"/>
      <c r="E170" s="316"/>
      <c r="F170" s="339" t="s">
        <v>856</v>
      </c>
      <c r="G170" s="316"/>
      <c r="H170" s="316" t="s">
        <v>906</v>
      </c>
      <c r="I170" s="316" t="s">
        <v>858</v>
      </c>
      <c r="J170" s="316" t="s">
        <v>907</v>
      </c>
      <c r="K170" s="364"/>
    </row>
    <row r="171" s="1" customFormat="1" ht="15" customHeight="1">
      <c r="B171" s="341"/>
      <c r="C171" s="316" t="s">
        <v>83</v>
      </c>
      <c r="D171" s="316"/>
      <c r="E171" s="316"/>
      <c r="F171" s="339" t="s">
        <v>856</v>
      </c>
      <c r="G171" s="316"/>
      <c r="H171" s="316" t="s">
        <v>923</v>
      </c>
      <c r="I171" s="316" t="s">
        <v>858</v>
      </c>
      <c r="J171" s="316" t="s">
        <v>907</v>
      </c>
      <c r="K171" s="364"/>
    </row>
    <row r="172" s="1" customFormat="1" ht="15" customHeight="1">
      <c r="B172" s="341"/>
      <c r="C172" s="316" t="s">
        <v>861</v>
      </c>
      <c r="D172" s="316"/>
      <c r="E172" s="316"/>
      <c r="F172" s="339" t="s">
        <v>862</v>
      </c>
      <c r="G172" s="316"/>
      <c r="H172" s="316" t="s">
        <v>923</v>
      </c>
      <c r="I172" s="316" t="s">
        <v>858</v>
      </c>
      <c r="J172" s="316">
        <v>50</v>
      </c>
      <c r="K172" s="364"/>
    </row>
    <row r="173" s="1" customFormat="1" ht="15" customHeight="1">
      <c r="B173" s="341"/>
      <c r="C173" s="316" t="s">
        <v>864</v>
      </c>
      <c r="D173" s="316"/>
      <c r="E173" s="316"/>
      <c r="F173" s="339" t="s">
        <v>856</v>
      </c>
      <c r="G173" s="316"/>
      <c r="H173" s="316" t="s">
        <v>923</v>
      </c>
      <c r="I173" s="316" t="s">
        <v>866</v>
      </c>
      <c r="J173" s="316"/>
      <c r="K173" s="364"/>
    </row>
    <row r="174" s="1" customFormat="1" ht="15" customHeight="1">
      <c r="B174" s="341"/>
      <c r="C174" s="316" t="s">
        <v>875</v>
      </c>
      <c r="D174" s="316"/>
      <c r="E174" s="316"/>
      <c r="F174" s="339" t="s">
        <v>862</v>
      </c>
      <c r="G174" s="316"/>
      <c r="H174" s="316" t="s">
        <v>923</v>
      </c>
      <c r="I174" s="316" t="s">
        <v>858</v>
      </c>
      <c r="J174" s="316">
        <v>50</v>
      </c>
      <c r="K174" s="364"/>
    </row>
    <row r="175" s="1" customFormat="1" ht="15" customHeight="1">
      <c r="B175" s="341"/>
      <c r="C175" s="316" t="s">
        <v>883</v>
      </c>
      <c r="D175" s="316"/>
      <c r="E175" s="316"/>
      <c r="F175" s="339" t="s">
        <v>862</v>
      </c>
      <c r="G175" s="316"/>
      <c r="H175" s="316" t="s">
        <v>923</v>
      </c>
      <c r="I175" s="316" t="s">
        <v>858</v>
      </c>
      <c r="J175" s="316">
        <v>50</v>
      </c>
      <c r="K175" s="364"/>
    </row>
    <row r="176" s="1" customFormat="1" ht="15" customHeight="1">
      <c r="B176" s="341"/>
      <c r="C176" s="316" t="s">
        <v>881</v>
      </c>
      <c r="D176" s="316"/>
      <c r="E176" s="316"/>
      <c r="F176" s="339" t="s">
        <v>862</v>
      </c>
      <c r="G176" s="316"/>
      <c r="H176" s="316" t="s">
        <v>923</v>
      </c>
      <c r="I176" s="316" t="s">
        <v>858</v>
      </c>
      <c r="J176" s="316">
        <v>50</v>
      </c>
      <c r="K176" s="364"/>
    </row>
    <row r="177" s="1" customFormat="1" ht="15" customHeight="1">
      <c r="B177" s="341"/>
      <c r="C177" s="316" t="s">
        <v>139</v>
      </c>
      <c r="D177" s="316"/>
      <c r="E177" s="316"/>
      <c r="F177" s="339" t="s">
        <v>856</v>
      </c>
      <c r="G177" s="316"/>
      <c r="H177" s="316" t="s">
        <v>924</v>
      </c>
      <c r="I177" s="316" t="s">
        <v>925</v>
      </c>
      <c r="J177" s="316"/>
      <c r="K177" s="364"/>
    </row>
    <row r="178" s="1" customFormat="1" ht="15" customHeight="1">
      <c r="B178" s="341"/>
      <c r="C178" s="316" t="s">
        <v>57</v>
      </c>
      <c r="D178" s="316"/>
      <c r="E178" s="316"/>
      <c r="F178" s="339" t="s">
        <v>856</v>
      </c>
      <c r="G178" s="316"/>
      <c r="H178" s="316" t="s">
        <v>926</v>
      </c>
      <c r="I178" s="316" t="s">
        <v>927</v>
      </c>
      <c r="J178" s="316">
        <v>1</v>
      </c>
      <c r="K178" s="364"/>
    </row>
    <row r="179" s="1" customFormat="1" ht="15" customHeight="1">
      <c r="B179" s="341"/>
      <c r="C179" s="316" t="s">
        <v>53</v>
      </c>
      <c r="D179" s="316"/>
      <c r="E179" s="316"/>
      <c r="F179" s="339" t="s">
        <v>856</v>
      </c>
      <c r="G179" s="316"/>
      <c r="H179" s="316" t="s">
        <v>928</v>
      </c>
      <c r="I179" s="316" t="s">
        <v>858</v>
      </c>
      <c r="J179" s="316">
        <v>20</v>
      </c>
      <c r="K179" s="364"/>
    </row>
    <row r="180" s="1" customFormat="1" ht="15" customHeight="1">
      <c r="B180" s="341"/>
      <c r="C180" s="316" t="s">
        <v>54</v>
      </c>
      <c r="D180" s="316"/>
      <c r="E180" s="316"/>
      <c r="F180" s="339" t="s">
        <v>856</v>
      </c>
      <c r="G180" s="316"/>
      <c r="H180" s="316" t="s">
        <v>929</v>
      </c>
      <c r="I180" s="316" t="s">
        <v>858</v>
      </c>
      <c r="J180" s="316">
        <v>255</v>
      </c>
      <c r="K180" s="364"/>
    </row>
    <row r="181" s="1" customFormat="1" ht="15" customHeight="1">
      <c r="B181" s="341"/>
      <c r="C181" s="316" t="s">
        <v>140</v>
      </c>
      <c r="D181" s="316"/>
      <c r="E181" s="316"/>
      <c r="F181" s="339" t="s">
        <v>856</v>
      </c>
      <c r="G181" s="316"/>
      <c r="H181" s="316" t="s">
        <v>820</v>
      </c>
      <c r="I181" s="316" t="s">
        <v>858</v>
      </c>
      <c r="J181" s="316">
        <v>10</v>
      </c>
      <c r="K181" s="364"/>
    </row>
    <row r="182" s="1" customFormat="1" ht="15" customHeight="1">
      <c r="B182" s="341"/>
      <c r="C182" s="316" t="s">
        <v>141</v>
      </c>
      <c r="D182" s="316"/>
      <c r="E182" s="316"/>
      <c r="F182" s="339" t="s">
        <v>856</v>
      </c>
      <c r="G182" s="316"/>
      <c r="H182" s="316" t="s">
        <v>930</v>
      </c>
      <c r="I182" s="316" t="s">
        <v>891</v>
      </c>
      <c r="J182" s="316"/>
      <c r="K182" s="364"/>
    </row>
    <row r="183" s="1" customFormat="1" ht="15" customHeight="1">
      <c r="B183" s="341"/>
      <c r="C183" s="316" t="s">
        <v>931</v>
      </c>
      <c r="D183" s="316"/>
      <c r="E183" s="316"/>
      <c r="F183" s="339" t="s">
        <v>856</v>
      </c>
      <c r="G183" s="316"/>
      <c r="H183" s="316" t="s">
        <v>932</v>
      </c>
      <c r="I183" s="316" t="s">
        <v>891</v>
      </c>
      <c r="J183" s="316"/>
      <c r="K183" s="364"/>
    </row>
    <row r="184" s="1" customFormat="1" ht="15" customHeight="1">
      <c r="B184" s="341"/>
      <c r="C184" s="316" t="s">
        <v>920</v>
      </c>
      <c r="D184" s="316"/>
      <c r="E184" s="316"/>
      <c r="F184" s="339" t="s">
        <v>856</v>
      </c>
      <c r="G184" s="316"/>
      <c r="H184" s="316" t="s">
        <v>933</v>
      </c>
      <c r="I184" s="316" t="s">
        <v>891</v>
      </c>
      <c r="J184" s="316"/>
      <c r="K184" s="364"/>
    </row>
    <row r="185" s="1" customFormat="1" ht="15" customHeight="1">
      <c r="B185" s="341"/>
      <c r="C185" s="316" t="s">
        <v>143</v>
      </c>
      <c r="D185" s="316"/>
      <c r="E185" s="316"/>
      <c r="F185" s="339" t="s">
        <v>862</v>
      </c>
      <c r="G185" s="316"/>
      <c r="H185" s="316" t="s">
        <v>934</v>
      </c>
      <c r="I185" s="316" t="s">
        <v>858</v>
      </c>
      <c r="J185" s="316">
        <v>50</v>
      </c>
      <c r="K185" s="364"/>
    </row>
    <row r="186" s="1" customFormat="1" ht="15" customHeight="1">
      <c r="B186" s="341"/>
      <c r="C186" s="316" t="s">
        <v>935</v>
      </c>
      <c r="D186" s="316"/>
      <c r="E186" s="316"/>
      <c r="F186" s="339" t="s">
        <v>862</v>
      </c>
      <c r="G186" s="316"/>
      <c r="H186" s="316" t="s">
        <v>936</v>
      </c>
      <c r="I186" s="316" t="s">
        <v>937</v>
      </c>
      <c r="J186" s="316"/>
      <c r="K186" s="364"/>
    </row>
    <row r="187" s="1" customFormat="1" ht="15" customHeight="1">
      <c r="B187" s="341"/>
      <c r="C187" s="316" t="s">
        <v>938</v>
      </c>
      <c r="D187" s="316"/>
      <c r="E187" s="316"/>
      <c r="F187" s="339" t="s">
        <v>862</v>
      </c>
      <c r="G187" s="316"/>
      <c r="H187" s="316" t="s">
        <v>939</v>
      </c>
      <c r="I187" s="316" t="s">
        <v>937</v>
      </c>
      <c r="J187" s="316"/>
      <c r="K187" s="364"/>
    </row>
    <row r="188" s="1" customFormat="1" ht="15" customHeight="1">
      <c r="B188" s="341"/>
      <c r="C188" s="316" t="s">
        <v>940</v>
      </c>
      <c r="D188" s="316"/>
      <c r="E188" s="316"/>
      <c r="F188" s="339" t="s">
        <v>862</v>
      </c>
      <c r="G188" s="316"/>
      <c r="H188" s="316" t="s">
        <v>941</v>
      </c>
      <c r="I188" s="316" t="s">
        <v>937</v>
      </c>
      <c r="J188" s="316"/>
      <c r="K188" s="364"/>
    </row>
    <row r="189" s="1" customFormat="1" ht="15" customHeight="1">
      <c r="B189" s="341"/>
      <c r="C189" s="377" t="s">
        <v>942</v>
      </c>
      <c r="D189" s="316"/>
      <c r="E189" s="316"/>
      <c r="F189" s="339" t="s">
        <v>862</v>
      </c>
      <c r="G189" s="316"/>
      <c r="H189" s="316" t="s">
        <v>943</v>
      </c>
      <c r="I189" s="316" t="s">
        <v>944</v>
      </c>
      <c r="J189" s="378" t="s">
        <v>945</v>
      </c>
      <c r="K189" s="364"/>
    </row>
    <row r="190" s="1" customFormat="1" ht="15" customHeight="1">
      <c r="B190" s="341"/>
      <c r="C190" s="377" t="s">
        <v>42</v>
      </c>
      <c r="D190" s="316"/>
      <c r="E190" s="316"/>
      <c r="F190" s="339" t="s">
        <v>856</v>
      </c>
      <c r="G190" s="316"/>
      <c r="H190" s="313" t="s">
        <v>946</v>
      </c>
      <c r="I190" s="316" t="s">
        <v>947</v>
      </c>
      <c r="J190" s="316"/>
      <c r="K190" s="364"/>
    </row>
    <row r="191" s="1" customFormat="1" ht="15" customHeight="1">
      <c r="B191" s="341"/>
      <c r="C191" s="377" t="s">
        <v>948</v>
      </c>
      <c r="D191" s="316"/>
      <c r="E191" s="316"/>
      <c r="F191" s="339" t="s">
        <v>856</v>
      </c>
      <c r="G191" s="316"/>
      <c r="H191" s="316" t="s">
        <v>949</v>
      </c>
      <c r="I191" s="316" t="s">
        <v>891</v>
      </c>
      <c r="J191" s="316"/>
      <c r="K191" s="364"/>
    </row>
    <row r="192" s="1" customFormat="1" ht="15" customHeight="1">
      <c r="B192" s="341"/>
      <c r="C192" s="377" t="s">
        <v>950</v>
      </c>
      <c r="D192" s="316"/>
      <c r="E192" s="316"/>
      <c r="F192" s="339" t="s">
        <v>856</v>
      </c>
      <c r="G192" s="316"/>
      <c r="H192" s="316" t="s">
        <v>951</v>
      </c>
      <c r="I192" s="316" t="s">
        <v>891</v>
      </c>
      <c r="J192" s="316"/>
      <c r="K192" s="364"/>
    </row>
    <row r="193" s="1" customFormat="1" ht="15" customHeight="1">
      <c r="B193" s="341"/>
      <c r="C193" s="377" t="s">
        <v>952</v>
      </c>
      <c r="D193" s="316"/>
      <c r="E193" s="316"/>
      <c r="F193" s="339" t="s">
        <v>862</v>
      </c>
      <c r="G193" s="316"/>
      <c r="H193" s="316" t="s">
        <v>953</v>
      </c>
      <c r="I193" s="316" t="s">
        <v>891</v>
      </c>
      <c r="J193" s="316"/>
      <c r="K193" s="364"/>
    </row>
    <row r="194" s="1" customFormat="1" ht="15" customHeight="1">
      <c r="B194" s="370"/>
      <c r="C194" s="379"/>
      <c r="D194" s="350"/>
      <c r="E194" s="350"/>
      <c r="F194" s="350"/>
      <c r="G194" s="350"/>
      <c r="H194" s="350"/>
      <c r="I194" s="350"/>
      <c r="J194" s="350"/>
      <c r="K194" s="371"/>
    </row>
    <row r="195" s="1" customFormat="1" ht="18.75" customHeight="1">
      <c r="B195" s="352"/>
      <c r="C195" s="362"/>
      <c r="D195" s="362"/>
      <c r="E195" s="362"/>
      <c r="F195" s="372"/>
      <c r="G195" s="362"/>
      <c r="H195" s="362"/>
      <c r="I195" s="362"/>
      <c r="J195" s="362"/>
      <c r="K195" s="352"/>
    </row>
    <row r="196" s="1" customFormat="1" ht="18.75" customHeight="1">
      <c r="B196" s="352"/>
      <c r="C196" s="362"/>
      <c r="D196" s="362"/>
      <c r="E196" s="362"/>
      <c r="F196" s="372"/>
      <c r="G196" s="362"/>
      <c r="H196" s="362"/>
      <c r="I196" s="362"/>
      <c r="J196" s="362"/>
      <c r="K196" s="352"/>
    </row>
    <row r="197" s="1" customFormat="1" ht="18.75" customHeight="1">
      <c r="B197" s="324"/>
      <c r="C197" s="324"/>
      <c r="D197" s="324"/>
      <c r="E197" s="324"/>
      <c r="F197" s="324"/>
      <c r="G197" s="324"/>
      <c r="H197" s="324"/>
      <c r="I197" s="324"/>
      <c r="J197" s="324"/>
      <c r="K197" s="324"/>
    </row>
    <row r="198" s="1" customFormat="1">
      <c r="B198" s="303"/>
      <c r="C198" s="304"/>
      <c r="D198" s="304"/>
      <c r="E198" s="304"/>
      <c r="F198" s="304"/>
      <c r="G198" s="304"/>
      <c r="H198" s="304"/>
      <c r="I198" s="304"/>
      <c r="J198" s="304"/>
      <c r="K198" s="305"/>
    </row>
    <row r="199" s="1" customFormat="1" ht="21">
      <c r="B199" s="306"/>
      <c r="C199" s="307" t="s">
        <v>954</v>
      </c>
      <c r="D199" s="307"/>
      <c r="E199" s="307"/>
      <c r="F199" s="307"/>
      <c r="G199" s="307"/>
      <c r="H199" s="307"/>
      <c r="I199" s="307"/>
      <c r="J199" s="307"/>
      <c r="K199" s="308"/>
    </row>
    <row r="200" s="1" customFormat="1" ht="25.5" customHeight="1">
      <c r="B200" s="306"/>
      <c r="C200" s="380" t="s">
        <v>955</v>
      </c>
      <c r="D200" s="380"/>
      <c r="E200" s="380"/>
      <c r="F200" s="380" t="s">
        <v>956</v>
      </c>
      <c r="G200" s="381"/>
      <c r="H200" s="380" t="s">
        <v>957</v>
      </c>
      <c r="I200" s="380"/>
      <c r="J200" s="380"/>
      <c r="K200" s="308"/>
    </row>
    <row r="201" s="1" customFormat="1" ht="5.25" customHeight="1">
      <c r="B201" s="341"/>
      <c r="C201" s="336"/>
      <c r="D201" s="336"/>
      <c r="E201" s="336"/>
      <c r="F201" s="336"/>
      <c r="G201" s="362"/>
      <c r="H201" s="336"/>
      <c r="I201" s="336"/>
      <c r="J201" s="336"/>
      <c r="K201" s="364"/>
    </row>
    <row r="202" s="1" customFormat="1" ht="15" customHeight="1">
      <c r="B202" s="341"/>
      <c r="C202" s="316" t="s">
        <v>947</v>
      </c>
      <c r="D202" s="316"/>
      <c r="E202" s="316"/>
      <c r="F202" s="339" t="s">
        <v>43</v>
      </c>
      <c r="G202" s="316"/>
      <c r="H202" s="316" t="s">
        <v>958</v>
      </c>
      <c r="I202" s="316"/>
      <c r="J202" s="316"/>
      <c r="K202" s="364"/>
    </row>
    <row r="203" s="1" customFormat="1" ht="15" customHeight="1">
      <c r="B203" s="341"/>
      <c r="C203" s="316"/>
      <c r="D203" s="316"/>
      <c r="E203" s="316"/>
      <c r="F203" s="339" t="s">
        <v>44</v>
      </c>
      <c r="G203" s="316"/>
      <c r="H203" s="316" t="s">
        <v>959</v>
      </c>
      <c r="I203" s="316"/>
      <c r="J203" s="316"/>
      <c r="K203" s="364"/>
    </row>
    <row r="204" s="1" customFormat="1" ht="15" customHeight="1">
      <c r="B204" s="341"/>
      <c r="C204" s="316"/>
      <c r="D204" s="316"/>
      <c r="E204" s="316"/>
      <c r="F204" s="339" t="s">
        <v>47</v>
      </c>
      <c r="G204" s="316"/>
      <c r="H204" s="316" t="s">
        <v>960</v>
      </c>
      <c r="I204" s="316"/>
      <c r="J204" s="316"/>
      <c r="K204" s="364"/>
    </row>
    <row r="205" s="1" customFormat="1" ht="15" customHeight="1">
      <c r="B205" s="341"/>
      <c r="C205" s="316"/>
      <c r="D205" s="316"/>
      <c r="E205" s="316"/>
      <c r="F205" s="339" t="s">
        <v>45</v>
      </c>
      <c r="G205" s="316"/>
      <c r="H205" s="316" t="s">
        <v>961</v>
      </c>
      <c r="I205" s="316"/>
      <c r="J205" s="316"/>
      <c r="K205" s="364"/>
    </row>
    <row r="206" s="1" customFormat="1" ht="15" customHeight="1">
      <c r="B206" s="341"/>
      <c r="C206" s="316"/>
      <c r="D206" s="316"/>
      <c r="E206" s="316"/>
      <c r="F206" s="339" t="s">
        <v>46</v>
      </c>
      <c r="G206" s="316"/>
      <c r="H206" s="316" t="s">
        <v>962</v>
      </c>
      <c r="I206" s="316"/>
      <c r="J206" s="316"/>
      <c r="K206" s="364"/>
    </row>
    <row r="207" s="1" customFormat="1" ht="15" customHeight="1">
      <c r="B207" s="341"/>
      <c r="C207" s="316"/>
      <c r="D207" s="316"/>
      <c r="E207" s="316"/>
      <c r="F207" s="339"/>
      <c r="G207" s="316"/>
      <c r="H207" s="316"/>
      <c r="I207" s="316"/>
      <c r="J207" s="316"/>
      <c r="K207" s="364"/>
    </row>
    <row r="208" s="1" customFormat="1" ht="15" customHeight="1">
      <c r="B208" s="341"/>
      <c r="C208" s="316" t="s">
        <v>903</v>
      </c>
      <c r="D208" s="316"/>
      <c r="E208" s="316"/>
      <c r="F208" s="339" t="s">
        <v>78</v>
      </c>
      <c r="G208" s="316"/>
      <c r="H208" s="316" t="s">
        <v>963</v>
      </c>
      <c r="I208" s="316"/>
      <c r="J208" s="316"/>
      <c r="K208" s="364"/>
    </row>
    <row r="209" s="1" customFormat="1" ht="15" customHeight="1">
      <c r="B209" s="341"/>
      <c r="C209" s="316"/>
      <c r="D209" s="316"/>
      <c r="E209" s="316"/>
      <c r="F209" s="339" t="s">
        <v>799</v>
      </c>
      <c r="G209" s="316"/>
      <c r="H209" s="316" t="s">
        <v>800</v>
      </c>
      <c r="I209" s="316"/>
      <c r="J209" s="316"/>
      <c r="K209" s="364"/>
    </row>
    <row r="210" s="1" customFormat="1" ht="15" customHeight="1">
      <c r="B210" s="341"/>
      <c r="C210" s="316"/>
      <c r="D210" s="316"/>
      <c r="E210" s="316"/>
      <c r="F210" s="339" t="s">
        <v>797</v>
      </c>
      <c r="G210" s="316"/>
      <c r="H210" s="316" t="s">
        <v>964</v>
      </c>
      <c r="I210" s="316"/>
      <c r="J210" s="316"/>
      <c r="K210" s="364"/>
    </row>
    <row r="211" s="1" customFormat="1" ht="15" customHeight="1">
      <c r="B211" s="382"/>
      <c r="C211" s="316"/>
      <c r="D211" s="316"/>
      <c r="E211" s="316"/>
      <c r="F211" s="339" t="s">
        <v>801</v>
      </c>
      <c r="G211" s="377"/>
      <c r="H211" s="368" t="s">
        <v>802</v>
      </c>
      <c r="I211" s="368"/>
      <c r="J211" s="368"/>
      <c r="K211" s="383"/>
    </row>
    <row r="212" s="1" customFormat="1" ht="15" customHeight="1">
      <c r="B212" s="382"/>
      <c r="C212" s="316"/>
      <c r="D212" s="316"/>
      <c r="E212" s="316"/>
      <c r="F212" s="339" t="s">
        <v>803</v>
      </c>
      <c r="G212" s="377"/>
      <c r="H212" s="368" t="s">
        <v>965</v>
      </c>
      <c r="I212" s="368"/>
      <c r="J212" s="368"/>
      <c r="K212" s="383"/>
    </row>
    <row r="213" s="1" customFormat="1" ht="15" customHeight="1">
      <c r="B213" s="382"/>
      <c r="C213" s="316"/>
      <c r="D213" s="316"/>
      <c r="E213" s="316"/>
      <c r="F213" s="339"/>
      <c r="G213" s="377"/>
      <c r="H213" s="368"/>
      <c r="I213" s="368"/>
      <c r="J213" s="368"/>
      <c r="K213" s="383"/>
    </row>
    <row r="214" s="1" customFormat="1" ht="15" customHeight="1">
      <c r="B214" s="382"/>
      <c r="C214" s="316" t="s">
        <v>927</v>
      </c>
      <c r="D214" s="316"/>
      <c r="E214" s="316"/>
      <c r="F214" s="339">
        <v>1</v>
      </c>
      <c r="G214" s="377"/>
      <c r="H214" s="368" t="s">
        <v>966</v>
      </c>
      <c r="I214" s="368"/>
      <c r="J214" s="368"/>
      <c r="K214" s="383"/>
    </row>
    <row r="215" s="1" customFormat="1" ht="15" customHeight="1">
      <c r="B215" s="382"/>
      <c r="C215" s="316"/>
      <c r="D215" s="316"/>
      <c r="E215" s="316"/>
      <c r="F215" s="339">
        <v>2</v>
      </c>
      <c r="G215" s="377"/>
      <c r="H215" s="368" t="s">
        <v>967</v>
      </c>
      <c r="I215" s="368"/>
      <c r="J215" s="368"/>
      <c r="K215" s="383"/>
    </row>
    <row r="216" s="1" customFormat="1" ht="15" customHeight="1">
      <c r="B216" s="382"/>
      <c r="C216" s="316"/>
      <c r="D216" s="316"/>
      <c r="E216" s="316"/>
      <c r="F216" s="339">
        <v>3</v>
      </c>
      <c r="G216" s="377"/>
      <c r="H216" s="368" t="s">
        <v>968</v>
      </c>
      <c r="I216" s="368"/>
      <c r="J216" s="368"/>
      <c r="K216" s="383"/>
    </row>
    <row r="217" s="1" customFormat="1" ht="15" customHeight="1">
      <c r="B217" s="382"/>
      <c r="C217" s="316"/>
      <c r="D217" s="316"/>
      <c r="E217" s="316"/>
      <c r="F217" s="339">
        <v>4</v>
      </c>
      <c r="G217" s="377"/>
      <c r="H217" s="368" t="s">
        <v>969</v>
      </c>
      <c r="I217" s="368"/>
      <c r="J217" s="368"/>
      <c r="K217" s="383"/>
    </row>
    <row r="218" s="1" customFormat="1" ht="12.75" customHeight="1">
      <c r="B218" s="384"/>
      <c r="C218" s="385"/>
      <c r="D218" s="385"/>
      <c r="E218" s="385"/>
      <c r="F218" s="385"/>
      <c r="G218" s="385"/>
      <c r="H218" s="385"/>
      <c r="I218" s="385"/>
      <c r="J218" s="385"/>
      <c r="K218" s="386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131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ROUND(J93,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ROUND((SUM(BE93:BE114)),  2)</f>
        <v>0</v>
      </c>
      <c r="G37" s="40"/>
      <c r="H37" s="40"/>
      <c r="I37" s="160">
        <v>0.20999999999999999</v>
      </c>
      <c r="J37" s="159">
        <f>ROUND(((SUM(BE93:BE114))*I37),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ROUND((SUM(BF93:BF114)),  2)</f>
        <v>0</v>
      </c>
      <c r="G38" s="40"/>
      <c r="H38" s="40"/>
      <c r="I38" s="160">
        <v>0.14999999999999999</v>
      </c>
      <c r="J38" s="159">
        <f>ROUND(((SUM(BF93:BF114))*I38),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ROUND((SUM(BG93:BG114)),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ROUND((SUM(BH93:BH114)),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ROUND((SUM(BI93:BI114)),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01 - Přípravné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J93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J94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J95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138</v>
      </c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4.4" customHeight="1">
      <c r="A79" s="40"/>
      <c r="B79" s="41"/>
      <c r="C79" s="42"/>
      <c r="D79" s="42"/>
      <c r="E79" s="172" t="str">
        <f>E7</f>
        <v>09-1 - REVITALIZACE RYBNÍKA STRÁŽ V PELHŘIMOVĚ část 1a</v>
      </c>
      <c r="F79" s="34"/>
      <c r="G79" s="34"/>
      <c r="H79" s="34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126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1" customFormat="1" ht="14.4" customHeight="1">
      <c r="B81" s="23"/>
      <c r="C81" s="24"/>
      <c r="D81" s="24"/>
      <c r="E81" s="172" t="s">
        <v>127</v>
      </c>
      <c r="F81" s="24"/>
      <c r="G81" s="24"/>
      <c r="H81" s="24"/>
      <c r="I81" s="24"/>
      <c r="J81" s="24"/>
      <c r="K81" s="24"/>
      <c r="L81" s="22"/>
    </row>
    <row r="82" s="1" customFormat="1" ht="12" customHeight="1">
      <c r="B82" s="23"/>
      <c r="C82" s="34" t="s">
        <v>128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4.4" customHeight="1">
      <c r="A83" s="40"/>
      <c r="B83" s="41"/>
      <c r="C83" s="42"/>
      <c r="D83" s="42"/>
      <c r="E83" s="173" t="s">
        <v>129</v>
      </c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130</v>
      </c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6" customHeight="1">
      <c r="A85" s="40"/>
      <c r="B85" s="41"/>
      <c r="C85" s="42"/>
      <c r="D85" s="42"/>
      <c r="E85" s="71" t="str">
        <f>E13</f>
        <v>01 - Přípravné práce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F16</f>
        <v>Pelhřimov</v>
      </c>
      <c r="G87" s="42"/>
      <c r="H87" s="42"/>
      <c r="I87" s="34" t="s">
        <v>23</v>
      </c>
      <c r="J87" s="74" t="str">
        <f>IF(J16="","",J16)</f>
        <v>15. 6. 2022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6.4" customHeight="1">
      <c r="A89" s="40"/>
      <c r="B89" s="41"/>
      <c r="C89" s="34" t="s">
        <v>25</v>
      </c>
      <c r="D89" s="42"/>
      <c r="E89" s="42"/>
      <c r="F89" s="29" t="str">
        <f>E19</f>
        <v>Město Pelhřimov</v>
      </c>
      <c r="G89" s="42"/>
      <c r="H89" s="42"/>
      <c r="I89" s="34" t="s">
        <v>31</v>
      </c>
      <c r="J89" s="38" t="str">
        <f>E25</f>
        <v>VDG Projektování s.r.o.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6" customHeight="1">
      <c r="A90" s="40"/>
      <c r="B90" s="41"/>
      <c r="C90" s="34" t="s">
        <v>29</v>
      </c>
      <c r="D90" s="42"/>
      <c r="E90" s="42"/>
      <c r="F90" s="29" t="str">
        <f>IF(E22="","",E22)</f>
        <v>Vyplň údaj</v>
      </c>
      <c r="G90" s="42"/>
      <c r="H90" s="42"/>
      <c r="I90" s="34" t="s">
        <v>34</v>
      </c>
      <c r="J90" s="38" t="str">
        <f>E28</f>
        <v>Ing. Vítězslav Pavel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9"/>
      <c r="B92" s="190"/>
      <c r="C92" s="191" t="s">
        <v>139</v>
      </c>
      <c r="D92" s="192" t="s">
        <v>57</v>
      </c>
      <c r="E92" s="192" t="s">
        <v>53</v>
      </c>
      <c r="F92" s="192" t="s">
        <v>54</v>
      </c>
      <c r="G92" s="192" t="s">
        <v>140</v>
      </c>
      <c r="H92" s="192" t="s">
        <v>141</v>
      </c>
      <c r="I92" s="192" t="s">
        <v>142</v>
      </c>
      <c r="J92" s="192" t="s">
        <v>134</v>
      </c>
      <c r="K92" s="193" t="s">
        <v>143</v>
      </c>
      <c r="L92" s="194"/>
      <c r="M92" s="94" t="s">
        <v>19</v>
      </c>
      <c r="N92" s="95" t="s">
        <v>42</v>
      </c>
      <c r="O92" s="95" t="s">
        <v>144</v>
      </c>
      <c r="P92" s="95" t="s">
        <v>145</v>
      </c>
      <c r="Q92" s="95" t="s">
        <v>146</v>
      </c>
      <c r="R92" s="95" t="s">
        <v>147</v>
      </c>
      <c r="S92" s="95" t="s">
        <v>148</v>
      </c>
      <c r="T92" s="96" t="s">
        <v>149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</row>
    <row r="93" s="2" customFormat="1" ht="22.8" customHeight="1">
      <c r="A93" s="40"/>
      <c r="B93" s="41"/>
      <c r="C93" s="101" t="s">
        <v>150</v>
      </c>
      <c r="D93" s="42"/>
      <c r="E93" s="42"/>
      <c r="F93" s="42"/>
      <c r="G93" s="42"/>
      <c r="H93" s="42"/>
      <c r="I93" s="42"/>
      <c r="J93" s="195">
        <f>BK93</f>
        <v>0</v>
      </c>
      <c r="K93" s="42"/>
      <c r="L93" s="46"/>
      <c r="M93" s="97"/>
      <c r="N93" s="196"/>
      <c r="O93" s="98"/>
      <c r="P93" s="197">
        <f>P94</f>
        <v>0</v>
      </c>
      <c r="Q93" s="98"/>
      <c r="R93" s="197">
        <f>R94</f>
        <v>0.0017399999999999998</v>
      </c>
      <c r="S93" s="98"/>
      <c r="T93" s="198">
        <f>T94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135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151</v>
      </c>
      <c r="F94" s="203" t="s">
        <v>152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</f>
        <v>0</v>
      </c>
      <c r="Q94" s="208"/>
      <c r="R94" s="209">
        <f>R95</f>
        <v>0.0017399999999999998</v>
      </c>
      <c r="S94" s="208"/>
      <c r="T94" s="21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76</v>
      </c>
      <c r="AT94" s="212" t="s">
        <v>71</v>
      </c>
      <c r="AU94" s="212" t="s">
        <v>72</v>
      </c>
      <c r="AY94" s="211" t="s">
        <v>153</v>
      </c>
      <c r="BK94" s="213">
        <f>BK95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76</v>
      </c>
      <c r="F95" s="214" t="s">
        <v>91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SUM(P96:P114)</f>
        <v>0</v>
      </c>
      <c r="Q95" s="208"/>
      <c r="R95" s="209">
        <f>SUM(R96:R114)</f>
        <v>0.0017399999999999998</v>
      </c>
      <c r="S95" s="208"/>
      <c r="T95" s="210">
        <f>SUM(T96:T114)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76</v>
      </c>
      <c r="AY95" s="211" t="s">
        <v>153</v>
      </c>
      <c r="BK95" s="213">
        <f>SUM(BK96:BK114)</f>
        <v>0</v>
      </c>
    </row>
    <row r="96" s="2" customFormat="1" ht="14.4" customHeight="1">
      <c r="A96" s="40"/>
      <c r="B96" s="41"/>
      <c r="C96" s="216" t="s">
        <v>76</v>
      </c>
      <c r="D96" s="216" t="s">
        <v>154</v>
      </c>
      <c r="E96" s="217" t="s">
        <v>155</v>
      </c>
      <c r="F96" s="218" t="s">
        <v>156</v>
      </c>
      <c r="G96" s="219" t="s">
        <v>157</v>
      </c>
      <c r="H96" s="220">
        <v>370</v>
      </c>
      <c r="I96" s="221"/>
      <c r="J96" s="222">
        <f>ROUND(I96*H96,2)</f>
        <v>0</v>
      </c>
      <c r="K96" s="218" t="s">
        <v>158</v>
      </c>
      <c r="L96" s="46"/>
      <c r="M96" s="223" t="s">
        <v>19</v>
      </c>
      <c r="N96" s="224" t="s">
        <v>43</v>
      </c>
      <c r="O96" s="86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159</v>
      </c>
      <c r="AT96" s="227" t="s">
        <v>154</v>
      </c>
      <c r="AU96" s="227" t="s">
        <v>80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159</v>
      </c>
      <c r="BM96" s="227" t="s">
        <v>160</v>
      </c>
    </row>
    <row r="97" s="13" customFormat="1">
      <c r="A97" s="13"/>
      <c r="B97" s="229"/>
      <c r="C97" s="230"/>
      <c r="D97" s="231" t="s">
        <v>161</v>
      </c>
      <c r="E97" s="232" t="s">
        <v>19</v>
      </c>
      <c r="F97" s="233" t="s">
        <v>162</v>
      </c>
      <c r="G97" s="230"/>
      <c r="H97" s="234">
        <v>370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161</v>
      </c>
      <c r="AU97" s="240" t="s">
        <v>80</v>
      </c>
      <c r="AV97" s="13" t="s">
        <v>80</v>
      </c>
      <c r="AW97" s="13" t="s">
        <v>33</v>
      </c>
      <c r="AX97" s="13" t="s">
        <v>76</v>
      </c>
      <c r="AY97" s="240" t="s">
        <v>153</v>
      </c>
    </row>
    <row r="98" s="14" customFormat="1">
      <c r="A98" s="14"/>
      <c r="B98" s="241"/>
      <c r="C98" s="242"/>
      <c r="D98" s="231" t="s">
        <v>161</v>
      </c>
      <c r="E98" s="243" t="s">
        <v>19</v>
      </c>
      <c r="F98" s="244" t="s">
        <v>163</v>
      </c>
      <c r="G98" s="242"/>
      <c r="H98" s="243" t="s">
        <v>19</v>
      </c>
      <c r="I98" s="245"/>
      <c r="J98" s="242"/>
      <c r="K98" s="242"/>
      <c r="L98" s="246"/>
      <c r="M98" s="247"/>
      <c r="N98" s="248"/>
      <c r="O98" s="248"/>
      <c r="P98" s="248"/>
      <c r="Q98" s="248"/>
      <c r="R98" s="248"/>
      <c r="S98" s="248"/>
      <c r="T98" s="24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0" t="s">
        <v>161</v>
      </c>
      <c r="AU98" s="250" t="s">
        <v>80</v>
      </c>
      <c r="AV98" s="14" t="s">
        <v>76</v>
      </c>
      <c r="AW98" s="14" t="s">
        <v>33</v>
      </c>
      <c r="AX98" s="14" t="s">
        <v>72</v>
      </c>
      <c r="AY98" s="250" t="s">
        <v>153</v>
      </c>
    </row>
    <row r="99" s="2" customFormat="1" ht="19.8" customHeight="1">
      <c r="A99" s="40"/>
      <c r="B99" s="41"/>
      <c r="C99" s="216" t="s">
        <v>80</v>
      </c>
      <c r="D99" s="216" t="s">
        <v>154</v>
      </c>
      <c r="E99" s="217" t="s">
        <v>164</v>
      </c>
      <c r="F99" s="218" t="s">
        <v>165</v>
      </c>
      <c r="G99" s="219" t="s">
        <v>157</v>
      </c>
      <c r="H99" s="220">
        <v>160</v>
      </c>
      <c r="I99" s="221"/>
      <c r="J99" s="222">
        <f>ROUND(I99*H99,2)</f>
        <v>0</v>
      </c>
      <c r="K99" s="218" t="s">
        <v>166</v>
      </c>
      <c r="L99" s="46"/>
      <c r="M99" s="223" t="s">
        <v>19</v>
      </c>
      <c r="N99" s="224" t="s">
        <v>43</v>
      </c>
      <c r="O99" s="86"/>
      <c r="P99" s="225">
        <f>O99*H99</f>
        <v>0</v>
      </c>
      <c r="Q99" s="225">
        <v>0</v>
      </c>
      <c r="R99" s="225">
        <f>Q99*H99</f>
        <v>0</v>
      </c>
      <c r="S99" s="225">
        <v>0</v>
      </c>
      <c r="T99" s="22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7" t="s">
        <v>159</v>
      </c>
      <c r="AT99" s="227" t="s">
        <v>154</v>
      </c>
      <c r="AU99" s="227" t="s">
        <v>80</v>
      </c>
      <c r="AY99" s="19" t="s">
        <v>153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19" t="s">
        <v>76</v>
      </c>
      <c r="BK99" s="228">
        <f>ROUND(I99*H99,2)</f>
        <v>0</v>
      </c>
      <c r="BL99" s="19" t="s">
        <v>159</v>
      </c>
      <c r="BM99" s="227" t="s">
        <v>167</v>
      </c>
    </row>
    <row r="100" s="13" customFormat="1">
      <c r="A100" s="13"/>
      <c r="B100" s="229"/>
      <c r="C100" s="230"/>
      <c r="D100" s="231" t="s">
        <v>161</v>
      </c>
      <c r="E100" s="232" t="s">
        <v>19</v>
      </c>
      <c r="F100" s="233" t="s">
        <v>168</v>
      </c>
      <c r="G100" s="230"/>
      <c r="H100" s="234">
        <v>160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161</v>
      </c>
      <c r="AU100" s="240" t="s">
        <v>80</v>
      </c>
      <c r="AV100" s="13" t="s">
        <v>80</v>
      </c>
      <c r="AW100" s="13" t="s">
        <v>33</v>
      </c>
      <c r="AX100" s="13" t="s">
        <v>76</v>
      </c>
      <c r="AY100" s="240" t="s">
        <v>153</v>
      </c>
    </row>
    <row r="101" s="14" customFormat="1">
      <c r="A101" s="14"/>
      <c r="B101" s="241"/>
      <c r="C101" s="242"/>
      <c r="D101" s="231" t="s">
        <v>161</v>
      </c>
      <c r="E101" s="243" t="s">
        <v>19</v>
      </c>
      <c r="F101" s="244" t="s">
        <v>169</v>
      </c>
      <c r="G101" s="242"/>
      <c r="H101" s="243" t="s">
        <v>19</v>
      </c>
      <c r="I101" s="245"/>
      <c r="J101" s="242"/>
      <c r="K101" s="242"/>
      <c r="L101" s="246"/>
      <c r="M101" s="247"/>
      <c r="N101" s="248"/>
      <c r="O101" s="248"/>
      <c r="P101" s="248"/>
      <c r="Q101" s="248"/>
      <c r="R101" s="248"/>
      <c r="S101" s="248"/>
      <c r="T101" s="249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0" t="s">
        <v>161</v>
      </c>
      <c r="AU101" s="250" t="s">
        <v>80</v>
      </c>
      <c r="AV101" s="14" t="s">
        <v>76</v>
      </c>
      <c r="AW101" s="14" t="s">
        <v>33</v>
      </c>
      <c r="AX101" s="14" t="s">
        <v>72</v>
      </c>
      <c r="AY101" s="250" t="s">
        <v>153</v>
      </c>
    </row>
    <row r="102" s="2" customFormat="1" ht="14.4" customHeight="1">
      <c r="A102" s="40"/>
      <c r="B102" s="41"/>
      <c r="C102" s="216" t="s">
        <v>88</v>
      </c>
      <c r="D102" s="216" t="s">
        <v>154</v>
      </c>
      <c r="E102" s="217" t="s">
        <v>170</v>
      </c>
      <c r="F102" s="218" t="s">
        <v>171</v>
      </c>
      <c r="G102" s="219" t="s">
        <v>172</v>
      </c>
      <c r="H102" s="220">
        <v>3</v>
      </c>
      <c r="I102" s="221"/>
      <c r="J102" s="222">
        <f>ROUND(I102*H102,2)</f>
        <v>0</v>
      </c>
      <c r="K102" s="218" t="s">
        <v>166</v>
      </c>
      <c r="L102" s="46"/>
      <c r="M102" s="223" t="s">
        <v>19</v>
      </c>
      <c r="N102" s="224" t="s">
        <v>43</v>
      </c>
      <c r="O102" s="86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159</v>
      </c>
      <c r="AT102" s="227" t="s">
        <v>154</v>
      </c>
      <c r="AU102" s="227" t="s">
        <v>80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173</v>
      </c>
    </row>
    <row r="103" s="13" customFormat="1">
      <c r="A103" s="13"/>
      <c r="B103" s="229"/>
      <c r="C103" s="230"/>
      <c r="D103" s="231" t="s">
        <v>161</v>
      </c>
      <c r="E103" s="232" t="s">
        <v>19</v>
      </c>
      <c r="F103" s="233" t="s">
        <v>88</v>
      </c>
      <c r="G103" s="230"/>
      <c r="H103" s="234">
        <v>3</v>
      </c>
      <c r="I103" s="235"/>
      <c r="J103" s="230"/>
      <c r="K103" s="230"/>
      <c r="L103" s="236"/>
      <c r="M103" s="237"/>
      <c r="N103" s="238"/>
      <c r="O103" s="238"/>
      <c r="P103" s="238"/>
      <c r="Q103" s="238"/>
      <c r="R103" s="238"/>
      <c r="S103" s="238"/>
      <c r="T103" s="23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0" t="s">
        <v>161</v>
      </c>
      <c r="AU103" s="240" t="s">
        <v>80</v>
      </c>
      <c r="AV103" s="13" t="s">
        <v>80</v>
      </c>
      <c r="AW103" s="13" t="s">
        <v>33</v>
      </c>
      <c r="AX103" s="13" t="s">
        <v>76</v>
      </c>
      <c r="AY103" s="240" t="s">
        <v>153</v>
      </c>
    </row>
    <row r="104" s="2" customFormat="1" ht="14.4" customHeight="1">
      <c r="A104" s="40"/>
      <c r="B104" s="41"/>
      <c r="C104" s="216" t="s">
        <v>159</v>
      </c>
      <c r="D104" s="216" t="s">
        <v>154</v>
      </c>
      <c r="E104" s="217" t="s">
        <v>174</v>
      </c>
      <c r="F104" s="218" t="s">
        <v>175</v>
      </c>
      <c r="G104" s="219" t="s">
        <v>157</v>
      </c>
      <c r="H104" s="220">
        <v>160</v>
      </c>
      <c r="I104" s="221"/>
      <c r="J104" s="222">
        <f>ROUND(I104*H104,2)</f>
        <v>0</v>
      </c>
      <c r="K104" s="218" t="s">
        <v>176</v>
      </c>
      <c r="L104" s="46"/>
      <c r="M104" s="223" t="s">
        <v>19</v>
      </c>
      <c r="N104" s="224" t="s">
        <v>43</v>
      </c>
      <c r="O104" s="86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7" t="s">
        <v>159</v>
      </c>
      <c r="AT104" s="227" t="s">
        <v>154</v>
      </c>
      <c r="AU104" s="227" t="s">
        <v>80</v>
      </c>
      <c r="AY104" s="19" t="s">
        <v>153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19" t="s">
        <v>76</v>
      </c>
      <c r="BK104" s="228">
        <f>ROUND(I104*H104,2)</f>
        <v>0</v>
      </c>
      <c r="BL104" s="19" t="s">
        <v>159</v>
      </c>
      <c r="BM104" s="227" t="s">
        <v>177</v>
      </c>
    </row>
    <row r="105" s="2" customFormat="1">
      <c r="A105" s="40"/>
      <c r="B105" s="41"/>
      <c r="C105" s="42"/>
      <c r="D105" s="251" t="s">
        <v>178</v>
      </c>
      <c r="E105" s="42"/>
      <c r="F105" s="252" t="s">
        <v>179</v>
      </c>
      <c r="G105" s="42"/>
      <c r="H105" s="42"/>
      <c r="I105" s="253"/>
      <c r="J105" s="42"/>
      <c r="K105" s="42"/>
      <c r="L105" s="46"/>
      <c r="M105" s="254"/>
      <c r="N105" s="255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178</v>
      </c>
      <c r="AU105" s="19" t="s">
        <v>80</v>
      </c>
    </row>
    <row r="106" s="13" customFormat="1">
      <c r="A106" s="13"/>
      <c r="B106" s="229"/>
      <c r="C106" s="230"/>
      <c r="D106" s="231" t="s">
        <v>161</v>
      </c>
      <c r="E106" s="232" t="s">
        <v>19</v>
      </c>
      <c r="F106" s="233" t="s">
        <v>180</v>
      </c>
      <c r="G106" s="230"/>
      <c r="H106" s="234">
        <v>160</v>
      </c>
      <c r="I106" s="235"/>
      <c r="J106" s="230"/>
      <c r="K106" s="230"/>
      <c r="L106" s="236"/>
      <c r="M106" s="237"/>
      <c r="N106" s="238"/>
      <c r="O106" s="238"/>
      <c r="P106" s="238"/>
      <c r="Q106" s="238"/>
      <c r="R106" s="238"/>
      <c r="S106" s="238"/>
      <c r="T106" s="23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0" t="s">
        <v>161</v>
      </c>
      <c r="AU106" s="240" t="s">
        <v>80</v>
      </c>
      <c r="AV106" s="13" t="s">
        <v>80</v>
      </c>
      <c r="AW106" s="13" t="s">
        <v>33</v>
      </c>
      <c r="AX106" s="13" t="s">
        <v>76</v>
      </c>
      <c r="AY106" s="240" t="s">
        <v>153</v>
      </c>
    </row>
    <row r="107" s="14" customFormat="1">
      <c r="A107" s="14"/>
      <c r="B107" s="241"/>
      <c r="C107" s="242"/>
      <c r="D107" s="231" t="s">
        <v>161</v>
      </c>
      <c r="E107" s="243" t="s">
        <v>19</v>
      </c>
      <c r="F107" s="244" t="s">
        <v>181</v>
      </c>
      <c r="G107" s="242"/>
      <c r="H107" s="243" t="s">
        <v>19</v>
      </c>
      <c r="I107" s="245"/>
      <c r="J107" s="242"/>
      <c r="K107" s="242"/>
      <c r="L107" s="246"/>
      <c r="M107" s="247"/>
      <c r="N107" s="248"/>
      <c r="O107" s="248"/>
      <c r="P107" s="248"/>
      <c r="Q107" s="248"/>
      <c r="R107" s="248"/>
      <c r="S107" s="248"/>
      <c r="T107" s="249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0" t="s">
        <v>161</v>
      </c>
      <c r="AU107" s="250" t="s">
        <v>80</v>
      </c>
      <c r="AV107" s="14" t="s">
        <v>76</v>
      </c>
      <c r="AW107" s="14" t="s">
        <v>33</v>
      </c>
      <c r="AX107" s="14" t="s">
        <v>72</v>
      </c>
      <c r="AY107" s="250" t="s">
        <v>153</v>
      </c>
    </row>
    <row r="108" s="2" customFormat="1" ht="14.4" customHeight="1">
      <c r="A108" s="40"/>
      <c r="B108" s="41"/>
      <c r="C108" s="216" t="s">
        <v>182</v>
      </c>
      <c r="D108" s="216" t="s">
        <v>154</v>
      </c>
      <c r="E108" s="217" t="s">
        <v>183</v>
      </c>
      <c r="F108" s="218" t="s">
        <v>184</v>
      </c>
      <c r="G108" s="219" t="s">
        <v>172</v>
      </c>
      <c r="H108" s="220">
        <v>3</v>
      </c>
      <c r="I108" s="221"/>
      <c r="J108" s="222">
        <f>ROUND(I108*H108,2)</f>
        <v>0</v>
      </c>
      <c r="K108" s="218" t="s">
        <v>166</v>
      </c>
      <c r="L108" s="46"/>
      <c r="M108" s="223" t="s">
        <v>19</v>
      </c>
      <c r="N108" s="224" t="s">
        <v>43</v>
      </c>
      <c r="O108" s="86"/>
      <c r="P108" s="225">
        <f>O108*H108</f>
        <v>0</v>
      </c>
      <c r="Q108" s="225">
        <v>5.0000000000000002E-05</v>
      </c>
      <c r="R108" s="225">
        <f>Q108*H108</f>
        <v>0.00015000000000000001</v>
      </c>
      <c r="S108" s="225">
        <v>0</v>
      </c>
      <c r="T108" s="22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7" t="s">
        <v>159</v>
      </c>
      <c r="AT108" s="227" t="s">
        <v>154</v>
      </c>
      <c r="AU108" s="227" t="s">
        <v>80</v>
      </c>
      <c r="AY108" s="19" t="s">
        <v>153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19" t="s">
        <v>76</v>
      </c>
      <c r="BK108" s="228">
        <f>ROUND(I108*H108,2)</f>
        <v>0</v>
      </c>
      <c r="BL108" s="19" t="s">
        <v>159</v>
      </c>
      <c r="BM108" s="227" t="s">
        <v>185</v>
      </c>
    </row>
    <row r="109" s="13" customFormat="1">
      <c r="A109" s="13"/>
      <c r="B109" s="229"/>
      <c r="C109" s="230"/>
      <c r="D109" s="231" t="s">
        <v>161</v>
      </c>
      <c r="E109" s="232" t="s">
        <v>19</v>
      </c>
      <c r="F109" s="233" t="s">
        <v>88</v>
      </c>
      <c r="G109" s="230"/>
      <c r="H109" s="234">
        <v>3</v>
      </c>
      <c r="I109" s="235"/>
      <c r="J109" s="230"/>
      <c r="K109" s="230"/>
      <c r="L109" s="236"/>
      <c r="M109" s="237"/>
      <c r="N109" s="238"/>
      <c r="O109" s="238"/>
      <c r="P109" s="238"/>
      <c r="Q109" s="238"/>
      <c r="R109" s="238"/>
      <c r="S109" s="238"/>
      <c r="T109" s="23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0" t="s">
        <v>161</v>
      </c>
      <c r="AU109" s="240" t="s">
        <v>80</v>
      </c>
      <c r="AV109" s="13" t="s">
        <v>80</v>
      </c>
      <c r="AW109" s="13" t="s">
        <v>33</v>
      </c>
      <c r="AX109" s="13" t="s">
        <v>76</v>
      </c>
      <c r="AY109" s="240" t="s">
        <v>153</v>
      </c>
    </row>
    <row r="110" s="2" customFormat="1" ht="14.4" customHeight="1">
      <c r="A110" s="40"/>
      <c r="B110" s="41"/>
      <c r="C110" s="216" t="s">
        <v>186</v>
      </c>
      <c r="D110" s="216" t="s">
        <v>154</v>
      </c>
      <c r="E110" s="217" t="s">
        <v>187</v>
      </c>
      <c r="F110" s="218" t="s">
        <v>188</v>
      </c>
      <c r="G110" s="219" t="s">
        <v>172</v>
      </c>
      <c r="H110" s="220">
        <v>3</v>
      </c>
      <c r="I110" s="221"/>
      <c r="J110" s="222">
        <f>ROUND(I110*H110,2)</f>
        <v>0</v>
      </c>
      <c r="K110" s="218" t="s">
        <v>166</v>
      </c>
      <c r="L110" s="46"/>
      <c r="M110" s="223" t="s">
        <v>19</v>
      </c>
      <c r="N110" s="224" t="s">
        <v>43</v>
      </c>
      <c r="O110" s="86"/>
      <c r="P110" s="225">
        <f>O110*H110</f>
        <v>0</v>
      </c>
      <c r="Q110" s="225">
        <v>0.00052999999999999998</v>
      </c>
      <c r="R110" s="225">
        <f>Q110*H110</f>
        <v>0.0015899999999999998</v>
      </c>
      <c r="S110" s="225">
        <v>0</v>
      </c>
      <c r="T110" s="22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7" t="s">
        <v>159</v>
      </c>
      <c r="AT110" s="227" t="s">
        <v>154</v>
      </c>
      <c r="AU110" s="227" t="s">
        <v>80</v>
      </c>
      <c r="AY110" s="19" t="s">
        <v>153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19" t="s">
        <v>76</v>
      </c>
      <c r="BK110" s="228">
        <f>ROUND(I110*H110,2)</f>
        <v>0</v>
      </c>
      <c r="BL110" s="19" t="s">
        <v>159</v>
      </c>
      <c r="BM110" s="227" t="s">
        <v>189</v>
      </c>
    </row>
    <row r="111" s="13" customFormat="1">
      <c r="A111" s="13"/>
      <c r="B111" s="229"/>
      <c r="C111" s="230"/>
      <c r="D111" s="231" t="s">
        <v>161</v>
      </c>
      <c r="E111" s="232" t="s">
        <v>19</v>
      </c>
      <c r="F111" s="233" t="s">
        <v>88</v>
      </c>
      <c r="G111" s="230"/>
      <c r="H111" s="234">
        <v>3</v>
      </c>
      <c r="I111" s="235"/>
      <c r="J111" s="230"/>
      <c r="K111" s="230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161</v>
      </c>
      <c r="AU111" s="240" t="s">
        <v>80</v>
      </c>
      <c r="AV111" s="13" t="s">
        <v>80</v>
      </c>
      <c r="AW111" s="13" t="s">
        <v>33</v>
      </c>
      <c r="AX111" s="13" t="s">
        <v>76</v>
      </c>
      <c r="AY111" s="240" t="s">
        <v>153</v>
      </c>
    </row>
    <row r="112" s="2" customFormat="1" ht="14.4" customHeight="1">
      <c r="A112" s="40"/>
      <c r="B112" s="41"/>
      <c r="C112" s="216" t="s">
        <v>190</v>
      </c>
      <c r="D112" s="216" t="s">
        <v>154</v>
      </c>
      <c r="E112" s="217" t="s">
        <v>191</v>
      </c>
      <c r="F112" s="218" t="s">
        <v>192</v>
      </c>
      <c r="G112" s="219" t="s">
        <v>193</v>
      </c>
      <c r="H112" s="220">
        <v>37</v>
      </c>
      <c r="I112" s="221"/>
      <c r="J112" s="222">
        <f>ROUND(I112*H112,2)</f>
        <v>0</v>
      </c>
      <c r="K112" s="218" t="s">
        <v>176</v>
      </c>
      <c r="L112" s="46"/>
      <c r="M112" s="223" t="s">
        <v>19</v>
      </c>
      <c r="N112" s="224" t="s">
        <v>43</v>
      </c>
      <c r="O112" s="86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7" t="s">
        <v>159</v>
      </c>
      <c r="AT112" s="227" t="s">
        <v>154</v>
      </c>
      <c r="AU112" s="227" t="s">
        <v>80</v>
      </c>
      <c r="AY112" s="19" t="s">
        <v>153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19" t="s">
        <v>76</v>
      </c>
      <c r="BK112" s="228">
        <f>ROUND(I112*H112,2)</f>
        <v>0</v>
      </c>
      <c r="BL112" s="19" t="s">
        <v>159</v>
      </c>
      <c r="BM112" s="227" t="s">
        <v>194</v>
      </c>
    </row>
    <row r="113" s="2" customFormat="1">
      <c r="A113" s="40"/>
      <c r="B113" s="41"/>
      <c r="C113" s="42"/>
      <c r="D113" s="251" t="s">
        <v>178</v>
      </c>
      <c r="E113" s="42"/>
      <c r="F113" s="252" t="s">
        <v>195</v>
      </c>
      <c r="G113" s="42"/>
      <c r="H113" s="42"/>
      <c r="I113" s="253"/>
      <c r="J113" s="42"/>
      <c r="K113" s="42"/>
      <c r="L113" s="46"/>
      <c r="M113" s="254"/>
      <c r="N113" s="255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178</v>
      </c>
      <c r="AU113" s="19" t="s">
        <v>80</v>
      </c>
    </row>
    <row r="114" s="13" customFormat="1">
      <c r="A114" s="13"/>
      <c r="B114" s="229"/>
      <c r="C114" s="230"/>
      <c r="D114" s="231" t="s">
        <v>161</v>
      </c>
      <c r="E114" s="232" t="s">
        <v>19</v>
      </c>
      <c r="F114" s="233" t="s">
        <v>196</v>
      </c>
      <c r="G114" s="230"/>
      <c r="H114" s="234">
        <v>37</v>
      </c>
      <c r="I114" s="235"/>
      <c r="J114" s="230"/>
      <c r="K114" s="230"/>
      <c r="L114" s="236"/>
      <c r="M114" s="256"/>
      <c r="N114" s="257"/>
      <c r="O114" s="257"/>
      <c r="P114" s="257"/>
      <c r="Q114" s="257"/>
      <c r="R114" s="257"/>
      <c r="S114" s="257"/>
      <c r="T114" s="258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161</v>
      </c>
      <c r="AU114" s="240" t="s">
        <v>80</v>
      </c>
      <c r="AV114" s="13" t="s">
        <v>80</v>
      </c>
      <c r="AW114" s="13" t="s">
        <v>33</v>
      </c>
      <c r="AX114" s="13" t="s">
        <v>76</v>
      </c>
      <c r="AY114" s="240" t="s">
        <v>153</v>
      </c>
    </row>
    <row r="115" s="2" customFormat="1" ht="6.96" customHeight="1">
      <c r="A115" s="40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46"/>
      <c r="M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</sheetData>
  <sheetProtection sheet="1" autoFilter="0" formatColumns="0" formatRows="0" objects="1" scenarios="1" spinCount="100000" saltValue="NOJtFW+PlfXWqBx1h6FLxlzeqy6IXB7FXmWVa/Hu66aQYHihaHtsFPzTY+O3JUIInQOlqZFyiJYOzhcYGuygyg==" hashValue="cL5vtMXZltCuL2o0wjqxZFjbJdRBInC+ocEZ7cZsOIyPIUos/Eay4B6mCocAP+e0GJNFl3iM6TNaJqFbatF3kw==" algorithmName="SHA-512" password="CC35"/>
  <autoFilter ref="C92:K114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79:H79"/>
    <mergeCell ref="E83:H83"/>
    <mergeCell ref="E81:H81"/>
    <mergeCell ref="E85:H85"/>
    <mergeCell ref="L2:V2"/>
  </mergeCells>
  <hyperlinks>
    <hyperlink ref="F105" r:id="rId1" display="https://podminky.urs.cz/item/CS_URS_2021_01/112155315"/>
    <hyperlink ref="F113" r:id="rId2" display="https://podminky.urs.cz/item/CS_URS_2021_01/121103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197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ROUND(J93,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ROUND((SUM(BE93:BE115)),  2)</f>
        <v>0</v>
      </c>
      <c r="G37" s="40"/>
      <c r="H37" s="40"/>
      <c r="I37" s="160">
        <v>0.20999999999999999</v>
      </c>
      <c r="J37" s="159">
        <f>ROUND(((SUM(BE93:BE115))*I37),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ROUND((SUM(BF93:BF115)),  2)</f>
        <v>0</v>
      </c>
      <c r="G38" s="40"/>
      <c r="H38" s="40"/>
      <c r="I38" s="160">
        <v>0.14999999999999999</v>
      </c>
      <c r="J38" s="159">
        <f>ROUND(((SUM(BF93:BF115))*I38),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ROUND((SUM(BG93:BG115)),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ROUND((SUM(BH93:BH115)),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ROUND((SUM(BI93:BI115)),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02 - Zemní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J93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J94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J95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138</v>
      </c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4.4" customHeight="1">
      <c r="A79" s="40"/>
      <c r="B79" s="41"/>
      <c r="C79" s="42"/>
      <c r="D79" s="42"/>
      <c r="E79" s="172" t="str">
        <f>E7</f>
        <v>09-1 - REVITALIZACE RYBNÍKA STRÁŽ V PELHŘIMOVĚ část 1a</v>
      </c>
      <c r="F79" s="34"/>
      <c r="G79" s="34"/>
      <c r="H79" s="34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126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1" customFormat="1" ht="14.4" customHeight="1">
      <c r="B81" s="23"/>
      <c r="C81" s="24"/>
      <c r="D81" s="24"/>
      <c r="E81" s="172" t="s">
        <v>127</v>
      </c>
      <c r="F81" s="24"/>
      <c r="G81" s="24"/>
      <c r="H81" s="24"/>
      <c r="I81" s="24"/>
      <c r="J81" s="24"/>
      <c r="K81" s="24"/>
      <c r="L81" s="22"/>
    </row>
    <row r="82" s="1" customFormat="1" ht="12" customHeight="1">
      <c r="B82" s="23"/>
      <c r="C82" s="34" t="s">
        <v>128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4.4" customHeight="1">
      <c r="A83" s="40"/>
      <c r="B83" s="41"/>
      <c r="C83" s="42"/>
      <c r="D83" s="42"/>
      <c r="E83" s="173" t="s">
        <v>129</v>
      </c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130</v>
      </c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6" customHeight="1">
      <c r="A85" s="40"/>
      <c r="B85" s="41"/>
      <c r="C85" s="42"/>
      <c r="D85" s="42"/>
      <c r="E85" s="71" t="str">
        <f>E13</f>
        <v>02 - Zemní práce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F16</f>
        <v>Pelhřimov</v>
      </c>
      <c r="G87" s="42"/>
      <c r="H87" s="42"/>
      <c r="I87" s="34" t="s">
        <v>23</v>
      </c>
      <c r="J87" s="74" t="str">
        <f>IF(J16="","",J16)</f>
        <v>15. 6. 2022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6.4" customHeight="1">
      <c r="A89" s="40"/>
      <c r="B89" s="41"/>
      <c r="C89" s="34" t="s">
        <v>25</v>
      </c>
      <c r="D89" s="42"/>
      <c r="E89" s="42"/>
      <c r="F89" s="29" t="str">
        <f>E19</f>
        <v>Město Pelhřimov</v>
      </c>
      <c r="G89" s="42"/>
      <c r="H89" s="42"/>
      <c r="I89" s="34" t="s">
        <v>31</v>
      </c>
      <c r="J89" s="38" t="str">
        <f>E25</f>
        <v>VDG Projektování s.r.o.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6" customHeight="1">
      <c r="A90" s="40"/>
      <c r="B90" s="41"/>
      <c r="C90" s="34" t="s">
        <v>29</v>
      </c>
      <c r="D90" s="42"/>
      <c r="E90" s="42"/>
      <c r="F90" s="29" t="str">
        <f>IF(E22="","",E22)</f>
        <v>Vyplň údaj</v>
      </c>
      <c r="G90" s="42"/>
      <c r="H90" s="42"/>
      <c r="I90" s="34" t="s">
        <v>34</v>
      </c>
      <c r="J90" s="38" t="str">
        <f>E28</f>
        <v>Ing. Vítězslav Pavel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9"/>
      <c r="B92" s="190"/>
      <c r="C92" s="191" t="s">
        <v>139</v>
      </c>
      <c r="D92" s="192" t="s">
        <v>57</v>
      </c>
      <c r="E92" s="192" t="s">
        <v>53</v>
      </c>
      <c r="F92" s="192" t="s">
        <v>54</v>
      </c>
      <c r="G92" s="192" t="s">
        <v>140</v>
      </c>
      <c r="H92" s="192" t="s">
        <v>141</v>
      </c>
      <c r="I92" s="192" t="s">
        <v>142</v>
      </c>
      <c r="J92" s="192" t="s">
        <v>134</v>
      </c>
      <c r="K92" s="193" t="s">
        <v>143</v>
      </c>
      <c r="L92" s="194"/>
      <c r="M92" s="94" t="s">
        <v>19</v>
      </c>
      <c r="N92" s="95" t="s">
        <v>42</v>
      </c>
      <c r="O92" s="95" t="s">
        <v>144</v>
      </c>
      <c r="P92" s="95" t="s">
        <v>145</v>
      </c>
      <c r="Q92" s="95" t="s">
        <v>146</v>
      </c>
      <c r="R92" s="95" t="s">
        <v>147</v>
      </c>
      <c r="S92" s="95" t="s">
        <v>148</v>
      </c>
      <c r="T92" s="96" t="s">
        <v>149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</row>
    <row r="93" s="2" customFormat="1" ht="22.8" customHeight="1">
      <c r="A93" s="40"/>
      <c r="B93" s="41"/>
      <c r="C93" s="101" t="s">
        <v>150</v>
      </c>
      <c r="D93" s="42"/>
      <c r="E93" s="42"/>
      <c r="F93" s="42"/>
      <c r="G93" s="42"/>
      <c r="H93" s="42"/>
      <c r="I93" s="42"/>
      <c r="J93" s="195">
        <f>BK93</f>
        <v>0</v>
      </c>
      <c r="K93" s="42"/>
      <c r="L93" s="46"/>
      <c r="M93" s="97"/>
      <c r="N93" s="196"/>
      <c r="O93" s="98"/>
      <c r="P93" s="197">
        <f>P94</f>
        <v>0</v>
      </c>
      <c r="Q93" s="98"/>
      <c r="R93" s="197">
        <f>R94</f>
        <v>0</v>
      </c>
      <c r="S93" s="98"/>
      <c r="T93" s="198">
        <f>T94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135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151</v>
      </c>
      <c r="F94" s="203" t="s">
        <v>152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</f>
        <v>0</v>
      </c>
      <c r="Q94" s="208"/>
      <c r="R94" s="209">
        <f>R95</f>
        <v>0</v>
      </c>
      <c r="S94" s="208"/>
      <c r="T94" s="21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76</v>
      </c>
      <c r="AT94" s="212" t="s">
        <v>71</v>
      </c>
      <c r="AU94" s="212" t="s">
        <v>72</v>
      </c>
      <c r="AY94" s="211" t="s">
        <v>153</v>
      </c>
      <c r="BK94" s="213">
        <f>BK95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76</v>
      </c>
      <c r="F95" s="214" t="s">
        <v>91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SUM(P96:P115)</f>
        <v>0</v>
      </c>
      <c r="Q95" s="208"/>
      <c r="R95" s="209">
        <f>SUM(R96:R115)</f>
        <v>0</v>
      </c>
      <c r="S95" s="208"/>
      <c r="T95" s="210">
        <f>SUM(T96:T115)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76</v>
      </c>
      <c r="AY95" s="211" t="s">
        <v>153</v>
      </c>
      <c r="BK95" s="213">
        <f>SUM(BK96:BK115)</f>
        <v>0</v>
      </c>
    </row>
    <row r="96" s="2" customFormat="1" ht="19.8" customHeight="1">
      <c r="A96" s="40"/>
      <c r="B96" s="41"/>
      <c r="C96" s="216" t="s">
        <v>76</v>
      </c>
      <c r="D96" s="216" t="s">
        <v>154</v>
      </c>
      <c r="E96" s="217" t="s">
        <v>198</v>
      </c>
      <c r="F96" s="218" t="s">
        <v>199</v>
      </c>
      <c r="G96" s="219" t="s">
        <v>193</v>
      </c>
      <c r="H96" s="220">
        <v>74</v>
      </c>
      <c r="I96" s="221"/>
      <c r="J96" s="222">
        <f>ROUND(I96*H96,2)</f>
        <v>0</v>
      </c>
      <c r="K96" s="218" t="s">
        <v>200</v>
      </c>
      <c r="L96" s="46"/>
      <c r="M96" s="223" t="s">
        <v>19</v>
      </c>
      <c r="N96" s="224" t="s">
        <v>43</v>
      </c>
      <c r="O96" s="86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159</v>
      </c>
      <c r="AT96" s="227" t="s">
        <v>154</v>
      </c>
      <c r="AU96" s="227" t="s">
        <v>80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159</v>
      </c>
      <c r="BM96" s="227" t="s">
        <v>201</v>
      </c>
    </row>
    <row r="97" s="13" customFormat="1">
      <c r="A97" s="13"/>
      <c r="B97" s="229"/>
      <c r="C97" s="230"/>
      <c r="D97" s="231" t="s">
        <v>161</v>
      </c>
      <c r="E97" s="232" t="s">
        <v>19</v>
      </c>
      <c r="F97" s="233" t="s">
        <v>202</v>
      </c>
      <c r="G97" s="230"/>
      <c r="H97" s="234">
        <v>74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161</v>
      </c>
      <c r="AU97" s="240" t="s">
        <v>80</v>
      </c>
      <c r="AV97" s="13" t="s">
        <v>80</v>
      </c>
      <c r="AW97" s="13" t="s">
        <v>33</v>
      </c>
      <c r="AX97" s="13" t="s">
        <v>76</v>
      </c>
      <c r="AY97" s="240" t="s">
        <v>153</v>
      </c>
    </row>
    <row r="98" s="14" customFormat="1">
      <c r="A98" s="14"/>
      <c r="B98" s="241"/>
      <c r="C98" s="242"/>
      <c r="D98" s="231" t="s">
        <v>161</v>
      </c>
      <c r="E98" s="243" t="s">
        <v>19</v>
      </c>
      <c r="F98" s="244" t="s">
        <v>203</v>
      </c>
      <c r="G98" s="242"/>
      <c r="H98" s="243" t="s">
        <v>19</v>
      </c>
      <c r="I98" s="245"/>
      <c r="J98" s="242"/>
      <c r="K98" s="242"/>
      <c r="L98" s="246"/>
      <c r="M98" s="247"/>
      <c r="N98" s="248"/>
      <c r="O98" s="248"/>
      <c r="P98" s="248"/>
      <c r="Q98" s="248"/>
      <c r="R98" s="248"/>
      <c r="S98" s="248"/>
      <c r="T98" s="24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0" t="s">
        <v>161</v>
      </c>
      <c r="AU98" s="250" t="s">
        <v>80</v>
      </c>
      <c r="AV98" s="14" t="s">
        <v>76</v>
      </c>
      <c r="AW98" s="14" t="s">
        <v>33</v>
      </c>
      <c r="AX98" s="14" t="s">
        <v>72</v>
      </c>
      <c r="AY98" s="250" t="s">
        <v>153</v>
      </c>
    </row>
    <row r="99" s="2" customFormat="1" ht="19.8" customHeight="1">
      <c r="A99" s="40"/>
      <c r="B99" s="41"/>
      <c r="C99" s="216" t="s">
        <v>80</v>
      </c>
      <c r="D99" s="216" t="s">
        <v>154</v>
      </c>
      <c r="E99" s="217" t="s">
        <v>204</v>
      </c>
      <c r="F99" s="218" t="s">
        <v>205</v>
      </c>
      <c r="G99" s="219" t="s">
        <v>193</v>
      </c>
      <c r="H99" s="220">
        <v>74</v>
      </c>
      <c r="I99" s="221"/>
      <c r="J99" s="222">
        <f>ROUND(I99*H99,2)</f>
        <v>0</v>
      </c>
      <c r="K99" s="218" t="s">
        <v>200</v>
      </c>
      <c r="L99" s="46"/>
      <c r="M99" s="223" t="s">
        <v>19</v>
      </c>
      <c r="N99" s="224" t="s">
        <v>43</v>
      </c>
      <c r="O99" s="86"/>
      <c r="P99" s="225">
        <f>O99*H99</f>
        <v>0</v>
      </c>
      <c r="Q99" s="225">
        <v>0</v>
      </c>
      <c r="R99" s="225">
        <f>Q99*H99</f>
        <v>0</v>
      </c>
      <c r="S99" s="225">
        <v>0</v>
      </c>
      <c r="T99" s="22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7" t="s">
        <v>159</v>
      </c>
      <c r="AT99" s="227" t="s">
        <v>154</v>
      </c>
      <c r="AU99" s="227" t="s">
        <v>80</v>
      </c>
      <c r="AY99" s="19" t="s">
        <v>153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19" t="s">
        <v>76</v>
      </c>
      <c r="BK99" s="228">
        <f>ROUND(I99*H99,2)</f>
        <v>0</v>
      </c>
      <c r="BL99" s="19" t="s">
        <v>159</v>
      </c>
      <c r="BM99" s="227" t="s">
        <v>206</v>
      </c>
    </row>
    <row r="100" s="13" customFormat="1">
      <c r="A100" s="13"/>
      <c r="B100" s="229"/>
      <c r="C100" s="230"/>
      <c r="D100" s="231" t="s">
        <v>161</v>
      </c>
      <c r="E100" s="232" t="s">
        <v>19</v>
      </c>
      <c r="F100" s="233" t="s">
        <v>202</v>
      </c>
      <c r="G100" s="230"/>
      <c r="H100" s="234">
        <v>74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161</v>
      </c>
      <c r="AU100" s="240" t="s">
        <v>80</v>
      </c>
      <c r="AV100" s="13" t="s">
        <v>80</v>
      </c>
      <c r="AW100" s="13" t="s">
        <v>33</v>
      </c>
      <c r="AX100" s="13" t="s">
        <v>76</v>
      </c>
      <c r="AY100" s="240" t="s">
        <v>153</v>
      </c>
    </row>
    <row r="101" s="14" customFormat="1">
      <c r="A101" s="14"/>
      <c r="B101" s="241"/>
      <c r="C101" s="242"/>
      <c r="D101" s="231" t="s">
        <v>161</v>
      </c>
      <c r="E101" s="243" t="s">
        <v>19</v>
      </c>
      <c r="F101" s="244" t="s">
        <v>207</v>
      </c>
      <c r="G101" s="242"/>
      <c r="H101" s="243" t="s">
        <v>19</v>
      </c>
      <c r="I101" s="245"/>
      <c r="J101" s="242"/>
      <c r="K101" s="242"/>
      <c r="L101" s="246"/>
      <c r="M101" s="247"/>
      <c r="N101" s="248"/>
      <c r="O101" s="248"/>
      <c r="P101" s="248"/>
      <c r="Q101" s="248"/>
      <c r="R101" s="248"/>
      <c r="S101" s="248"/>
      <c r="T101" s="249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0" t="s">
        <v>161</v>
      </c>
      <c r="AU101" s="250" t="s">
        <v>80</v>
      </c>
      <c r="AV101" s="14" t="s">
        <v>76</v>
      </c>
      <c r="AW101" s="14" t="s">
        <v>33</v>
      </c>
      <c r="AX101" s="14" t="s">
        <v>72</v>
      </c>
      <c r="AY101" s="250" t="s">
        <v>153</v>
      </c>
    </row>
    <row r="102" s="2" customFormat="1" ht="14.4" customHeight="1">
      <c r="A102" s="40"/>
      <c r="B102" s="41"/>
      <c r="C102" s="216" t="s">
        <v>88</v>
      </c>
      <c r="D102" s="216" t="s">
        <v>154</v>
      </c>
      <c r="E102" s="217" t="s">
        <v>208</v>
      </c>
      <c r="F102" s="218" t="s">
        <v>209</v>
      </c>
      <c r="G102" s="219" t="s">
        <v>193</v>
      </c>
      <c r="H102" s="220">
        <v>59.200000000000003</v>
      </c>
      <c r="I102" s="221"/>
      <c r="J102" s="222">
        <f>ROUND(I102*H102,2)</f>
        <v>0</v>
      </c>
      <c r="K102" s="218" t="s">
        <v>200</v>
      </c>
      <c r="L102" s="46"/>
      <c r="M102" s="223" t="s">
        <v>19</v>
      </c>
      <c r="N102" s="224" t="s">
        <v>43</v>
      </c>
      <c r="O102" s="86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159</v>
      </c>
      <c r="AT102" s="227" t="s">
        <v>154</v>
      </c>
      <c r="AU102" s="227" t="s">
        <v>80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210</v>
      </c>
    </row>
    <row r="103" s="13" customFormat="1">
      <c r="A103" s="13"/>
      <c r="B103" s="229"/>
      <c r="C103" s="230"/>
      <c r="D103" s="231" t="s">
        <v>161</v>
      </c>
      <c r="E103" s="232" t="s">
        <v>19</v>
      </c>
      <c r="F103" s="233" t="s">
        <v>211</v>
      </c>
      <c r="G103" s="230"/>
      <c r="H103" s="234">
        <v>59.200000000000003</v>
      </c>
      <c r="I103" s="235"/>
      <c r="J103" s="230"/>
      <c r="K103" s="230"/>
      <c r="L103" s="236"/>
      <c r="M103" s="237"/>
      <c r="N103" s="238"/>
      <c r="O103" s="238"/>
      <c r="P103" s="238"/>
      <c r="Q103" s="238"/>
      <c r="R103" s="238"/>
      <c r="S103" s="238"/>
      <c r="T103" s="23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0" t="s">
        <v>161</v>
      </c>
      <c r="AU103" s="240" t="s">
        <v>80</v>
      </c>
      <c r="AV103" s="13" t="s">
        <v>80</v>
      </c>
      <c r="AW103" s="13" t="s">
        <v>33</v>
      </c>
      <c r="AX103" s="13" t="s">
        <v>76</v>
      </c>
      <c r="AY103" s="240" t="s">
        <v>153</v>
      </c>
    </row>
    <row r="104" s="14" customFormat="1">
      <c r="A104" s="14"/>
      <c r="B104" s="241"/>
      <c r="C104" s="242"/>
      <c r="D104" s="231" t="s">
        <v>161</v>
      </c>
      <c r="E104" s="243" t="s">
        <v>19</v>
      </c>
      <c r="F104" s="244" t="s">
        <v>212</v>
      </c>
      <c r="G104" s="242"/>
      <c r="H104" s="243" t="s">
        <v>19</v>
      </c>
      <c r="I104" s="245"/>
      <c r="J104" s="242"/>
      <c r="K104" s="242"/>
      <c r="L104" s="246"/>
      <c r="M104" s="247"/>
      <c r="N104" s="248"/>
      <c r="O104" s="248"/>
      <c r="P104" s="248"/>
      <c r="Q104" s="248"/>
      <c r="R104" s="248"/>
      <c r="S104" s="248"/>
      <c r="T104" s="249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0" t="s">
        <v>161</v>
      </c>
      <c r="AU104" s="250" t="s">
        <v>80</v>
      </c>
      <c r="AV104" s="14" t="s">
        <v>76</v>
      </c>
      <c r="AW104" s="14" t="s">
        <v>33</v>
      </c>
      <c r="AX104" s="14" t="s">
        <v>72</v>
      </c>
      <c r="AY104" s="250" t="s">
        <v>153</v>
      </c>
    </row>
    <row r="105" s="2" customFormat="1" ht="14.4" customHeight="1">
      <c r="A105" s="40"/>
      <c r="B105" s="41"/>
      <c r="C105" s="216" t="s">
        <v>159</v>
      </c>
      <c r="D105" s="216" t="s">
        <v>154</v>
      </c>
      <c r="E105" s="217" t="s">
        <v>213</v>
      </c>
      <c r="F105" s="218" t="s">
        <v>214</v>
      </c>
      <c r="G105" s="219" t="s">
        <v>193</v>
      </c>
      <c r="H105" s="220">
        <v>88.799999999999997</v>
      </c>
      <c r="I105" s="221"/>
      <c r="J105" s="222">
        <f>ROUND(I105*H105,2)</f>
        <v>0</v>
      </c>
      <c r="K105" s="218" t="s">
        <v>176</v>
      </c>
      <c r="L105" s="46"/>
      <c r="M105" s="223" t="s">
        <v>19</v>
      </c>
      <c r="N105" s="224" t="s">
        <v>43</v>
      </c>
      <c r="O105" s="86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7" t="s">
        <v>159</v>
      </c>
      <c r="AT105" s="227" t="s">
        <v>154</v>
      </c>
      <c r="AU105" s="227" t="s">
        <v>80</v>
      </c>
      <c r="AY105" s="19" t="s">
        <v>153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19" t="s">
        <v>76</v>
      </c>
      <c r="BK105" s="228">
        <f>ROUND(I105*H105,2)</f>
        <v>0</v>
      </c>
      <c r="BL105" s="19" t="s">
        <v>159</v>
      </c>
      <c r="BM105" s="227" t="s">
        <v>215</v>
      </c>
    </row>
    <row r="106" s="2" customFormat="1">
      <c r="A106" s="40"/>
      <c r="B106" s="41"/>
      <c r="C106" s="42"/>
      <c r="D106" s="251" t="s">
        <v>178</v>
      </c>
      <c r="E106" s="42"/>
      <c r="F106" s="252" t="s">
        <v>216</v>
      </c>
      <c r="G106" s="42"/>
      <c r="H106" s="42"/>
      <c r="I106" s="253"/>
      <c r="J106" s="42"/>
      <c r="K106" s="42"/>
      <c r="L106" s="46"/>
      <c r="M106" s="254"/>
      <c r="N106" s="255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178</v>
      </c>
      <c r="AU106" s="19" t="s">
        <v>80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217</v>
      </c>
      <c r="G107" s="230"/>
      <c r="H107" s="234">
        <v>88.799999999999997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80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14" customFormat="1">
      <c r="A108" s="14"/>
      <c r="B108" s="241"/>
      <c r="C108" s="242"/>
      <c r="D108" s="231" t="s">
        <v>161</v>
      </c>
      <c r="E108" s="243" t="s">
        <v>19</v>
      </c>
      <c r="F108" s="244" t="s">
        <v>212</v>
      </c>
      <c r="G108" s="242"/>
      <c r="H108" s="243" t="s">
        <v>19</v>
      </c>
      <c r="I108" s="245"/>
      <c r="J108" s="242"/>
      <c r="K108" s="242"/>
      <c r="L108" s="246"/>
      <c r="M108" s="247"/>
      <c r="N108" s="248"/>
      <c r="O108" s="248"/>
      <c r="P108" s="248"/>
      <c r="Q108" s="248"/>
      <c r="R108" s="248"/>
      <c r="S108" s="248"/>
      <c r="T108" s="24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0" t="s">
        <v>161</v>
      </c>
      <c r="AU108" s="250" t="s">
        <v>80</v>
      </c>
      <c r="AV108" s="14" t="s">
        <v>76</v>
      </c>
      <c r="AW108" s="14" t="s">
        <v>33</v>
      </c>
      <c r="AX108" s="14" t="s">
        <v>72</v>
      </c>
      <c r="AY108" s="250" t="s">
        <v>153</v>
      </c>
    </row>
    <row r="109" s="2" customFormat="1" ht="14.4" customHeight="1">
      <c r="A109" s="40"/>
      <c r="B109" s="41"/>
      <c r="C109" s="216" t="s">
        <v>182</v>
      </c>
      <c r="D109" s="216" t="s">
        <v>154</v>
      </c>
      <c r="E109" s="217" t="s">
        <v>218</v>
      </c>
      <c r="F109" s="218" t="s">
        <v>219</v>
      </c>
      <c r="G109" s="219" t="s">
        <v>193</v>
      </c>
      <c r="H109" s="220">
        <v>148</v>
      </c>
      <c r="I109" s="221"/>
      <c r="J109" s="222">
        <f>ROUND(I109*H109,2)</f>
        <v>0</v>
      </c>
      <c r="K109" s="218" t="s">
        <v>200</v>
      </c>
      <c r="L109" s="46"/>
      <c r="M109" s="223" t="s">
        <v>19</v>
      </c>
      <c r="N109" s="224" t="s">
        <v>43</v>
      </c>
      <c r="O109" s="86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159</v>
      </c>
      <c r="AT109" s="227" t="s">
        <v>154</v>
      </c>
      <c r="AU109" s="227" t="s">
        <v>80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220</v>
      </c>
    </row>
    <row r="110" s="13" customFormat="1">
      <c r="A110" s="13"/>
      <c r="B110" s="229"/>
      <c r="C110" s="230"/>
      <c r="D110" s="231" t="s">
        <v>161</v>
      </c>
      <c r="E110" s="232" t="s">
        <v>19</v>
      </c>
      <c r="F110" s="233" t="s">
        <v>221</v>
      </c>
      <c r="G110" s="230"/>
      <c r="H110" s="234">
        <v>148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161</v>
      </c>
      <c r="AU110" s="240" t="s">
        <v>80</v>
      </c>
      <c r="AV110" s="13" t="s">
        <v>80</v>
      </c>
      <c r="AW110" s="13" t="s">
        <v>33</v>
      </c>
      <c r="AX110" s="13" t="s">
        <v>76</v>
      </c>
      <c r="AY110" s="240" t="s">
        <v>153</v>
      </c>
    </row>
    <row r="111" s="14" customFormat="1">
      <c r="A111" s="14"/>
      <c r="B111" s="241"/>
      <c r="C111" s="242"/>
      <c r="D111" s="231" t="s">
        <v>161</v>
      </c>
      <c r="E111" s="243" t="s">
        <v>19</v>
      </c>
      <c r="F111" s="244" t="s">
        <v>222</v>
      </c>
      <c r="G111" s="242"/>
      <c r="H111" s="243" t="s">
        <v>19</v>
      </c>
      <c r="I111" s="245"/>
      <c r="J111" s="242"/>
      <c r="K111" s="242"/>
      <c r="L111" s="246"/>
      <c r="M111" s="247"/>
      <c r="N111" s="248"/>
      <c r="O111" s="248"/>
      <c r="P111" s="248"/>
      <c r="Q111" s="248"/>
      <c r="R111" s="248"/>
      <c r="S111" s="248"/>
      <c r="T111" s="24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0" t="s">
        <v>161</v>
      </c>
      <c r="AU111" s="250" t="s">
        <v>80</v>
      </c>
      <c r="AV111" s="14" t="s">
        <v>76</v>
      </c>
      <c r="AW111" s="14" t="s">
        <v>33</v>
      </c>
      <c r="AX111" s="14" t="s">
        <v>72</v>
      </c>
      <c r="AY111" s="250" t="s">
        <v>153</v>
      </c>
    </row>
    <row r="112" s="2" customFormat="1" ht="14.4" customHeight="1">
      <c r="A112" s="40"/>
      <c r="B112" s="41"/>
      <c r="C112" s="216" t="s">
        <v>186</v>
      </c>
      <c r="D112" s="216" t="s">
        <v>154</v>
      </c>
      <c r="E112" s="217" t="s">
        <v>223</v>
      </c>
      <c r="F112" s="218" t="s">
        <v>224</v>
      </c>
      <c r="G112" s="219" t="s">
        <v>193</v>
      </c>
      <c r="H112" s="220">
        <v>148</v>
      </c>
      <c r="I112" s="221"/>
      <c r="J112" s="222">
        <f>ROUND(I112*H112,2)</f>
        <v>0</v>
      </c>
      <c r="K112" s="218" t="s">
        <v>225</v>
      </c>
      <c r="L112" s="46"/>
      <c r="M112" s="223" t="s">
        <v>19</v>
      </c>
      <c r="N112" s="224" t="s">
        <v>43</v>
      </c>
      <c r="O112" s="86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7" t="s">
        <v>159</v>
      </c>
      <c r="AT112" s="227" t="s">
        <v>154</v>
      </c>
      <c r="AU112" s="227" t="s">
        <v>80</v>
      </c>
      <c r="AY112" s="19" t="s">
        <v>153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19" t="s">
        <v>76</v>
      </c>
      <c r="BK112" s="228">
        <f>ROUND(I112*H112,2)</f>
        <v>0</v>
      </c>
      <c r="BL112" s="19" t="s">
        <v>159</v>
      </c>
      <c r="BM112" s="227" t="s">
        <v>226</v>
      </c>
    </row>
    <row r="113" s="13" customFormat="1">
      <c r="A113" s="13"/>
      <c r="B113" s="229"/>
      <c r="C113" s="230"/>
      <c r="D113" s="231" t="s">
        <v>161</v>
      </c>
      <c r="E113" s="232" t="s">
        <v>19</v>
      </c>
      <c r="F113" s="233" t="s">
        <v>227</v>
      </c>
      <c r="G113" s="230"/>
      <c r="H113" s="234">
        <v>148</v>
      </c>
      <c r="I113" s="235"/>
      <c r="J113" s="230"/>
      <c r="K113" s="230"/>
      <c r="L113" s="236"/>
      <c r="M113" s="237"/>
      <c r="N113" s="238"/>
      <c r="O113" s="238"/>
      <c r="P113" s="238"/>
      <c r="Q113" s="238"/>
      <c r="R113" s="238"/>
      <c r="S113" s="238"/>
      <c r="T113" s="23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0" t="s">
        <v>161</v>
      </c>
      <c r="AU113" s="240" t="s">
        <v>80</v>
      </c>
      <c r="AV113" s="13" t="s">
        <v>80</v>
      </c>
      <c r="AW113" s="13" t="s">
        <v>33</v>
      </c>
      <c r="AX113" s="13" t="s">
        <v>76</v>
      </c>
      <c r="AY113" s="240" t="s">
        <v>153</v>
      </c>
    </row>
    <row r="114" s="2" customFormat="1" ht="14.4" customHeight="1">
      <c r="A114" s="40"/>
      <c r="B114" s="41"/>
      <c r="C114" s="216" t="s">
        <v>190</v>
      </c>
      <c r="D114" s="216" t="s">
        <v>154</v>
      </c>
      <c r="E114" s="217" t="s">
        <v>228</v>
      </c>
      <c r="F114" s="218" t="s">
        <v>229</v>
      </c>
      <c r="G114" s="219" t="s">
        <v>157</v>
      </c>
      <c r="H114" s="220">
        <v>370</v>
      </c>
      <c r="I114" s="221"/>
      <c r="J114" s="222">
        <f>ROUND(I114*H114,2)</f>
        <v>0</v>
      </c>
      <c r="K114" s="218" t="s">
        <v>200</v>
      </c>
      <c r="L114" s="46"/>
      <c r="M114" s="223" t="s">
        <v>19</v>
      </c>
      <c r="N114" s="224" t="s">
        <v>43</v>
      </c>
      <c r="O114" s="86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7" t="s">
        <v>159</v>
      </c>
      <c r="AT114" s="227" t="s">
        <v>154</v>
      </c>
      <c r="AU114" s="227" t="s">
        <v>80</v>
      </c>
      <c r="AY114" s="19" t="s">
        <v>153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19" t="s">
        <v>76</v>
      </c>
      <c r="BK114" s="228">
        <f>ROUND(I114*H114,2)</f>
        <v>0</v>
      </c>
      <c r="BL114" s="19" t="s">
        <v>159</v>
      </c>
      <c r="BM114" s="227" t="s">
        <v>230</v>
      </c>
    </row>
    <row r="115" s="13" customFormat="1">
      <c r="A115" s="13"/>
      <c r="B115" s="229"/>
      <c r="C115" s="230"/>
      <c r="D115" s="231" t="s">
        <v>161</v>
      </c>
      <c r="E115" s="232" t="s">
        <v>19</v>
      </c>
      <c r="F115" s="233" t="s">
        <v>231</v>
      </c>
      <c r="G115" s="230"/>
      <c r="H115" s="234">
        <v>370</v>
      </c>
      <c r="I115" s="235"/>
      <c r="J115" s="230"/>
      <c r="K115" s="230"/>
      <c r="L115" s="236"/>
      <c r="M115" s="256"/>
      <c r="N115" s="257"/>
      <c r="O115" s="257"/>
      <c r="P115" s="257"/>
      <c r="Q115" s="257"/>
      <c r="R115" s="257"/>
      <c r="S115" s="257"/>
      <c r="T115" s="258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0" t="s">
        <v>161</v>
      </c>
      <c r="AU115" s="240" t="s">
        <v>80</v>
      </c>
      <c r="AV115" s="13" t="s">
        <v>80</v>
      </c>
      <c r="AW115" s="13" t="s">
        <v>33</v>
      </c>
      <c r="AX115" s="13" t="s">
        <v>76</v>
      </c>
      <c r="AY115" s="240" t="s">
        <v>153</v>
      </c>
    </row>
    <row r="116" s="2" customFormat="1" ht="6.96" customHeight="1">
      <c r="A116" s="40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46"/>
      <c r="M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</sheetData>
  <sheetProtection sheet="1" autoFilter="0" formatColumns="0" formatRows="0" objects="1" scenarios="1" spinCount="100000" saltValue="irZaj4TwPxxjWaO/zI8+l02QJh17hTnD7BLLHh8EA1xsrRIuqorxWiCH4OdrJdPFlgYXjld+afidWP/dddiiBA==" hashValue="Bl4pORBfLDK0S6RB13Fu4CeNH0J+ZABEzpJzRQD6Vl/ar1af3pL057Wt6HsriZ6clmvH6AEf+MhrrAAMU9/rTQ==" algorithmName="SHA-512" password="CC35"/>
  <autoFilter ref="C92:K115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79:H79"/>
    <mergeCell ref="E83:H83"/>
    <mergeCell ref="E81:H81"/>
    <mergeCell ref="E85:H85"/>
    <mergeCell ref="L2:V2"/>
  </mergeCells>
  <hyperlinks>
    <hyperlink ref="F106" r:id="rId1" display="https://podminky.urs.cz/item/CS_URS_2021_01/16275111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232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ROUND(J95,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ROUND((SUM(BE95:BE117)),  2)</f>
        <v>0</v>
      </c>
      <c r="G37" s="40"/>
      <c r="H37" s="40"/>
      <c r="I37" s="160">
        <v>0.20999999999999999</v>
      </c>
      <c r="J37" s="159">
        <f>ROUND(((SUM(BE95:BE117))*I37),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ROUND((SUM(BF95:BF117)),  2)</f>
        <v>0</v>
      </c>
      <c r="G38" s="40"/>
      <c r="H38" s="40"/>
      <c r="I38" s="160">
        <v>0.14999999999999999</v>
      </c>
      <c r="J38" s="159">
        <f>ROUND(((SUM(BF95:BF117))*I38),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ROUND((SUM(BG95:BG117)),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ROUND((SUM(BH95:BH117)),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ROUND((SUM(BI95:BI117)),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03 - Odvodnění pláně stezky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J95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J96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J97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6"/>
      <c r="D70" s="185" t="s">
        <v>233</v>
      </c>
      <c r="E70" s="186"/>
      <c r="F70" s="186"/>
      <c r="G70" s="186"/>
      <c r="H70" s="186"/>
      <c r="I70" s="186"/>
      <c r="J70" s="187">
        <f>J108</f>
        <v>0</v>
      </c>
      <c r="K70" s="126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6"/>
      <c r="D71" s="185" t="s">
        <v>234</v>
      </c>
      <c r="E71" s="186"/>
      <c r="F71" s="186"/>
      <c r="G71" s="186"/>
      <c r="H71" s="186"/>
      <c r="I71" s="186"/>
      <c r="J71" s="187">
        <f>J115</f>
        <v>0</v>
      </c>
      <c r="K71" s="126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8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48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138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4.4" customHeight="1">
      <c r="A81" s="40"/>
      <c r="B81" s="41"/>
      <c r="C81" s="42"/>
      <c r="D81" s="42"/>
      <c r="E81" s="172" t="str">
        <f>E7</f>
        <v>09-1 - REVITALIZACE RYBNÍKA STRÁŽ V PELHŘIMOVĚ část 1a</v>
      </c>
      <c r="F81" s="34"/>
      <c r="G81" s="34"/>
      <c r="H81" s="34"/>
      <c r="I81" s="42"/>
      <c r="J81" s="42"/>
      <c r="K81" s="42"/>
      <c r="L81" s="14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" customFormat="1" ht="12" customHeight="1">
      <c r="B82" s="23"/>
      <c r="C82" s="34" t="s">
        <v>126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1" customFormat="1" ht="14.4" customHeight="1">
      <c r="B83" s="23"/>
      <c r="C83" s="24"/>
      <c r="D83" s="24"/>
      <c r="E83" s="172" t="s">
        <v>127</v>
      </c>
      <c r="F83" s="24"/>
      <c r="G83" s="24"/>
      <c r="H83" s="24"/>
      <c r="I83" s="24"/>
      <c r="J83" s="24"/>
      <c r="K83" s="24"/>
      <c r="L83" s="22"/>
    </row>
    <row r="84" s="1" customFormat="1" ht="12" customHeight="1">
      <c r="B84" s="23"/>
      <c r="C84" s="34" t="s">
        <v>128</v>
      </c>
      <c r="D84" s="24"/>
      <c r="E84" s="24"/>
      <c r="F84" s="24"/>
      <c r="G84" s="24"/>
      <c r="H84" s="24"/>
      <c r="I84" s="24"/>
      <c r="J84" s="24"/>
      <c r="K84" s="24"/>
      <c r="L84" s="22"/>
    </row>
    <row r="85" s="2" customFormat="1" ht="14.4" customHeight="1">
      <c r="A85" s="40"/>
      <c r="B85" s="41"/>
      <c r="C85" s="42"/>
      <c r="D85" s="42"/>
      <c r="E85" s="173" t="s">
        <v>129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130</v>
      </c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6" customHeight="1">
      <c r="A87" s="40"/>
      <c r="B87" s="41"/>
      <c r="C87" s="42"/>
      <c r="D87" s="42"/>
      <c r="E87" s="71" t="str">
        <f>E13</f>
        <v>03 - Odvodnění pláně stezky</v>
      </c>
      <c r="F87" s="42"/>
      <c r="G87" s="42"/>
      <c r="H87" s="42"/>
      <c r="I87" s="42"/>
      <c r="J87" s="42"/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F16</f>
        <v>Pelhřimov</v>
      </c>
      <c r="G89" s="42"/>
      <c r="H89" s="42"/>
      <c r="I89" s="34" t="s">
        <v>23</v>
      </c>
      <c r="J89" s="74" t="str">
        <f>IF(J16="","",J16)</f>
        <v>15. 6. 2022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26.4" customHeight="1">
      <c r="A91" s="40"/>
      <c r="B91" s="41"/>
      <c r="C91" s="34" t="s">
        <v>25</v>
      </c>
      <c r="D91" s="42"/>
      <c r="E91" s="42"/>
      <c r="F91" s="29" t="str">
        <f>E19</f>
        <v>Město Pelhřimov</v>
      </c>
      <c r="G91" s="42"/>
      <c r="H91" s="42"/>
      <c r="I91" s="34" t="s">
        <v>31</v>
      </c>
      <c r="J91" s="38" t="str">
        <f>E25</f>
        <v>VDG Projektování s.r.o.</v>
      </c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6" customHeight="1">
      <c r="A92" s="40"/>
      <c r="B92" s="41"/>
      <c r="C92" s="34" t="s">
        <v>29</v>
      </c>
      <c r="D92" s="42"/>
      <c r="E92" s="42"/>
      <c r="F92" s="29" t="str">
        <f>IF(E22="","",E22)</f>
        <v>Vyplň údaj</v>
      </c>
      <c r="G92" s="42"/>
      <c r="H92" s="42"/>
      <c r="I92" s="34" t="s">
        <v>34</v>
      </c>
      <c r="J92" s="38" t="str">
        <f>E28</f>
        <v>Ing. Vítězslav Pavel</v>
      </c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8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89"/>
      <c r="B94" s="190"/>
      <c r="C94" s="191" t="s">
        <v>139</v>
      </c>
      <c r="D94" s="192" t="s">
        <v>57</v>
      </c>
      <c r="E94" s="192" t="s">
        <v>53</v>
      </c>
      <c r="F94" s="192" t="s">
        <v>54</v>
      </c>
      <c r="G94" s="192" t="s">
        <v>140</v>
      </c>
      <c r="H94" s="192" t="s">
        <v>141</v>
      </c>
      <c r="I94" s="192" t="s">
        <v>142</v>
      </c>
      <c r="J94" s="192" t="s">
        <v>134</v>
      </c>
      <c r="K94" s="193" t="s">
        <v>143</v>
      </c>
      <c r="L94" s="194"/>
      <c r="M94" s="94" t="s">
        <v>19</v>
      </c>
      <c r="N94" s="95" t="s">
        <v>42</v>
      </c>
      <c r="O94" s="95" t="s">
        <v>144</v>
      </c>
      <c r="P94" s="95" t="s">
        <v>145</v>
      </c>
      <c r="Q94" s="95" t="s">
        <v>146</v>
      </c>
      <c r="R94" s="95" t="s">
        <v>147</v>
      </c>
      <c r="S94" s="95" t="s">
        <v>148</v>
      </c>
      <c r="T94" s="96" t="s">
        <v>149</v>
      </c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</row>
    <row r="95" s="2" customFormat="1" ht="22.8" customHeight="1">
      <c r="A95" s="40"/>
      <c r="B95" s="41"/>
      <c r="C95" s="101" t="s">
        <v>150</v>
      </c>
      <c r="D95" s="42"/>
      <c r="E95" s="42"/>
      <c r="F95" s="42"/>
      <c r="G95" s="42"/>
      <c r="H95" s="42"/>
      <c r="I95" s="42"/>
      <c r="J95" s="195">
        <f>BK95</f>
        <v>0</v>
      </c>
      <c r="K95" s="42"/>
      <c r="L95" s="46"/>
      <c r="M95" s="97"/>
      <c r="N95" s="196"/>
      <c r="O95" s="98"/>
      <c r="P95" s="197">
        <f>P96</f>
        <v>0</v>
      </c>
      <c r="Q95" s="98"/>
      <c r="R95" s="197">
        <f>R96</f>
        <v>0.25159999999999999</v>
      </c>
      <c r="S95" s="98"/>
      <c r="T95" s="198">
        <f>T96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71</v>
      </c>
      <c r="AU95" s="19" t="s">
        <v>135</v>
      </c>
      <c r="BK95" s="199">
        <f>BK96</f>
        <v>0</v>
      </c>
    </row>
    <row r="96" s="12" customFormat="1" ht="25.92" customHeight="1">
      <c r="A96" s="12"/>
      <c r="B96" s="200"/>
      <c r="C96" s="201"/>
      <c r="D96" s="202" t="s">
        <v>71</v>
      </c>
      <c r="E96" s="203" t="s">
        <v>151</v>
      </c>
      <c r="F96" s="203" t="s">
        <v>152</v>
      </c>
      <c r="G96" s="201"/>
      <c r="H96" s="201"/>
      <c r="I96" s="204"/>
      <c r="J96" s="205">
        <f>BK96</f>
        <v>0</v>
      </c>
      <c r="K96" s="201"/>
      <c r="L96" s="206"/>
      <c r="M96" s="207"/>
      <c r="N96" s="208"/>
      <c r="O96" s="208"/>
      <c r="P96" s="209">
        <f>P97+P108+P115</f>
        <v>0</v>
      </c>
      <c r="Q96" s="208"/>
      <c r="R96" s="209">
        <f>R97+R108+R115</f>
        <v>0.25159999999999999</v>
      </c>
      <c r="S96" s="208"/>
      <c r="T96" s="210">
        <f>T97+T108+T115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1" t="s">
        <v>76</v>
      </c>
      <c r="AT96" s="212" t="s">
        <v>71</v>
      </c>
      <c r="AU96" s="212" t="s">
        <v>72</v>
      </c>
      <c r="AY96" s="211" t="s">
        <v>153</v>
      </c>
      <c r="BK96" s="213">
        <f>BK97+BK108+BK115</f>
        <v>0</v>
      </c>
    </row>
    <row r="97" s="12" customFormat="1" ht="22.8" customHeight="1">
      <c r="A97" s="12"/>
      <c r="B97" s="200"/>
      <c r="C97" s="201"/>
      <c r="D97" s="202" t="s">
        <v>71</v>
      </c>
      <c r="E97" s="214" t="s">
        <v>76</v>
      </c>
      <c r="F97" s="214" t="s">
        <v>91</v>
      </c>
      <c r="G97" s="201"/>
      <c r="H97" s="201"/>
      <c r="I97" s="204"/>
      <c r="J97" s="215">
        <f>BK97</f>
        <v>0</v>
      </c>
      <c r="K97" s="201"/>
      <c r="L97" s="206"/>
      <c r="M97" s="207"/>
      <c r="N97" s="208"/>
      <c r="O97" s="208"/>
      <c r="P97" s="209">
        <f>SUM(P98:P107)</f>
        <v>0</v>
      </c>
      <c r="Q97" s="208"/>
      <c r="R97" s="209">
        <f>SUM(R98:R107)</f>
        <v>0</v>
      </c>
      <c r="S97" s="208"/>
      <c r="T97" s="210">
        <f>SUM(T98:T107)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1" t="s">
        <v>76</v>
      </c>
      <c r="AT97" s="212" t="s">
        <v>71</v>
      </c>
      <c r="AU97" s="212" t="s">
        <v>76</v>
      </c>
      <c r="AY97" s="211" t="s">
        <v>153</v>
      </c>
      <c r="BK97" s="213">
        <f>SUM(BK98:BK107)</f>
        <v>0</v>
      </c>
    </row>
    <row r="98" s="2" customFormat="1" ht="19.8" customHeight="1">
      <c r="A98" s="40"/>
      <c r="B98" s="41"/>
      <c r="C98" s="216" t="s">
        <v>76</v>
      </c>
      <c r="D98" s="216" t="s">
        <v>154</v>
      </c>
      <c r="E98" s="217" t="s">
        <v>235</v>
      </c>
      <c r="F98" s="218" t="s">
        <v>236</v>
      </c>
      <c r="G98" s="219" t="s">
        <v>193</v>
      </c>
      <c r="H98" s="220">
        <v>5.5499999999999998</v>
      </c>
      <c r="I98" s="221"/>
      <c r="J98" s="222">
        <f>ROUND(I98*H98,2)</f>
        <v>0</v>
      </c>
      <c r="K98" s="218" t="s">
        <v>200</v>
      </c>
      <c r="L98" s="46"/>
      <c r="M98" s="223" t="s">
        <v>19</v>
      </c>
      <c r="N98" s="224" t="s">
        <v>43</v>
      </c>
      <c r="O98" s="86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7" t="s">
        <v>159</v>
      </c>
      <c r="AT98" s="227" t="s">
        <v>154</v>
      </c>
      <c r="AU98" s="227" t="s">
        <v>80</v>
      </c>
      <c r="AY98" s="19" t="s">
        <v>153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19" t="s">
        <v>76</v>
      </c>
      <c r="BK98" s="228">
        <f>ROUND(I98*H98,2)</f>
        <v>0</v>
      </c>
      <c r="BL98" s="19" t="s">
        <v>159</v>
      </c>
      <c r="BM98" s="227" t="s">
        <v>237</v>
      </c>
    </row>
    <row r="99" s="13" customFormat="1">
      <c r="A99" s="13"/>
      <c r="B99" s="229"/>
      <c r="C99" s="230"/>
      <c r="D99" s="231" t="s">
        <v>161</v>
      </c>
      <c r="E99" s="232" t="s">
        <v>19</v>
      </c>
      <c r="F99" s="233" t="s">
        <v>238</v>
      </c>
      <c r="G99" s="230"/>
      <c r="H99" s="234">
        <v>5.5499999999999998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161</v>
      </c>
      <c r="AU99" s="240" t="s">
        <v>80</v>
      </c>
      <c r="AV99" s="13" t="s">
        <v>80</v>
      </c>
      <c r="AW99" s="13" t="s">
        <v>33</v>
      </c>
      <c r="AX99" s="13" t="s">
        <v>76</v>
      </c>
      <c r="AY99" s="240" t="s">
        <v>153</v>
      </c>
    </row>
    <row r="100" s="2" customFormat="1" ht="14.4" customHeight="1">
      <c r="A100" s="40"/>
      <c r="B100" s="41"/>
      <c r="C100" s="216" t="s">
        <v>80</v>
      </c>
      <c r="D100" s="216" t="s">
        <v>154</v>
      </c>
      <c r="E100" s="217" t="s">
        <v>208</v>
      </c>
      <c r="F100" s="218" t="s">
        <v>209</v>
      </c>
      <c r="G100" s="219" t="s">
        <v>193</v>
      </c>
      <c r="H100" s="220">
        <v>5.5499999999999998</v>
      </c>
      <c r="I100" s="221"/>
      <c r="J100" s="222">
        <f>ROUND(I100*H100,2)</f>
        <v>0</v>
      </c>
      <c r="K100" s="218" t="s">
        <v>200</v>
      </c>
      <c r="L100" s="46"/>
      <c r="M100" s="223" t="s">
        <v>19</v>
      </c>
      <c r="N100" s="224" t="s">
        <v>43</v>
      </c>
      <c r="O100" s="86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7" t="s">
        <v>159</v>
      </c>
      <c r="AT100" s="227" t="s">
        <v>154</v>
      </c>
      <c r="AU100" s="227" t="s">
        <v>80</v>
      </c>
      <c r="AY100" s="19" t="s">
        <v>153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19" t="s">
        <v>76</v>
      </c>
      <c r="BK100" s="228">
        <f>ROUND(I100*H100,2)</f>
        <v>0</v>
      </c>
      <c r="BL100" s="19" t="s">
        <v>159</v>
      </c>
      <c r="BM100" s="227" t="s">
        <v>239</v>
      </c>
    </row>
    <row r="101" s="13" customFormat="1">
      <c r="A101" s="13"/>
      <c r="B101" s="229"/>
      <c r="C101" s="230"/>
      <c r="D101" s="231" t="s">
        <v>161</v>
      </c>
      <c r="E101" s="232" t="s">
        <v>19</v>
      </c>
      <c r="F101" s="233" t="s">
        <v>238</v>
      </c>
      <c r="G101" s="230"/>
      <c r="H101" s="234">
        <v>5.5499999999999998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0" t="s">
        <v>161</v>
      </c>
      <c r="AU101" s="240" t="s">
        <v>80</v>
      </c>
      <c r="AV101" s="13" t="s">
        <v>80</v>
      </c>
      <c r="AW101" s="13" t="s">
        <v>33</v>
      </c>
      <c r="AX101" s="13" t="s">
        <v>76</v>
      </c>
      <c r="AY101" s="240" t="s">
        <v>153</v>
      </c>
    </row>
    <row r="102" s="14" customFormat="1">
      <c r="A102" s="14"/>
      <c r="B102" s="241"/>
      <c r="C102" s="242"/>
      <c r="D102" s="231" t="s">
        <v>161</v>
      </c>
      <c r="E102" s="243" t="s">
        <v>19</v>
      </c>
      <c r="F102" s="244" t="s">
        <v>212</v>
      </c>
      <c r="G102" s="242"/>
      <c r="H102" s="243" t="s">
        <v>19</v>
      </c>
      <c r="I102" s="245"/>
      <c r="J102" s="242"/>
      <c r="K102" s="242"/>
      <c r="L102" s="246"/>
      <c r="M102" s="247"/>
      <c r="N102" s="248"/>
      <c r="O102" s="248"/>
      <c r="P102" s="248"/>
      <c r="Q102" s="248"/>
      <c r="R102" s="248"/>
      <c r="S102" s="248"/>
      <c r="T102" s="24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0" t="s">
        <v>161</v>
      </c>
      <c r="AU102" s="250" t="s">
        <v>80</v>
      </c>
      <c r="AV102" s="14" t="s">
        <v>76</v>
      </c>
      <c r="AW102" s="14" t="s">
        <v>33</v>
      </c>
      <c r="AX102" s="14" t="s">
        <v>72</v>
      </c>
      <c r="AY102" s="250" t="s">
        <v>153</v>
      </c>
    </row>
    <row r="103" s="2" customFormat="1" ht="14.4" customHeight="1">
      <c r="A103" s="40"/>
      <c r="B103" s="41"/>
      <c r="C103" s="216" t="s">
        <v>88</v>
      </c>
      <c r="D103" s="216" t="s">
        <v>154</v>
      </c>
      <c r="E103" s="217" t="s">
        <v>218</v>
      </c>
      <c r="F103" s="218" t="s">
        <v>219</v>
      </c>
      <c r="G103" s="219" t="s">
        <v>193</v>
      </c>
      <c r="H103" s="220">
        <v>5.5499999999999998</v>
      </c>
      <c r="I103" s="221"/>
      <c r="J103" s="222">
        <f>ROUND(I103*H103,2)</f>
        <v>0</v>
      </c>
      <c r="K103" s="218" t="s">
        <v>200</v>
      </c>
      <c r="L103" s="46"/>
      <c r="M103" s="223" t="s">
        <v>19</v>
      </c>
      <c r="N103" s="224" t="s">
        <v>43</v>
      </c>
      <c r="O103" s="86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7" t="s">
        <v>159</v>
      </c>
      <c r="AT103" s="227" t="s">
        <v>154</v>
      </c>
      <c r="AU103" s="227" t="s">
        <v>80</v>
      </c>
      <c r="AY103" s="19" t="s">
        <v>153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19" t="s">
        <v>76</v>
      </c>
      <c r="BK103" s="228">
        <f>ROUND(I103*H103,2)</f>
        <v>0</v>
      </c>
      <c r="BL103" s="19" t="s">
        <v>159</v>
      </c>
      <c r="BM103" s="227" t="s">
        <v>240</v>
      </c>
    </row>
    <row r="104" s="13" customFormat="1">
      <c r="A104" s="13"/>
      <c r="B104" s="229"/>
      <c r="C104" s="230"/>
      <c r="D104" s="231" t="s">
        <v>161</v>
      </c>
      <c r="E104" s="232" t="s">
        <v>19</v>
      </c>
      <c r="F104" s="233" t="s">
        <v>238</v>
      </c>
      <c r="G104" s="230"/>
      <c r="H104" s="234">
        <v>5.5499999999999998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80</v>
      </c>
      <c r="AV104" s="13" t="s">
        <v>80</v>
      </c>
      <c r="AW104" s="13" t="s">
        <v>33</v>
      </c>
      <c r="AX104" s="13" t="s">
        <v>76</v>
      </c>
      <c r="AY104" s="240" t="s">
        <v>153</v>
      </c>
    </row>
    <row r="105" s="14" customFormat="1">
      <c r="A105" s="14"/>
      <c r="B105" s="241"/>
      <c r="C105" s="242"/>
      <c r="D105" s="231" t="s">
        <v>161</v>
      </c>
      <c r="E105" s="243" t="s">
        <v>19</v>
      </c>
      <c r="F105" s="244" t="s">
        <v>222</v>
      </c>
      <c r="G105" s="242"/>
      <c r="H105" s="243" t="s">
        <v>19</v>
      </c>
      <c r="I105" s="245"/>
      <c r="J105" s="242"/>
      <c r="K105" s="242"/>
      <c r="L105" s="246"/>
      <c r="M105" s="247"/>
      <c r="N105" s="248"/>
      <c r="O105" s="248"/>
      <c r="P105" s="248"/>
      <c r="Q105" s="248"/>
      <c r="R105" s="248"/>
      <c r="S105" s="248"/>
      <c r="T105" s="24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0" t="s">
        <v>161</v>
      </c>
      <c r="AU105" s="250" t="s">
        <v>80</v>
      </c>
      <c r="AV105" s="14" t="s">
        <v>76</v>
      </c>
      <c r="AW105" s="14" t="s">
        <v>33</v>
      </c>
      <c r="AX105" s="14" t="s">
        <v>72</v>
      </c>
      <c r="AY105" s="250" t="s">
        <v>153</v>
      </c>
    </row>
    <row r="106" s="2" customFormat="1" ht="14.4" customHeight="1">
      <c r="A106" s="40"/>
      <c r="B106" s="41"/>
      <c r="C106" s="216" t="s">
        <v>159</v>
      </c>
      <c r="D106" s="216" t="s">
        <v>154</v>
      </c>
      <c r="E106" s="217" t="s">
        <v>241</v>
      </c>
      <c r="F106" s="218" t="s">
        <v>224</v>
      </c>
      <c r="G106" s="219" t="s">
        <v>193</v>
      </c>
      <c r="H106" s="220">
        <v>5.5499999999999998</v>
      </c>
      <c r="I106" s="221"/>
      <c r="J106" s="222">
        <f>ROUND(I106*H106,2)</f>
        <v>0</v>
      </c>
      <c r="K106" s="218" t="s">
        <v>200</v>
      </c>
      <c r="L106" s="46"/>
      <c r="M106" s="223" t="s">
        <v>19</v>
      </c>
      <c r="N106" s="224" t="s">
        <v>43</v>
      </c>
      <c r="O106" s="86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7" t="s">
        <v>159</v>
      </c>
      <c r="AT106" s="227" t="s">
        <v>154</v>
      </c>
      <c r="AU106" s="227" t="s">
        <v>80</v>
      </c>
      <c r="AY106" s="19" t="s">
        <v>153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19" t="s">
        <v>76</v>
      </c>
      <c r="BK106" s="228">
        <f>ROUND(I106*H106,2)</f>
        <v>0</v>
      </c>
      <c r="BL106" s="19" t="s">
        <v>159</v>
      </c>
      <c r="BM106" s="227" t="s">
        <v>242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243</v>
      </c>
      <c r="G107" s="230"/>
      <c r="H107" s="234">
        <v>5.5499999999999998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80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12" customFormat="1" ht="22.8" customHeight="1">
      <c r="A108" s="12"/>
      <c r="B108" s="200"/>
      <c r="C108" s="201"/>
      <c r="D108" s="202" t="s">
        <v>71</v>
      </c>
      <c r="E108" s="214" t="s">
        <v>80</v>
      </c>
      <c r="F108" s="214" t="s">
        <v>244</v>
      </c>
      <c r="G108" s="201"/>
      <c r="H108" s="201"/>
      <c r="I108" s="204"/>
      <c r="J108" s="215">
        <f>BK108</f>
        <v>0</v>
      </c>
      <c r="K108" s="201"/>
      <c r="L108" s="206"/>
      <c r="M108" s="207"/>
      <c r="N108" s="208"/>
      <c r="O108" s="208"/>
      <c r="P108" s="209">
        <f>SUM(P109:P114)</f>
        <v>0</v>
      </c>
      <c r="Q108" s="208"/>
      <c r="R108" s="209">
        <f>SUM(R109:R114)</f>
        <v>0.25159999999999999</v>
      </c>
      <c r="S108" s="208"/>
      <c r="T108" s="210">
        <f>SUM(T109:T114)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11" t="s">
        <v>76</v>
      </c>
      <c r="AT108" s="212" t="s">
        <v>71</v>
      </c>
      <c r="AU108" s="212" t="s">
        <v>76</v>
      </c>
      <c r="AY108" s="211" t="s">
        <v>153</v>
      </c>
      <c r="BK108" s="213">
        <f>SUM(BK109:BK114)</f>
        <v>0</v>
      </c>
    </row>
    <row r="109" s="2" customFormat="1" ht="14.4" customHeight="1">
      <c r="A109" s="40"/>
      <c r="B109" s="41"/>
      <c r="C109" s="216" t="s">
        <v>182</v>
      </c>
      <c r="D109" s="216" t="s">
        <v>154</v>
      </c>
      <c r="E109" s="217" t="s">
        <v>245</v>
      </c>
      <c r="F109" s="218" t="s">
        <v>246</v>
      </c>
      <c r="G109" s="219" t="s">
        <v>193</v>
      </c>
      <c r="H109" s="220">
        <v>3.7000000000000002</v>
      </c>
      <c r="I109" s="221"/>
      <c r="J109" s="222">
        <f>ROUND(I109*H109,2)</f>
        <v>0</v>
      </c>
      <c r="K109" s="218" t="s">
        <v>200</v>
      </c>
      <c r="L109" s="46"/>
      <c r="M109" s="223" t="s">
        <v>19</v>
      </c>
      <c r="N109" s="224" t="s">
        <v>43</v>
      </c>
      <c r="O109" s="86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159</v>
      </c>
      <c r="AT109" s="227" t="s">
        <v>154</v>
      </c>
      <c r="AU109" s="227" t="s">
        <v>80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247</v>
      </c>
    </row>
    <row r="110" s="13" customFormat="1">
      <c r="A110" s="13"/>
      <c r="B110" s="229"/>
      <c r="C110" s="230"/>
      <c r="D110" s="231" t="s">
        <v>161</v>
      </c>
      <c r="E110" s="232" t="s">
        <v>19</v>
      </c>
      <c r="F110" s="233" t="s">
        <v>248</v>
      </c>
      <c r="G110" s="230"/>
      <c r="H110" s="234">
        <v>3.7000000000000002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161</v>
      </c>
      <c r="AU110" s="240" t="s">
        <v>80</v>
      </c>
      <c r="AV110" s="13" t="s">
        <v>80</v>
      </c>
      <c r="AW110" s="13" t="s">
        <v>33</v>
      </c>
      <c r="AX110" s="13" t="s">
        <v>76</v>
      </c>
      <c r="AY110" s="240" t="s">
        <v>153</v>
      </c>
    </row>
    <row r="111" s="2" customFormat="1" ht="14.4" customHeight="1">
      <c r="A111" s="40"/>
      <c r="B111" s="41"/>
      <c r="C111" s="259" t="s">
        <v>186</v>
      </c>
      <c r="D111" s="259" t="s">
        <v>249</v>
      </c>
      <c r="E111" s="260" t="s">
        <v>250</v>
      </c>
      <c r="F111" s="261" t="s">
        <v>251</v>
      </c>
      <c r="G111" s="262" t="s">
        <v>252</v>
      </c>
      <c r="H111" s="263">
        <v>92.5</v>
      </c>
      <c r="I111" s="264"/>
      <c r="J111" s="265">
        <f>ROUND(I111*H111,2)</f>
        <v>0</v>
      </c>
      <c r="K111" s="261" t="s">
        <v>200</v>
      </c>
      <c r="L111" s="266"/>
      <c r="M111" s="267" t="s">
        <v>19</v>
      </c>
      <c r="N111" s="268" t="s">
        <v>43</v>
      </c>
      <c r="O111" s="86"/>
      <c r="P111" s="225">
        <f>O111*H111</f>
        <v>0</v>
      </c>
      <c r="Q111" s="225">
        <v>0.00158</v>
      </c>
      <c r="R111" s="225">
        <f>Q111*H111</f>
        <v>0.14615</v>
      </c>
      <c r="S111" s="225">
        <v>0</v>
      </c>
      <c r="T111" s="22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7" t="s">
        <v>253</v>
      </c>
      <c r="AT111" s="227" t="s">
        <v>249</v>
      </c>
      <c r="AU111" s="227" t="s">
        <v>80</v>
      </c>
      <c r="AY111" s="19" t="s">
        <v>153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19" t="s">
        <v>76</v>
      </c>
      <c r="BK111" s="228">
        <f>ROUND(I111*H111,2)</f>
        <v>0</v>
      </c>
      <c r="BL111" s="19" t="s">
        <v>159</v>
      </c>
      <c r="BM111" s="227" t="s">
        <v>254</v>
      </c>
    </row>
    <row r="112" s="13" customFormat="1">
      <c r="A112" s="13"/>
      <c r="B112" s="229"/>
      <c r="C112" s="230"/>
      <c r="D112" s="231" t="s">
        <v>161</v>
      </c>
      <c r="E112" s="232" t="s">
        <v>19</v>
      </c>
      <c r="F112" s="233" t="s">
        <v>255</v>
      </c>
      <c r="G112" s="230"/>
      <c r="H112" s="234">
        <v>92.5</v>
      </c>
      <c r="I112" s="235"/>
      <c r="J112" s="230"/>
      <c r="K112" s="230"/>
      <c r="L112" s="236"/>
      <c r="M112" s="237"/>
      <c r="N112" s="238"/>
      <c r="O112" s="238"/>
      <c r="P112" s="238"/>
      <c r="Q112" s="238"/>
      <c r="R112" s="238"/>
      <c r="S112" s="238"/>
      <c r="T112" s="23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0" t="s">
        <v>161</v>
      </c>
      <c r="AU112" s="240" t="s">
        <v>80</v>
      </c>
      <c r="AV112" s="13" t="s">
        <v>80</v>
      </c>
      <c r="AW112" s="13" t="s">
        <v>33</v>
      </c>
      <c r="AX112" s="13" t="s">
        <v>76</v>
      </c>
      <c r="AY112" s="240" t="s">
        <v>153</v>
      </c>
    </row>
    <row r="113" s="2" customFormat="1" ht="14.4" customHeight="1">
      <c r="A113" s="40"/>
      <c r="B113" s="41"/>
      <c r="C113" s="216" t="s">
        <v>190</v>
      </c>
      <c r="D113" s="216" t="s">
        <v>154</v>
      </c>
      <c r="E113" s="217" t="s">
        <v>256</v>
      </c>
      <c r="F113" s="218" t="s">
        <v>257</v>
      </c>
      <c r="G113" s="219" t="s">
        <v>252</v>
      </c>
      <c r="H113" s="220">
        <v>92.5</v>
      </c>
      <c r="I113" s="221"/>
      <c r="J113" s="222">
        <f>ROUND(I113*H113,2)</f>
        <v>0</v>
      </c>
      <c r="K113" s="218" t="s">
        <v>200</v>
      </c>
      <c r="L113" s="46"/>
      <c r="M113" s="223" t="s">
        <v>19</v>
      </c>
      <c r="N113" s="224" t="s">
        <v>43</v>
      </c>
      <c r="O113" s="86"/>
      <c r="P113" s="225">
        <f>O113*H113</f>
        <v>0</v>
      </c>
      <c r="Q113" s="225">
        <v>0.00114</v>
      </c>
      <c r="R113" s="225">
        <f>Q113*H113</f>
        <v>0.10545</v>
      </c>
      <c r="S113" s="225">
        <v>0</v>
      </c>
      <c r="T113" s="22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7" t="s">
        <v>159</v>
      </c>
      <c r="AT113" s="227" t="s">
        <v>154</v>
      </c>
      <c r="AU113" s="227" t="s">
        <v>80</v>
      </c>
      <c r="AY113" s="19" t="s">
        <v>153</v>
      </c>
      <c r="BE113" s="228">
        <f>IF(N113="základní",J113,0)</f>
        <v>0</v>
      </c>
      <c r="BF113" s="228">
        <f>IF(N113="snížená",J113,0)</f>
        <v>0</v>
      </c>
      <c r="BG113" s="228">
        <f>IF(N113="zákl. přenesená",J113,0)</f>
        <v>0</v>
      </c>
      <c r="BH113" s="228">
        <f>IF(N113="sníž. přenesená",J113,0)</f>
        <v>0</v>
      </c>
      <c r="BI113" s="228">
        <f>IF(N113="nulová",J113,0)</f>
        <v>0</v>
      </c>
      <c r="BJ113" s="19" t="s">
        <v>76</v>
      </c>
      <c r="BK113" s="228">
        <f>ROUND(I113*H113,2)</f>
        <v>0</v>
      </c>
      <c r="BL113" s="19" t="s">
        <v>159</v>
      </c>
      <c r="BM113" s="227" t="s">
        <v>258</v>
      </c>
    </row>
    <row r="114" s="13" customFormat="1">
      <c r="A114" s="13"/>
      <c r="B114" s="229"/>
      <c r="C114" s="230"/>
      <c r="D114" s="231" t="s">
        <v>161</v>
      </c>
      <c r="E114" s="232" t="s">
        <v>19</v>
      </c>
      <c r="F114" s="233" t="s">
        <v>255</v>
      </c>
      <c r="G114" s="230"/>
      <c r="H114" s="234">
        <v>92.5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161</v>
      </c>
      <c r="AU114" s="240" t="s">
        <v>80</v>
      </c>
      <c r="AV114" s="13" t="s">
        <v>80</v>
      </c>
      <c r="AW114" s="13" t="s">
        <v>33</v>
      </c>
      <c r="AX114" s="13" t="s">
        <v>76</v>
      </c>
      <c r="AY114" s="240" t="s">
        <v>153</v>
      </c>
    </row>
    <row r="115" s="12" customFormat="1" ht="22.8" customHeight="1">
      <c r="A115" s="12"/>
      <c r="B115" s="200"/>
      <c r="C115" s="201"/>
      <c r="D115" s="202" t="s">
        <v>71</v>
      </c>
      <c r="E115" s="214" t="s">
        <v>259</v>
      </c>
      <c r="F115" s="214" t="s">
        <v>260</v>
      </c>
      <c r="G115" s="201"/>
      <c r="H115" s="201"/>
      <c r="I115" s="204"/>
      <c r="J115" s="215">
        <f>BK115</f>
        <v>0</v>
      </c>
      <c r="K115" s="201"/>
      <c r="L115" s="206"/>
      <c r="M115" s="207"/>
      <c r="N115" s="208"/>
      <c r="O115" s="208"/>
      <c r="P115" s="209">
        <f>SUM(P116:P117)</f>
        <v>0</v>
      </c>
      <c r="Q115" s="208"/>
      <c r="R115" s="209">
        <f>SUM(R116:R117)</f>
        <v>0</v>
      </c>
      <c r="S115" s="208"/>
      <c r="T115" s="210">
        <f>SUM(T116:T117)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11" t="s">
        <v>76</v>
      </c>
      <c r="AT115" s="212" t="s">
        <v>71</v>
      </c>
      <c r="AU115" s="212" t="s">
        <v>76</v>
      </c>
      <c r="AY115" s="211" t="s">
        <v>153</v>
      </c>
      <c r="BK115" s="213">
        <f>SUM(BK116:BK117)</f>
        <v>0</v>
      </c>
    </row>
    <row r="116" s="2" customFormat="1" ht="14.4" customHeight="1">
      <c r="A116" s="40"/>
      <c r="B116" s="41"/>
      <c r="C116" s="216" t="s">
        <v>253</v>
      </c>
      <c r="D116" s="216" t="s">
        <v>154</v>
      </c>
      <c r="E116" s="217" t="s">
        <v>261</v>
      </c>
      <c r="F116" s="218" t="s">
        <v>262</v>
      </c>
      <c r="G116" s="219" t="s">
        <v>263</v>
      </c>
      <c r="H116" s="220">
        <v>0.252</v>
      </c>
      <c r="I116" s="221"/>
      <c r="J116" s="222">
        <f>ROUND(I116*H116,2)</f>
        <v>0</v>
      </c>
      <c r="K116" s="218" t="s">
        <v>264</v>
      </c>
      <c r="L116" s="46"/>
      <c r="M116" s="223" t="s">
        <v>19</v>
      </c>
      <c r="N116" s="224" t="s">
        <v>43</v>
      </c>
      <c r="O116" s="86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7" t="s">
        <v>159</v>
      </c>
      <c r="AT116" s="227" t="s">
        <v>154</v>
      </c>
      <c r="AU116" s="227" t="s">
        <v>80</v>
      </c>
      <c r="AY116" s="19" t="s">
        <v>153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19" t="s">
        <v>76</v>
      </c>
      <c r="BK116" s="228">
        <f>ROUND(I116*H116,2)</f>
        <v>0</v>
      </c>
      <c r="BL116" s="19" t="s">
        <v>159</v>
      </c>
      <c r="BM116" s="227" t="s">
        <v>265</v>
      </c>
    </row>
    <row r="117" s="2" customFormat="1">
      <c r="A117" s="40"/>
      <c r="B117" s="41"/>
      <c r="C117" s="42"/>
      <c r="D117" s="251" t="s">
        <v>178</v>
      </c>
      <c r="E117" s="42"/>
      <c r="F117" s="252" t="s">
        <v>266</v>
      </c>
      <c r="G117" s="42"/>
      <c r="H117" s="42"/>
      <c r="I117" s="253"/>
      <c r="J117" s="42"/>
      <c r="K117" s="42"/>
      <c r="L117" s="46"/>
      <c r="M117" s="269"/>
      <c r="N117" s="270"/>
      <c r="O117" s="271"/>
      <c r="P117" s="271"/>
      <c r="Q117" s="271"/>
      <c r="R117" s="271"/>
      <c r="S117" s="271"/>
      <c r="T117" s="272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178</v>
      </c>
      <c r="AU117" s="19" t="s">
        <v>80</v>
      </c>
    </row>
    <row r="118" s="2" customFormat="1" ht="6.96" customHeight="1">
      <c r="A118" s="40"/>
      <c r="B118" s="61"/>
      <c r="C118" s="62"/>
      <c r="D118" s="62"/>
      <c r="E118" s="62"/>
      <c r="F118" s="62"/>
      <c r="G118" s="62"/>
      <c r="H118" s="62"/>
      <c r="I118" s="62"/>
      <c r="J118" s="62"/>
      <c r="K118" s="62"/>
      <c r="L118" s="46"/>
      <c r="M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</sheetData>
  <sheetProtection sheet="1" autoFilter="0" formatColumns="0" formatRows="0" objects="1" scenarios="1" spinCount="100000" saltValue="fS3XMP52XrP3sVQDELaq+2JhoxTYrnEHyauE92qjvOniyd9OMZ/ug8lQUUNLF9pkYKuUK8p5YyQ1lF8eCyUXlA==" hashValue="K3wVQy8dmLzFws+xMb3LAU304WAaIAKaHzRXVrY0EmH4e59dmEmw0CjoKOBUhncOJ+uUE09kEZ7aojZCM/aHug==" algorithmName="SHA-512" password="CC35"/>
  <autoFilter ref="C94:K11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1:H81"/>
    <mergeCell ref="E85:H85"/>
    <mergeCell ref="E83:H83"/>
    <mergeCell ref="E87:H87"/>
    <mergeCell ref="L2:V2"/>
  </mergeCells>
  <hyperlinks>
    <hyperlink ref="F117" r:id="rId1" display="https://podminky.urs.cz/item/CS_URS_2022_01/9983120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267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ROUND(J94,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ROUND((SUM(BE94:BE127)),  2)</f>
        <v>0</v>
      </c>
      <c r="G37" s="40"/>
      <c r="H37" s="40"/>
      <c r="I37" s="160">
        <v>0.20999999999999999</v>
      </c>
      <c r="J37" s="159">
        <f>ROUND(((SUM(BE94:BE127))*I37),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ROUND((SUM(BF94:BF127)),  2)</f>
        <v>0</v>
      </c>
      <c r="G38" s="40"/>
      <c r="H38" s="40"/>
      <c r="I38" s="160">
        <v>0.14999999999999999</v>
      </c>
      <c r="J38" s="159">
        <f>ROUND(((SUM(BF94:BF127))*I38),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ROUND((SUM(BG94:BG127)),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ROUND((SUM(BH94:BH127)),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ROUND((SUM(BI94:BI127)),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04 - Stezka ACO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J94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J95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268</v>
      </c>
      <c r="E69" s="186"/>
      <c r="F69" s="186"/>
      <c r="G69" s="186"/>
      <c r="H69" s="186"/>
      <c r="I69" s="186"/>
      <c r="J69" s="187">
        <f>J96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6"/>
      <c r="D70" s="185" t="s">
        <v>234</v>
      </c>
      <c r="E70" s="186"/>
      <c r="F70" s="186"/>
      <c r="G70" s="186"/>
      <c r="H70" s="186"/>
      <c r="I70" s="186"/>
      <c r="J70" s="187">
        <f>J126</f>
        <v>0</v>
      </c>
      <c r="K70" s="126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8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138</v>
      </c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4.4" customHeight="1">
      <c r="A80" s="40"/>
      <c r="B80" s="41"/>
      <c r="C80" s="42"/>
      <c r="D80" s="42"/>
      <c r="E80" s="172" t="str">
        <f>E7</f>
        <v>09-1 - REVITALIZACE RYBNÍKA STRÁŽ V PELHŘIMOVĚ část 1a</v>
      </c>
      <c r="F80" s="34"/>
      <c r="G80" s="34"/>
      <c r="H80" s="34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126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1" customFormat="1" ht="14.4" customHeight="1">
      <c r="B82" s="23"/>
      <c r="C82" s="24"/>
      <c r="D82" s="24"/>
      <c r="E82" s="172" t="s">
        <v>127</v>
      </c>
      <c r="F82" s="24"/>
      <c r="G82" s="24"/>
      <c r="H82" s="24"/>
      <c r="I82" s="24"/>
      <c r="J82" s="24"/>
      <c r="K82" s="24"/>
      <c r="L82" s="22"/>
    </row>
    <row r="83" s="1" customFormat="1" ht="12" customHeight="1">
      <c r="B83" s="23"/>
      <c r="C83" s="34" t="s">
        <v>128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2" customFormat="1" ht="14.4" customHeight="1">
      <c r="A84" s="40"/>
      <c r="B84" s="41"/>
      <c r="C84" s="42"/>
      <c r="D84" s="42"/>
      <c r="E84" s="173" t="s">
        <v>129</v>
      </c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130</v>
      </c>
      <c r="D85" s="42"/>
      <c r="E85" s="42"/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6" customHeight="1">
      <c r="A86" s="40"/>
      <c r="B86" s="41"/>
      <c r="C86" s="42"/>
      <c r="D86" s="42"/>
      <c r="E86" s="71" t="str">
        <f>E13</f>
        <v>04 - Stezka ACO</v>
      </c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F16</f>
        <v>Pelhřimov</v>
      </c>
      <c r="G88" s="42"/>
      <c r="H88" s="42"/>
      <c r="I88" s="34" t="s">
        <v>23</v>
      </c>
      <c r="J88" s="74" t="str">
        <f>IF(J16="","",J16)</f>
        <v>15. 6. 2022</v>
      </c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6.4" customHeight="1">
      <c r="A90" s="40"/>
      <c r="B90" s="41"/>
      <c r="C90" s="34" t="s">
        <v>25</v>
      </c>
      <c r="D90" s="42"/>
      <c r="E90" s="42"/>
      <c r="F90" s="29" t="str">
        <f>E19</f>
        <v>Město Pelhřimov</v>
      </c>
      <c r="G90" s="42"/>
      <c r="H90" s="42"/>
      <c r="I90" s="34" t="s">
        <v>31</v>
      </c>
      <c r="J90" s="38" t="str">
        <f>E25</f>
        <v>VDG Projektování s.r.o.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6" customHeight="1">
      <c r="A91" s="40"/>
      <c r="B91" s="41"/>
      <c r="C91" s="34" t="s">
        <v>29</v>
      </c>
      <c r="D91" s="42"/>
      <c r="E91" s="42"/>
      <c r="F91" s="29" t="str">
        <f>IF(E22="","",E22)</f>
        <v>Vyplň údaj</v>
      </c>
      <c r="G91" s="42"/>
      <c r="H91" s="42"/>
      <c r="I91" s="34" t="s">
        <v>34</v>
      </c>
      <c r="J91" s="38" t="str">
        <f>E28</f>
        <v>Ing. Vítězslav Pavel</v>
      </c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1" customFormat="1" ht="29.28" customHeight="1">
      <c r="A93" s="189"/>
      <c r="B93" s="190"/>
      <c r="C93" s="191" t="s">
        <v>139</v>
      </c>
      <c r="D93" s="192" t="s">
        <v>57</v>
      </c>
      <c r="E93" s="192" t="s">
        <v>53</v>
      </c>
      <c r="F93" s="192" t="s">
        <v>54</v>
      </c>
      <c r="G93" s="192" t="s">
        <v>140</v>
      </c>
      <c r="H93" s="192" t="s">
        <v>141</v>
      </c>
      <c r="I93" s="192" t="s">
        <v>142</v>
      </c>
      <c r="J93" s="192" t="s">
        <v>134</v>
      </c>
      <c r="K93" s="193" t="s">
        <v>143</v>
      </c>
      <c r="L93" s="194"/>
      <c r="M93" s="94" t="s">
        <v>19</v>
      </c>
      <c r="N93" s="95" t="s">
        <v>42</v>
      </c>
      <c r="O93" s="95" t="s">
        <v>144</v>
      </c>
      <c r="P93" s="95" t="s">
        <v>145</v>
      </c>
      <c r="Q93" s="95" t="s">
        <v>146</v>
      </c>
      <c r="R93" s="95" t="s">
        <v>147</v>
      </c>
      <c r="S93" s="95" t="s">
        <v>148</v>
      </c>
      <c r="T93" s="96" t="s">
        <v>149</v>
      </c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</row>
    <row r="94" s="2" customFormat="1" ht="22.8" customHeight="1">
      <c r="A94" s="40"/>
      <c r="B94" s="41"/>
      <c r="C94" s="101" t="s">
        <v>150</v>
      </c>
      <c r="D94" s="42"/>
      <c r="E94" s="42"/>
      <c r="F94" s="42"/>
      <c r="G94" s="42"/>
      <c r="H94" s="42"/>
      <c r="I94" s="42"/>
      <c r="J94" s="195">
        <f>BK94</f>
        <v>0</v>
      </c>
      <c r="K94" s="42"/>
      <c r="L94" s="46"/>
      <c r="M94" s="97"/>
      <c r="N94" s="196"/>
      <c r="O94" s="98"/>
      <c r="P94" s="197">
        <f>P95</f>
        <v>0</v>
      </c>
      <c r="Q94" s="98"/>
      <c r="R94" s="197">
        <f>R95</f>
        <v>156.40387999999999</v>
      </c>
      <c r="S94" s="98"/>
      <c r="T94" s="198">
        <f>T95</f>
        <v>20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71</v>
      </c>
      <c r="AU94" s="19" t="s">
        <v>135</v>
      </c>
      <c r="BK94" s="199">
        <f>BK95</f>
        <v>0</v>
      </c>
    </row>
    <row r="95" s="12" customFormat="1" ht="25.92" customHeight="1">
      <c r="A95" s="12"/>
      <c r="B95" s="200"/>
      <c r="C95" s="201"/>
      <c r="D95" s="202" t="s">
        <v>71</v>
      </c>
      <c r="E95" s="203" t="s">
        <v>151</v>
      </c>
      <c r="F95" s="203" t="s">
        <v>152</v>
      </c>
      <c r="G95" s="201"/>
      <c r="H95" s="201"/>
      <c r="I95" s="204"/>
      <c r="J95" s="205">
        <f>BK95</f>
        <v>0</v>
      </c>
      <c r="K95" s="201"/>
      <c r="L95" s="206"/>
      <c r="M95" s="207"/>
      <c r="N95" s="208"/>
      <c r="O95" s="208"/>
      <c r="P95" s="209">
        <f>P96+P126</f>
        <v>0</v>
      </c>
      <c r="Q95" s="208"/>
      <c r="R95" s="209">
        <f>R96+R126</f>
        <v>156.40387999999999</v>
      </c>
      <c r="S95" s="208"/>
      <c r="T95" s="210">
        <f>T96+T126</f>
        <v>20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72</v>
      </c>
      <c r="AY95" s="211" t="s">
        <v>153</v>
      </c>
      <c r="BK95" s="213">
        <f>BK96+BK126</f>
        <v>0</v>
      </c>
    </row>
    <row r="96" s="12" customFormat="1" ht="22.8" customHeight="1">
      <c r="A96" s="12"/>
      <c r="B96" s="200"/>
      <c r="C96" s="201"/>
      <c r="D96" s="202" t="s">
        <v>71</v>
      </c>
      <c r="E96" s="214" t="s">
        <v>182</v>
      </c>
      <c r="F96" s="214" t="s">
        <v>269</v>
      </c>
      <c r="G96" s="201"/>
      <c r="H96" s="201"/>
      <c r="I96" s="204"/>
      <c r="J96" s="215">
        <f>BK96</f>
        <v>0</v>
      </c>
      <c r="K96" s="201"/>
      <c r="L96" s="206"/>
      <c r="M96" s="207"/>
      <c r="N96" s="208"/>
      <c r="O96" s="208"/>
      <c r="P96" s="209">
        <f>SUM(P97:P125)</f>
        <v>0</v>
      </c>
      <c r="Q96" s="208"/>
      <c r="R96" s="209">
        <f>SUM(R97:R125)</f>
        <v>156.40387999999999</v>
      </c>
      <c r="S96" s="208"/>
      <c r="T96" s="210">
        <f>SUM(T97:T125)</f>
        <v>20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1" t="s">
        <v>76</v>
      </c>
      <c r="AT96" s="212" t="s">
        <v>71</v>
      </c>
      <c r="AU96" s="212" t="s">
        <v>76</v>
      </c>
      <c r="AY96" s="211" t="s">
        <v>153</v>
      </c>
      <c r="BK96" s="213">
        <f>SUM(BK97:BK125)</f>
        <v>0</v>
      </c>
    </row>
    <row r="97" s="2" customFormat="1" ht="14.4" customHeight="1">
      <c r="A97" s="40"/>
      <c r="B97" s="41"/>
      <c r="C97" s="216" t="s">
        <v>76</v>
      </c>
      <c r="D97" s="216" t="s">
        <v>154</v>
      </c>
      <c r="E97" s="217" t="s">
        <v>270</v>
      </c>
      <c r="F97" s="218" t="s">
        <v>271</v>
      </c>
      <c r="G97" s="219" t="s">
        <v>157</v>
      </c>
      <c r="H97" s="220">
        <v>388.5</v>
      </c>
      <c r="I97" s="221"/>
      <c r="J97" s="222">
        <f>ROUND(I97*H97,2)</f>
        <v>0</v>
      </c>
      <c r="K97" s="218" t="s">
        <v>200</v>
      </c>
      <c r="L97" s="46"/>
      <c r="M97" s="223" t="s">
        <v>19</v>
      </c>
      <c r="N97" s="224" t="s">
        <v>43</v>
      </c>
      <c r="O97" s="86"/>
      <c r="P97" s="225">
        <f>O97*H97</f>
        <v>0</v>
      </c>
      <c r="Q97" s="225">
        <v>0</v>
      </c>
      <c r="R97" s="225">
        <f>Q97*H97</f>
        <v>0</v>
      </c>
      <c r="S97" s="225">
        <v>0</v>
      </c>
      <c r="T97" s="22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7" t="s">
        <v>159</v>
      </c>
      <c r="AT97" s="227" t="s">
        <v>154</v>
      </c>
      <c r="AU97" s="227" t="s">
        <v>80</v>
      </c>
      <c r="AY97" s="19" t="s">
        <v>153</v>
      </c>
      <c r="BE97" s="228">
        <f>IF(N97="základní",J97,0)</f>
        <v>0</v>
      </c>
      <c r="BF97" s="228">
        <f>IF(N97="snížená",J97,0)</f>
        <v>0</v>
      </c>
      <c r="BG97" s="228">
        <f>IF(N97="zákl. přenesená",J97,0)</f>
        <v>0</v>
      </c>
      <c r="BH97" s="228">
        <f>IF(N97="sníž. přenesená",J97,0)</f>
        <v>0</v>
      </c>
      <c r="BI97" s="228">
        <f>IF(N97="nulová",J97,0)</f>
        <v>0</v>
      </c>
      <c r="BJ97" s="19" t="s">
        <v>76</v>
      </c>
      <c r="BK97" s="228">
        <f>ROUND(I97*H97,2)</f>
        <v>0</v>
      </c>
      <c r="BL97" s="19" t="s">
        <v>159</v>
      </c>
      <c r="BM97" s="227" t="s">
        <v>272</v>
      </c>
    </row>
    <row r="98" s="14" customFormat="1">
      <c r="A98" s="14"/>
      <c r="B98" s="241"/>
      <c r="C98" s="242"/>
      <c r="D98" s="231" t="s">
        <v>161</v>
      </c>
      <c r="E98" s="243" t="s">
        <v>19</v>
      </c>
      <c r="F98" s="244" t="s">
        <v>273</v>
      </c>
      <c r="G98" s="242"/>
      <c r="H98" s="243" t="s">
        <v>19</v>
      </c>
      <c r="I98" s="245"/>
      <c r="J98" s="242"/>
      <c r="K98" s="242"/>
      <c r="L98" s="246"/>
      <c r="M98" s="247"/>
      <c r="N98" s="248"/>
      <c r="O98" s="248"/>
      <c r="P98" s="248"/>
      <c r="Q98" s="248"/>
      <c r="R98" s="248"/>
      <c r="S98" s="248"/>
      <c r="T98" s="24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0" t="s">
        <v>161</v>
      </c>
      <c r="AU98" s="250" t="s">
        <v>80</v>
      </c>
      <c r="AV98" s="14" t="s">
        <v>76</v>
      </c>
      <c r="AW98" s="14" t="s">
        <v>33</v>
      </c>
      <c r="AX98" s="14" t="s">
        <v>72</v>
      </c>
      <c r="AY98" s="250" t="s">
        <v>153</v>
      </c>
    </row>
    <row r="99" s="13" customFormat="1">
      <c r="A99" s="13"/>
      <c r="B99" s="229"/>
      <c r="C99" s="230"/>
      <c r="D99" s="231" t="s">
        <v>161</v>
      </c>
      <c r="E99" s="232" t="s">
        <v>19</v>
      </c>
      <c r="F99" s="233" t="s">
        <v>274</v>
      </c>
      <c r="G99" s="230"/>
      <c r="H99" s="234">
        <v>388.5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161</v>
      </c>
      <c r="AU99" s="240" t="s">
        <v>80</v>
      </c>
      <c r="AV99" s="13" t="s">
        <v>80</v>
      </c>
      <c r="AW99" s="13" t="s">
        <v>33</v>
      </c>
      <c r="AX99" s="13" t="s">
        <v>76</v>
      </c>
      <c r="AY99" s="240" t="s">
        <v>153</v>
      </c>
    </row>
    <row r="100" s="2" customFormat="1" ht="14.4" customHeight="1">
      <c r="A100" s="40"/>
      <c r="B100" s="41"/>
      <c r="C100" s="216" t="s">
        <v>80</v>
      </c>
      <c r="D100" s="216" t="s">
        <v>154</v>
      </c>
      <c r="E100" s="217" t="s">
        <v>275</v>
      </c>
      <c r="F100" s="218" t="s">
        <v>276</v>
      </c>
      <c r="G100" s="219" t="s">
        <v>157</v>
      </c>
      <c r="H100" s="220">
        <v>339.93799999999999</v>
      </c>
      <c r="I100" s="221"/>
      <c r="J100" s="222">
        <f>ROUND(I100*H100,2)</f>
        <v>0</v>
      </c>
      <c r="K100" s="218" t="s">
        <v>200</v>
      </c>
      <c r="L100" s="46"/>
      <c r="M100" s="223" t="s">
        <v>19</v>
      </c>
      <c r="N100" s="224" t="s">
        <v>43</v>
      </c>
      <c r="O100" s="86"/>
      <c r="P100" s="225">
        <f>O100*H100</f>
        <v>0</v>
      </c>
      <c r="Q100" s="225">
        <v>0.46000000000000002</v>
      </c>
      <c r="R100" s="225">
        <f>Q100*H100</f>
        <v>156.37147999999999</v>
      </c>
      <c r="S100" s="225">
        <v>0</v>
      </c>
      <c r="T100" s="22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7" t="s">
        <v>159</v>
      </c>
      <c r="AT100" s="227" t="s">
        <v>154</v>
      </c>
      <c r="AU100" s="227" t="s">
        <v>80</v>
      </c>
      <c r="AY100" s="19" t="s">
        <v>153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19" t="s">
        <v>76</v>
      </c>
      <c r="BK100" s="228">
        <f>ROUND(I100*H100,2)</f>
        <v>0</v>
      </c>
      <c r="BL100" s="19" t="s">
        <v>159</v>
      </c>
      <c r="BM100" s="227" t="s">
        <v>277</v>
      </c>
    </row>
    <row r="101" s="13" customFormat="1">
      <c r="A101" s="13"/>
      <c r="B101" s="229"/>
      <c r="C101" s="230"/>
      <c r="D101" s="231" t="s">
        <v>161</v>
      </c>
      <c r="E101" s="232" t="s">
        <v>19</v>
      </c>
      <c r="F101" s="233" t="s">
        <v>278</v>
      </c>
      <c r="G101" s="230"/>
      <c r="H101" s="234">
        <v>339.93799999999999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0" t="s">
        <v>161</v>
      </c>
      <c r="AU101" s="240" t="s">
        <v>80</v>
      </c>
      <c r="AV101" s="13" t="s">
        <v>80</v>
      </c>
      <c r="AW101" s="13" t="s">
        <v>33</v>
      </c>
      <c r="AX101" s="13" t="s">
        <v>72</v>
      </c>
      <c r="AY101" s="240" t="s">
        <v>153</v>
      </c>
    </row>
    <row r="102" s="15" customFormat="1">
      <c r="A102" s="15"/>
      <c r="B102" s="273"/>
      <c r="C102" s="274"/>
      <c r="D102" s="231" t="s">
        <v>161</v>
      </c>
      <c r="E102" s="275" t="s">
        <v>19</v>
      </c>
      <c r="F102" s="276" t="s">
        <v>279</v>
      </c>
      <c r="G102" s="274"/>
      <c r="H102" s="277">
        <v>339.93799999999999</v>
      </c>
      <c r="I102" s="278"/>
      <c r="J102" s="274"/>
      <c r="K102" s="274"/>
      <c r="L102" s="279"/>
      <c r="M102" s="280"/>
      <c r="N102" s="281"/>
      <c r="O102" s="281"/>
      <c r="P102" s="281"/>
      <c r="Q102" s="281"/>
      <c r="R102" s="281"/>
      <c r="S102" s="281"/>
      <c r="T102" s="282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83" t="s">
        <v>161</v>
      </c>
      <c r="AU102" s="283" t="s">
        <v>80</v>
      </c>
      <c r="AV102" s="15" t="s">
        <v>88</v>
      </c>
      <c r="AW102" s="15" t="s">
        <v>33</v>
      </c>
      <c r="AX102" s="15" t="s">
        <v>72</v>
      </c>
      <c r="AY102" s="283" t="s">
        <v>153</v>
      </c>
    </row>
    <row r="103" s="16" customFormat="1">
      <c r="A103" s="16"/>
      <c r="B103" s="284"/>
      <c r="C103" s="285"/>
      <c r="D103" s="231" t="s">
        <v>161</v>
      </c>
      <c r="E103" s="286" t="s">
        <v>19</v>
      </c>
      <c r="F103" s="287" t="s">
        <v>280</v>
      </c>
      <c r="G103" s="285"/>
      <c r="H103" s="288">
        <v>339.93799999999999</v>
      </c>
      <c r="I103" s="289"/>
      <c r="J103" s="285"/>
      <c r="K103" s="285"/>
      <c r="L103" s="290"/>
      <c r="M103" s="291"/>
      <c r="N103" s="292"/>
      <c r="O103" s="292"/>
      <c r="P103" s="292"/>
      <c r="Q103" s="292"/>
      <c r="R103" s="292"/>
      <c r="S103" s="292"/>
      <c r="T103" s="293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T103" s="294" t="s">
        <v>161</v>
      </c>
      <c r="AU103" s="294" t="s">
        <v>80</v>
      </c>
      <c r="AV103" s="16" t="s">
        <v>159</v>
      </c>
      <c r="AW103" s="16" t="s">
        <v>33</v>
      </c>
      <c r="AX103" s="16" t="s">
        <v>76</v>
      </c>
      <c r="AY103" s="294" t="s">
        <v>153</v>
      </c>
    </row>
    <row r="104" s="2" customFormat="1" ht="14.4" customHeight="1">
      <c r="A104" s="40"/>
      <c r="B104" s="41"/>
      <c r="C104" s="216" t="s">
        <v>88</v>
      </c>
      <c r="D104" s="216" t="s">
        <v>154</v>
      </c>
      <c r="E104" s="217" t="s">
        <v>281</v>
      </c>
      <c r="F104" s="218" t="s">
        <v>282</v>
      </c>
      <c r="G104" s="219" t="s">
        <v>157</v>
      </c>
      <c r="H104" s="220">
        <v>92.5</v>
      </c>
      <c r="I104" s="221"/>
      <c r="J104" s="222">
        <f>ROUND(I104*H104,2)</f>
        <v>0</v>
      </c>
      <c r="K104" s="218" t="s">
        <v>200</v>
      </c>
      <c r="L104" s="46"/>
      <c r="M104" s="223" t="s">
        <v>19</v>
      </c>
      <c r="N104" s="224" t="s">
        <v>43</v>
      </c>
      <c r="O104" s="86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7" t="s">
        <v>159</v>
      </c>
      <c r="AT104" s="227" t="s">
        <v>154</v>
      </c>
      <c r="AU104" s="227" t="s">
        <v>80</v>
      </c>
      <c r="AY104" s="19" t="s">
        <v>153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19" t="s">
        <v>76</v>
      </c>
      <c r="BK104" s="228">
        <f>ROUND(I104*H104,2)</f>
        <v>0</v>
      </c>
      <c r="BL104" s="19" t="s">
        <v>159</v>
      </c>
      <c r="BM104" s="227" t="s">
        <v>283</v>
      </c>
    </row>
    <row r="105" s="13" customFormat="1">
      <c r="A105" s="13"/>
      <c r="B105" s="229"/>
      <c r="C105" s="230"/>
      <c r="D105" s="231" t="s">
        <v>161</v>
      </c>
      <c r="E105" s="232" t="s">
        <v>19</v>
      </c>
      <c r="F105" s="233" t="s">
        <v>284</v>
      </c>
      <c r="G105" s="230"/>
      <c r="H105" s="234">
        <v>92.5</v>
      </c>
      <c r="I105" s="235"/>
      <c r="J105" s="230"/>
      <c r="K105" s="230"/>
      <c r="L105" s="236"/>
      <c r="M105" s="237"/>
      <c r="N105" s="238"/>
      <c r="O105" s="238"/>
      <c r="P105" s="238"/>
      <c r="Q105" s="238"/>
      <c r="R105" s="238"/>
      <c r="S105" s="238"/>
      <c r="T105" s="23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0" t="s">
        <v>161</v>
      </c>
      <c r="AU105" s="240" t="s">
        <v>80</v>
      </c>
      <c r="AV105" s="13" t="s">
        <v>80</v>
      </c>
      <c r="AW105" s="13" t="s">
        <v>33</v>
      </c>
      <c r="AX105" s="13" t="s">
        <v>76</v>
      </c>
      <c r="AY105" s="240" t="s">
        <v>153</v>
      </c>
    </row>
    <row r="106" s="14" customFormat="1">
      <c r="A106" s="14"/>
      <c r="B106" s="241"/>
      <c r="C106" s="242"/>
      <c r="D106" s="231" t="s">
        <v>161</v>
      </c>
      <c r="E106" s="243" t="s">
        <v>19</v>
      </c>
      <c r="F106" s="244" t="s">
        <v>285</v>
      </c>
      <c r="G106" s="242"/>
      <c r="H106" s="243" t="s">
        <v>19</v>
      </c>
      <c r="I106" s="245"/>
      <c r="J106" s="242"/>
      <c r="K106" s="242"/>
      <c r="L106" s="246"/>
      <c r="M106" s="247"/>
      <c r="N106" s="248"/>
      <c r="O106" s="248"/>
      <c r="P106" s="248"/>
      <c r="Q106" s="248"/>
      <c r="R106" s="248"/>
      <c r="S106" s="248"/>
      <c r="T106" s="24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0" t="s">
        <v>161</v>
      </c>
      <c r="AU106" s="250" t="s">
        <v>80</v>
      </c>
      <c r="AV106" s="14" t="s">
        <v>76</v>
      </c>
      <c r="AW106" s="14" t="s">
        <v>33</v>
      </c>
      <c r="AX106" s="14" t="s">
        <v>72</v>
      </c>
      <c r="AY106" s="250" t="s">
        <v>153</v>
      </c>
    </row>
    <row r="107" s="2" customFormat="1" ht="14.4" customHeight="1">
      <c r="A107" s="40"/>
      <c r="B107" s="41"/>
      <c r="C107" s="216" t="s">
        <v>159</v>
      </c>
      <c r="D107" s="216" t="s">
        <v>154</v>
      </c>
      <c r="E107" s="217" t="s">
        <v>286</v>
      </c>
      <c r="F107" s="218" t="s">
        <v>287</v>
      </c>
      <c r="G107" s="219" t="s">
        <v>157</v>
      </c>
      <c r="H107" s="220">
        <v>310.80000000000001</v>
      </c>
      <c r="I107" s="221"/>
      <c r="J107" s="222">
        <f>ROUND(I107*H107,2)</f>
        <v>0</v>
      </c>
      <c r="K107" s="218" t="s">
        <v>200</v>
      </c>
      <c r="L107" s="46"/>
      <c r="M107" s="223" t="s">
        <v>19</v>
      </c>
      <c r="N107" s="224" t="s">
        <v>43</v>
      </c>
      <c r="O107" s="86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7" t="s">
        <v>159</v>
      </c>
      <c r="AT107" s="227" t="s">
        <v>154</v>
      </c>
      <c r="AU107" s="227" t="s">
        <v>80</v>
      </c>
      <c r="AY107" s="19" t="s">
        <v>153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19" t="s">
        <v>76</v>
      </c>
      <c r="BK107" s="228">
        <f>ROUND(I107*H107,2)</f>
        <v>0</v>
      </c>
      <c r="BL107" s="19" t="s">
        <v>159</v>
      </c>
      <c r="BM107" s="227" t="s">
        <v>288</v>
      </c>
    </row>
    <row r="108" s="13" customFormat="1">
      <c r="A108" s="13"/>
      <c r="B108" s="229"/>
      <c r="C108" s="230"/>
      <c r="D108" s="231" t="s">
        <v>161</v>
      </c>
      <c r="E108" s="232" t="s">
        <v>19</v>
      </c>
      <c r="F108" s="233" t="s">
        <v>289</v>
      </c>
      <c r="G108" s="230"/>
      <c r="H108" s="234">
        <v>310.80000000000001</v>
      </c>
      <c r="I108" s="235"/>
      <c r="J108" s="230"/>
      <c r="K108" s="230"/>
      <c r="L108" s="236"/>
      <c r="M108" s="237"/>
      <c r="N108" s="238"/>
      <c r="O108" s="238"/>
      <c r="P108" s="238"/>
      <c r="Q108" s="238"/>
      <c r="R108" s="238"/>
      <c r="S108" s="238"/>
      <c r="T108" s="23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0" t="s">
        <v>161</v>
      </c>
      <c r="AU108" s="240" t="s">
        <v>80</v>
      </c>
      <c r="AV108" s="13" t="s">
        <v>80</v>
      </c>
      <c r="AW108" s="13" t="s">
        <v>33</v>
      </c>
      <c r="AX108" s="13" t="s">
        <v>76</v>
      </c>
      <c r="AY108" s="240" t="s">
        <v>153</v>
      </c>
    </row>
    <row r="109" s="2" customFormat="1" ht="14.4" customHeight="1">
      <c r="A109" s="40"/>
      <c r="B109" s="41"/>
      <c r="C109" s="216" t="s">
        <v>182</v>
      </c>
      <c r="D109" s="216" t="s">
        <v>154</v>
      </c>
      <c r="E109" s="217" t="s">
        <v>290</v>
      </c>
      <c r="F109" s="218" t="s">
        <v>291</v>
      </c>
      <c r="G109" s="219" t="s">
        <v>157</v>
      </c>
      <c r="H109" s="220">
        <v>301.08800000000002</v>
      </c>
      <c r="I109" s="221"/>
      <c r="J109" s="222">
        <f>ROUND(I109*H109,2)</f>
        <v>0</v>
      </c>
      <c r="K109" s="218" t="s">
        <v>200</v>
      </c>
      <c r="L109" s="46"/>
      <c r="M109" s="223" t="s">
        <v>19</v>
      </c>
      <c r="N109" s="224" t="s">
        <v>43</v>
      </c>
      <c r="O109" s="86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159</v>
      </c>
      <c r="AT109" s="227" t="s">
        <v>154</v>
      </c>
      <c r="AU109" s="227" t="s">
        <v>80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292</v>
      </c>
    </row>
    <row r="110" s="13" customFormat="1">
      <c r="A110" s="13"/>
      <c r="B110" s="229"/>
      <c r="C110" s="230"/>
      <c r="D110" s="231" t="s">
        <v>161</v>
      </c>
      <c r="E110" s="232" t="s">
        <v>19</v>
      </c>
      <c r="F110" s="233" t="s">
        <v>293</v>
      </c>
      <c r="G110" s="230"/>
      <c r="H110" s="234">
        <v>301.08800000000002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161</v>
      </c>
      <c r="AU110" s="240" t="s">
        <v>80</v>
      </c>
      <c r="AV110" s="13" t="s">
        <v>80</v>
      </c>
      <c r="AW110" s="13" t="s">
        <v>33</v>
      </c>
      <c r="AX110" s="13" t="s">
        <v>76</v>
      </c>
      <c r="AY110" s="240" t="s">
        <v>153</v>
      </c>
    </row>
    <row r="111" s="2" customFormat="1" ht="19.8" customHeight="1">
      <c r="A111" s="40"/>
      <c r="B111" s="41"/>
      <c r="C111" s="216" t="s">
        <v>186</v>
      </c>
      <c r="D111" s="216" t="s">
        <v>154</v>
      </c>
      <c r="E111" s="217" t="s">
        <v>294</v>
      </c>
      <c r="F111" s="218" t="s">
        <v>295</v>
      </c>
      <c r="G111" s="219" t="s">
        <v>157</v>
      </c>
      <c r="H111" s="220">
        <v>291.375</v>
      </c>
      <c r="I111" s="221"/>
      <c r="J111" s="222">
        <f>ROUND(I111*H111,2)</f>
        <v>0</v>
      </c>
      <c r="K111" s="218" t="s">
        <v>200</v>
      </c>
      <c r="L111" s="46"/>
      <c r="M111" s="223" t="s">
        <v>19</v>
      </c>
      <c r="N111" s="224" t="s">
        <v>43</v>
      </c>
      <c r="O111" s="86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7" t="s">
        <v>159</v>
      </c>
      <c r="AT111" s="227" t="s">
        <v>154</v>
      </c>
      <c r="AU111" s="227" t="s">
        <v>80</v>
      </c>
      <c r="AY111" s="19" t="s">
        <v>153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19" t="s">
        <v>76</v>
      </c>
      <c r="BK111" s="228">
        <f>ROUND(I111*H111,2)</f>
        <v>0</v>
      </c>
      <c r="BL111" s="19" t="s">
        <v>159</v>
      </c>
      <c r="BM111" s="227" t="s">
        <v>296</v>
      </c>
    </row>
    <row r="112" s="13" customFormat="1">
      <c r="A112" s="13"/>
      <c r="B112" s="229"/>
      <c r="C112" s="230"/>
      <c r="D112" s="231" t="s">
        <v>161</v>
      </c>
      <c r="E112" s="232" t="s">
        <v>19</v>
      </c>
      <c r="F112" s="233" t="s">
        <v>297</v>
      </c>
      <c r="G112" s="230"/>
      <c r="H112" s="234">
        <v>291.375</v>
      </c>
      <c r="I112" s="235"/>
      <c r="J112" s="230"/>
      <c r="K112" s="230"/>
      <c r="L112" s="236"/>
      <c r="M112" s="237"/>
      <c r="N112" s="238"/>
      <c r="O112" s="238"/>
      <c r="P112" s="238"/>
      <c r="Q112" s="238"/>
      <c r="R112" s="238"/>
      <c r="S112" s="238"/>
      <c r="T112" s="23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0" t="s">
        <v>161</v>
      </c>
      <c r="AU112" s="240" t="s">
        <v>80</v>
      </c>
      <c r="AV112" s="13" t="s">
        <v>80</v>
      </c>
      <c r="AW112" s="13" t="s">
        <v>33</v>
      </c>
      <c r="AX112" s="13" t="s">
        <v>76</v>
      </c>
      <c r="AY112" s="240" t="s">
        <v>153</v>
      </c>
    </row>
    <row r="113" s="14" customFormat="1">
      <c r="A113" s="14"/>
      <c r="B113" s="241"/>
      <c r="C113" s="242"/>
      <c r="D113" s="231" t="s">
        <v>161</v>
      </c>
      <c r="E113" s="243" t="s">
        <v>19</v>
      </c>
      <c r="F113" s="244" t="s">
        <v>298</v>
      </c>
      <c r="G113" s="242"/>
      <c r="H113" s="243" t="s">
        <v>19</v>
      </c>
      <c r="I113" s="245"/>
      <c r="J113" s="242"/>
      <c r="K113" s="242"/>
      <c r="L113" s="246"/>
      <c r="M113" s="247"/>
      <c r="N113" s="248"/>
      <c r="O113" s="248"/>
      <c r="P113" s="248"/>
      <c r="Q113" s="248"/>
      <c r="R113" s="248"/>
      <c r="S113" s="248"/>
      <c r="T113" s="24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0" t="s">
        <v>161</v>
      </c>
      <c r="AU113" s="250" t="s">
        <v>80</v>
      </c>
      <c r="AV113" s="14" t="s">
        <v>76</v>
      </c>
      <c r="AW113" s="14" t="s">
        <v>33</v>
      </c>
      <c r="AX113" s="14" t="s">
        <v>72</v>
      </c>
      <c r="AY113" s="250" t="s">
        <v>153</v>
      </c>
    </row>
    <row r="114" s="2" customFormat="1" ht="14.4" customHeight="1">
      <c r="A114" s="40"/>
      <c r="B114" s="41"/>
      <c r="C114" s="216" t="s">
        <v>190</v>
      </c>
      <c r="D114" s="216" t="s">
        <v>154</v>
      </c>
      <c r="E114" s="217" t="s">
        <v>299</v>
      </c>
      <c r="F114" s="218" t="s">
        <v>300</v>
      </c>
      <c r="G114" s="219" t="s">
        <v>157</v>
      </c>
      <c r="H114" s="220">
        <v>310.80000000000001</v>
      </c>
      <c r="I114" s="221"/>
      <c r="J114" s="222">
        <f>ROUND(I114*H114,2)</f>
        <v>0</v>
      </c>
      <c r="K114" s="218" t="s">
        <v>200</v>
      </c>
      <c r="L114" s="46"/>
      <c r="M114" s="223" t="s">
        <v>19</v>
      </c>
      <c r="N114" s="224" t="s">
        <v>43</v>
      </c>
      <c r="O114" s="86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7" t="s">
        <v>159</v>
      </c>
      <c r="AT114" s="227" t="s">
        <v>154</v>
      </c>
      <c r="AU114" s="227" t="s">
        <v>80</v>
      </c>
      <c r="AY114" s="19" t="s">
        <v>153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19" t="s">
        <v>76</v>
      </c>
      <c r="BK114" s="228">
        <f>ROUND(I114*H114,2)</f>
        <v>0</v>
      </c>
      <c r="BL114" s="19" t="s">
        <v>159</v>
      </c>
      <c r="BM114" s="227" t="s">
        <v>301</v>
      </c>
    </row>
    <row r="115" s="13" customFormat="1">
      <c r="A115" s="13"/>
      <c r="B115" s="229"/>
      <c r="C115" s="230"/>
      <c r="D115" s="231" t="s">
        <v>161</v>
      </c>
      <c r="E115" s="232" t="s">
        <v>19</v>
      </c>
      <c r="F115" s="233" t="s">
        <v>302</v>
      </c>
      <c r="G115" s="230"/>
      <c r="H115" s="234">
        <v>310.80000000000001</v>
      </c>
      <c r="I115" s="235"/>
      <c r="J115" s="230"/>
      <c r="K115" s="230"/>
      <c r="L115" s="236"/>
      <c r="M115" s="237"/>
      <c r="N115" s="238"/>
      <c r="O115" s="238"/>
      <c r="P115" s="238"/>
      <c r="Q115" s="238"/>
      <c r="R115" s="238"/>
      <c r="S115" s="238"/>
      <c r="T115" s="23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0" t="s">
        <v>161</v>
      </c>
      <c r="AU115" s="240" t="s">
        <v>80</v>
      </c>
      <c r="AV115" s="13" t="s">
        <v>80</v>
      </c>
      <c r="AW115" s="13" t="s">
        <v>33</v>
      </c>
      <c r="AX115" s="13" t="s">
        <v>76</v>
      </c>
      <c r="AY115" s="240" t="s">
        <v>153</v>
      </c>
    </row>
    <row r="116" s="14" customFormat="1">
      <c r="A116" s="14"/>
      <c r="B116" s="241"/>
      <c r="C116" s="242"/>
      <c r="D116" s="231" t="s">
        <v>161</v>
      </c>
      <c r="E116" s="243" t="s">
        <v>19</v>
      </c>
      <c r="F116" s="244" t="s">
        <v>303</v>
      </c>
      <c r="G116" s="242"/>
      <c r="H116" s="243" t="s">
        <v>19</v>
      </c>
      <c r="I116" s="245"/>
      <c r="J116" s="242"/>
      <c r="K116" s="242"/>
      <c r="L116" s="246"/>
      <c r="M116" s="247"/>
      <c r="N116" s="248"/>
      <c r="O116" s="248"/>
      <c r="P116" s="248"/>
      <c r="Q116" s="248"/>
      <c r="R116" s="248"/>
      <c r="S116" s="248"/>
      <c r="T116" s="249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0" t="s">
        <v>161</v>
      </c>
      <c r="AU116" s="250" t="s">
        <v>80</v>
      </c>
      <c r="AV116" s="14" t="s">
        <v>76</v>
      </c>
      <c r="AW116" s="14" t="s">
        <v>33</v>
      </c>
      <c r="AX116" s="14" t="s">
        <v>72</v>
      </c>
      <c r="AY116" s="250" t="s">
        <v>153</v>
      </c>
    </row>
    <row r="117" s="2" customFormat="1" ht="14.4" customHeight="1">
      <c r="A117" s="40"/>
      <c r="B117" s="41"/>
      <c r="C117" s="216" t="s">
        <v>253</v>
      </c>
      <c r="D117" s="216" t="s">
        <v>154</v>
      </c>
      <c r="E117" s="217" t="s">
        <v>304</v>
      </c>
      <c r="F117" s="218" t="s">
        <v>305</v>
      </c>
      <c r="G117" s="219" t="s">
        <v>252</v>
      </c>
      <c r="H117" s="220">
        <v>9</v>
      </c>
      <c r="I117" s="221"/>
      <c r="J117" s="222">
        <f>ROUND(I117*H117,2)</f>
        <v>0</v>
      </c>
      <c r="K117" s="218" t="s">
        <v>200</v>
      </c>
      <c r="L117" s="46"/>
      <c r="M117" s="223" t="s">
        <v>19</v>
      </c>
      <c r="N117" s="224" t="s">
        <v>43</v>
      </c>
      <c r="O117" s="86"/>
      <c r="P117" s="225">
        <f>O117*H117</f>
        <v>0</v>
      </c>
      <c r="Q117" s="225">
        <v>0.0035999999999999999</v>
      </c>
      <c r="R117" s="225">
        <f>Q117*H117</f>
        <v>0.032399999999999998</v>
      </c>
      <c r="S117" s="225">
        <v>0</v>
      </c>
      <c r="T117" s="22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7" t="s">
        <v>159</v>
      </c>
      <c r="AT117" s="227" t="s">
        <v>154</v>
      </c>
      <c r="AU117" s="227" t="s">
        <v>80</v>
      </c>
      <c r="AY117" s="19" t="s">
        <v>153</v>
      </c>
      <c r="BE117" s="228">
        <f>IF(N117="základní",J117,0)</f>
        <v>0</v>
      </c>
      <c r="BF117" s="228">
        <f>IF(N117="snížená",J117,0)</f>
        <v>0</v>
      </c>
      <c r="BG117" s="228">
        <f>IF(N117="zákl. přenesená",J117,0)</f>
        <v>0</v>
      </c>
      <c r="BH117" s="228">
        <f>IF(N117="sníž. přenesená",J117,0)</f>
        <v>0</v>
      </c>
      <c r="BI117" s="228">
        <f>IF(N117="nulová",J117,0)</f>
        <v>0</v>
      </c>
      <c r="BJ117" s="19" t="s">
        <v>76</v>
      </c>
      <c r="BK117" s="228">
        <f>ROUND(I117*H117,2)</f>
        <v>0</v>
      </c>
      <c r="BL117" s="19" t="s">
        <v>159</v>
      </c>
      <c r="BM117" s="227" t="s">
        <v>306</v>
      </c>
    </row>
    <row r="118" s="13" customFormat="1">
      <c r="A118" s="13"/>
      <c r="B118" s="229"/>
      <c r="C118" s="230"/>
      <c r="D118" s="231" t="s">
        <v>161</v>
      </c>
      <c r="E118" s="232" t="s">
        <v>19</v>
      </c>
      <c r="F118" s="233" t="s">
        <v>307</v>
      </c>
      <c r="G118" s="230"/>
      <c r="H118" s="234">
        <v>9</v>
      </c>
      <c r="I118" s="235"/>
      <c r="J118" s="230"/>
      <c r="K118" s="230"/>
      <c r="L118" s="236"/>
      <c r="M118" s="237"/>
      <c r="N118" s="238"/>
      <c r="O118" s="238"/>
      <c r="P118" s="238"/>
      <c r="Q118" s="238"/>
      <c r="R118" s="238"/>
      <c r="S118" s="238"/>
      <c r="T118" s="23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0" t="s">
        <v>161</v>
      </c>
      <c r="AU118" s="240" t="s">
        <v>80</v>
      </c>
      <c r="AV118" s="13" t="s">
        <v>80</v>
      </c>
      <c r="AW118" s="13" t="s">
        <v>33</v>
      </c>
      <c r="AX118" s="13" t="s">
        <v>76</v>
      </c>
      <c r="AY118" s="240" t="s">
        <v>153</v>
      </c>
    </row>
    <row r="119" s="14" customFormat="1">
      <c r="A119" s="14"/>
      <c r="B119" s="241"/>
      <c r="C119" s="242"/>
      <c r="D119" s="231" t="s">
        <v>161</v>
      </c>
      <c r="E119" s="243" t="s">
        <v>19</v>
      </c>
      <c r="F119" s="244" t="s">
        <v>308</v>
      </c>
      <c r="G119" s="242"/>
      <c r="H119" s="243" t="s">
        <v>19</v>
      </c>
      <c r="I119" s="245"/>
      <c r="J119" s="242"/>
      <c r="K119" s="242"/>
      <c r="L119" s="246"/>
      <c r="M119" s="247"/>
      <c r="N119" s="248"/>
      <c r="O119" s="248"/>
      <c r="P119" s="248"/>
      <c r="Q119" s="248"/>
      <c r="R119" s="248"/>
      <c r="S119" s="248"/>
      <c r="T119" s="249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0" t="s">
        <v>161</v>
      </c>
      <c r="AU119" s="250" t="s">
        <v>80</v>
      </c>
      <c r="AV119" s="14" t="s">
        <v>76</v>
      </c>
      <c r="AW119" s="14" t="s">
        <v>33</v>
      </c>
      <c r="AX119" s="14" t="s">
        <v>72</v>
      </c>
      <c r="AY119" s="250" t="s">
        <v>153</v>
      </c>
    </row>
    <row r="120" s="2" customFormat="1" ht="14.4" customHeight="1">
      <c r="A120" s="40"/>
      <c r="B120" s="41"/>
      <c r="C120" s="216" t="s">
        <v>309</v>
      </c>
      <c r="D120" s="216" t="s">
        <v>154</v>
      </c>
      <c r="E120" s="217" t="s">
        <v>310</v>
      </c>
      <c r="F120" s="218" t="s">
        <v>311</v>
      </c>
      <c r="G120" s="219" t="s">
        <v>252</v>
      </c>
      <c r="H120" s="220">
        <v>9</v>
      </c>
      <c r="I120" s="221"/>
      <c r="J120" s="222">
        <f>ROUND(I120*H120,2)</f>
        <v>0</v>
      </c>
      <c r="K120" s="218" t="s">
        <v>200</v>
      </c>
      <c r="L120" s="46"/>
      <c r="M120" s="223" t="s">
        <v>19</v>
      </c>
      <c r="N120" s="224" t="s">
        <v>43</v>
      </c>
      <c r="O120" s="86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7" t="s">
        <v>159</v>
      </c>
      <c r="AT120" s="227" t="s">
        <v>154</v>
      </c>
      <c r="AU120" s="227" t="s">
        <v>80</v>
      </c>
      <c r="AY120" s="19" t="s">
        <v>153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19" t="s">
        <v>76</v>
      </c>
      <c r="BK120" s="228">
        <f>ROUND(I120*H120,2)</f>
        <v>0</v>
      </c>
      <c r="BL120" s="19" t="s">
        <v>159</v>
      </c>
      <c r="BM120" s="227" t="s">
        <v>312</v>
      </c>
    </row>
    <row r="121" s="13" customFormat="1">
      <c r="A121" s="13"/>
      <c r="B121" s="229"/>
      <c r="C121" s="230"/>
      <c r="D121" s="231" t="s">
        <v>161</v>
      </c>
      <c r="E121" s="232" t="s">
        <v>19</v>
      </c>
      <c r="F121" s="233" t="s">
        <v>307</v>
      </c>
      <c r="G121" s="230"/>
      <c r="H121" s="234">
        <v>9</v>
      </c>
      <c r="I121" s="235"/>
      <c r="J121" s="230"/>
      <c r="K121" s="230"/>
      <c r="L121" s="236"/>
      <c r="M121" s="237"/>
      <c r="N121" s="238"/>
      <c r="O121" s="238"/>
      <c r="P121" s="238"/>
      <c r="Q121" s="238"/>
      <c r="R121" s="238"/>
      <c r="S121" s="238"/>
      <c r="T121" s="239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0" t="s">
        <v>161</v>
      </c>
      <c r="AU121" s="240" t="s">
        <v>80</v>
      </c>
      <c r="AV121" s="13" t="s">
        <v>80</v>
      </c>
      <c r="AW121" s="13" t="s">
        <v>33</v>
      </c>
      <c r="AX121" s="13" t="s">
        <v>76</v>
      </c>
      <c r="AY121" s="240" t="s">
        <v>153</v>
      </c>
    </row>
    <row r="122" s="14" customFormat="1">
      <c r="A122" s="14"/>
      <c r="B122" s="241"/>
      <c r="C122" s="242"/>
      <c r="D122" s="231" t="s">
        <v>161</v>
      </c>
      <c r="E122" s="243" t="s">
        <v>19</v>
      </c>
      <c r="F122" s="244" t="s">
        <v>313</v>
      </c>
      <c r="G122" s="242"/>
      <c r="H122" s="243" t="s">
        <v>19</v>
      </c>
      <c r="I122" s="245"/>
      <c r="J122" s="242"/>
      <c r="K122" s="242"/>
      <c r="L122" s="246"/>
      <c r="M122" s="247"/>
      <c r="N122" s="248"/>
      <c r="O122" s="248"/>
      <c r="P122" s="248"/>
      <c r="Q122" s="248"/>
      <c r="R122" s="248"/>
      <c r="S122" s="248"/>
      <c r="T122" s="249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0" t="s">
        <v>161</v>
      </c>
      <c r="AU122" s="250" t="s">
        <v>80</v>
      </c>
      <c r="AV122" s="14" t="s">
        <v>76</v>
      </c>
      <c r="AW122" s="14" t="s">
        <v>33</v>
      </c>
      <c r="AX122" s="14" t="s">
        <v>72</v>
      </c>
      <c r="AY122" s="250" t="s">
        <v>153</v>
      </c>
    </row>
    <row r="123" s="2" customFormat="1" ht="14.4" customHeight="1">
      <c r="A123" s="40"/>
      <c r="B123" s="41"/>
      <c r="C123" s="216" t="s">
        <v>314</v>
      </c>
      <c r="D123" s="216" t="s">
        <v>154</v>
      </c>
      <c r="E123" s="217" t="s">
        <v>315</v>
      </c>
      <c r="F123" s="218" t="s">
        <v>316</v>
      </c>
      <c r="G123" s="219" t="s">
        <v>157</v>
      </c>
      <c r="H123" s="220">
        <v>1000</v>
      </c>
      <c r="I123" s="221"/>
      <c r="J123" s="222">
        <f>ROUND(I123*H123,2)</f>
        <v>0</v>
      </c>
      <c r="K123" s="218" t="s">
        <v>200</v>
      </c>
      <c r="L123" s="46"/>
      <c r="M123" s="223" t="s">
        <v>19</v>
      </c>
      <c r="N123" s="224" t="s">
        <v>43</v>
      </c>
      <c r="O123" s="86"/>
      <c r="P123" s="225">
        <f>O123*H123</f>
        <v>0</v>
      </c>
      <c r="Q123" s="225">
        <v>0</v>
      </c>
      <c r="R123" s="225">
        <f>Q123*H123</f>
        <v>0</v>
      </c>
      <c r="S123" s="225">
        <v>0.02</v>
      </c>
      <c r="T123" s="226">
        <f>S123*H123</f>
        <v>20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7" t="s">
        <v>159</v>
      </c>
      <c r="AT123" s="227" t="s">
        <v>154</v>
      </c>
      <c r="AU123" s="227" t="s">
        <v>80</v>
      </c>
      <c r="AY123" s="19" t="s">
        <v>153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19" t="s">
        <v>76</v>
      </c>
      <c r="BK123" s="228">
        <f>ROUND(I123*H123,2)</f>
        <v>0</v>
      </c>
      <c r="BL123" s="19" t="s">
        <v>159</v>
      </c>
      <c r="BM123" s="227" t="s">
        <v>317</v>
      </c>
    </row>
    <row r="124" s="13" customFormat="1">
      <c r="A124" s="13"/>
      <c r="B124" s="229"/>
      <c r="C124" s="230"/>
      <c r="D124" s="231" t="s">
        <v>161</v>
      </c>
      <c r="E124" s="232" t="s">
        <v>19</v>
      </c>
      <c r="F124" s="233" t="s">
        <v>318</v>
      </c>
      <c r="G124" s="230"/>
      <c r="H124" s="234">
        <v>1000</v>
      </c>
      <c r="I124" s="235"/>
      <c r="J124" s="230"/>
      <c r="K124" s="230"/>
      <c r="L124" s="236"/>
      <c r="M124" s="237"/>
      <c r="N124" s="238"/>
      <c r="O124" s="238"/>
      <c r="P124" s="238"/>
      <c r="Q124" s="238"/>
      <c r="R124" s="238"/>
      <c r="S124" s="238"/>
      <c r="T124" s="23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0" t="s">
        <v>161</v>
      </c>
      <c r="AU124" s="240" t="s">
        <v>80</v>
      </c>
      <c r="AV124" s="13" t="s">
        <v>80</v>
      </c>
      <c r="AW124" s="13" t="s">
        <v>33</v>
      </c>
      <c r="AX124" s="13" t="s">
        <v>76</v>
      </c>
      <c r="AY124" s="240" t="s">
        <v>153</v>
      </c>
    </row>
    <row r="125" s="14" customFormat="1">
      <c r="A125" s="14"/>
      <c r="B125" s="241"/>
      <c r="C125" s="242"/>
      <c r="D125" s="231" t="s">
        <v>161</v>
      </c>
      <c r="E125" s="243" t="s">
        <v>19</v>
      </c>
      <c r="F125" s="244" t="s">
        <v>319</v>
      </c>
      <c r="G125" s="242"/>
      <c r="H125" s="243" t="s">
        <v>19</v>
      </c>
      <c r="I125" s="245"/>
      <c r="J125" s="242"/>
      <c r="K125" s="242"/>
      <c r="L125" s="246"/>
      <c r="M125" s="247"/>
      <c r="N125" s="248"/>
      <c r="O125" s="248"/>
      <c r="P125" s="248"/>
      <c r="Q125" s="248"/>
      <c r="R125" s="248"/>
      <c r="S125" s="248"/>
      <c r="T125" s="24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0" t="s">
        <v>161</v>
      </c>
      <c r="AU125" s="250" t="s">
        <v>80</v>
      </c>
      <c r="AV125" s="14" t="s">
        <v>76</v>
      </c>
      <c r="AW125" s="14" t="s">
        <v>33</v>
      </c>
      <c r="AX125" s="14" t="s">
        <v>72</v>
      </c>
      <c r="AY125" s="250" t="s">
        <v>153</v>
      </c>
    </row>
    <row r="126" s="12" customFormat="1" ht="22.8" customHeight="1">
      <c r="A126" s="12"/>
      <c r="B126" s="200"/>
      <c r="C126" s="201"/>
      <c r="D126" s="202" t="s">
        <v>71</v>
      </c>
      <c r="E126" s="214" t="s">
        <v>259</v>
      </c>
      <c r="F126" s="214" t="s">
        <v>260</v>
      </c>
      <c r="G126" s="201"/>
      <c r="H126" s="201"/>
      <c r="I126" s="204"/>
      <c r="J126" s="215">
        <f>BK126</f>
        <v>0</v>
      </c>
      <c r="K126" s="201"/>
      <c r="L126" s="206"/>
      <c r="M126" s="207"/>
      <c r="N126" s="208"/>
      <c r="O126" s="208"/>
      <c r="P126" s="209">
        <f>P127</f>
        <v>0</v>
      </c>
      <c r="Q126" s="208"/>
      <c r="R126" s="209">
        <f>R127</f>
        <v>0</v>
      </c>
      <c r="S126" s="208"/>
      <c r="T126" s="210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76</v>
      </c>
      <c r="AT126" s="212" t="s">
        <v>71</v>
      </c>
      <c r="AU126" s="212" t="s">
        <v>76</v>
      </c>
      <c r="AY126" s="211" t="s">
        <v>153</v>
      </c>
      <c r="BK126" s="213">
        <f>BK127</f>
        <v>0</v>
      </c>
    </row>
    <row r="127" s="2" customFormat="1" ht="14.4" customHeight="1">
      <c r="A127" s="40"/>
      <c r="B127" s="41"/>
      <c r="C127" s="216" t="s">
        <v>320</v>
      </c>
      <c r="D127" s="216" t="s">
        <v>154</v>
      </c>
      <c r="E127" s="217" t="s">
        <v>321</v>
      </c>
      <c r="F127" s="218" t="s">
        <v>322</v>
      </c>
      <c r="G127" s="219" t="s">
        <v>263</v>
      </c>
      <c r="H127" s="220">
        <v>156.404</v>
      </c>
      <c r="I127" s="221"/>
      <c r="J127" s="222">
        <f>ROUND(I127*H127,2)</f>
        <v>0</v>
      </c>
      <c r="K127" s="218" t="s">
        <v>200</v>
      </c>
      <c r="L127" s="46"/>
      <c r="M127" s="295" t="s">
        <v>19</v>
      </c>
      <c r="N127" s="296" t="s">
        <v>43</v>
      </c>
      <c r="O127" s="271"/>
      <c r="P127" s="297">
        <f>O127*H127</f>
        <v>0</v>
      </c>
      <c r="Q127" s="297">
        <v>0</v>
      </c>
      <c r="R127" s="297">
        <f>Q127*H127</f>
        <v>0</v>
      </c>
      <c r="S127" s="297">
        <v>0</v>
      </c>
      <c r="T127" s="298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7" t="s">
        <v>159</v>
      </c>
      <c r="AT127" s="227" t="s">
        <v>154</v>
      </c>
      <c r="AU127" s="227" t="s">
        <v>80</v>
      </c>
      <c r="AY127" s="19" t="s">
        <v>153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19" t="s">
        <v>76</v>
      </c>
      <c r="BK127" s="228">
        <f>ROUND(I127*H127,2)</f>
        <v>0</v>
      </c>
      <c r="BL127" s="19" t="s">
        <v>159</v>
      </c>
      <c r="BM127" s="227" t="s">
        <v>323</v>
      </c>
    </row>
    <row r="128" s="2" customFormat="1" ht="6.96" customHeight="1">
      <c r="A128" s="40"/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46"/>
      <c r="M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</sheetData>
  <sheetProtection sheet="1" autoFilter="0" formatColumns="0" formatRows="0" objects="1" scenarios="1" spinCount="100000" saltValue="qxnRMXXe6YNuog9B8dP1Qx3S75QOi6+6P34IV6py/+MtPJwUtzh0bEhIoazpZUEL4KxYM51m4WwmxBHYR5KHjg==" hashValue="/e/HzA6y/s3M5IxbhPu6UkQWXHUqJhdan9sxyDW1pr7Lr3F9QSkvqaOPCCU0sA7glZUtMJ0C3kdEfhpwuyQh9A==" algorithmName="SHA-512" password="CC35"/>
  <autoFilter ref="C93:K12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0:H80"/>
    <mergeCell ref="E84:H84"/>
    <mergeCell ref="E82:H82"/>
    <mergeCell ref="E86:H8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101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324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ROUND(J97,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ROUND((SUM(BE97:BE202)),  2)</f>
        <v>0</v>
      </c>
      <c r="G37" s="40"/>
      <c r="H37" s="40"/>
      <c r="I37" s="160">
        <v>0.20999999999999999</v>
      </c>
      <c r="J37" s="159">
        <f>ROUND(((SUM(BE97:BE202))*I37),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ROUND((SUM(BF97:BF202)),  2)</f>
        <v>0</v>
      </c>
      <c r="G38" s="40"/>
      <c r="H38" s="40"/>
      <c r="I38" s="160">
        <v>0.14999999999999999</v>
      </c>
      <c r="J38" s="159">
        <f>ROUND(((SUM(BF97:BF202))*I38),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ROUND((SUM(BG97:BG202)),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ROUND((SUM(BH97:BH202)),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ROUND((SUM(BI97:BI202)),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05 - Stezka na pilotech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J97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J98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J99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6"/>
      <c r="D70" s="185" t="s">
        <v>233</v>
      </c>
      <c r="E70" s="186"/>
      <c r="F70" s="186"/>
      <c r="G70" s="186"/>
      <c r="H70" s="186"/>
      <c r="I70" s="186"/>
      <c r="J70" s="187">
        <f>J112</f>
        <v>0</v>
      </c>
      <c r="K70" s="126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4"/>
      <c r="C71" s="126"/>
      <c r="D71" s="185" t="s">
        <v>325</v>
      </c>
      <c r="E71" s="186"/>
      <c r="F71" s="186"/>
      <c r="G71" s="186"/>
      <c r="H71" s="186"/>
      <c r="I71" s="186"/>
      <c r="J71" s="187">
        <f>J136</f>
        <v>0</v>
      </c>
      <c r="K71" s="126"/>
      <c r="L71" s="18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4"/>
      <c r="C72" s="126"/>
      <c r="D72" s="185" t="s">
        <v>326</v>
      </c>
      <c r="E72" s="186"/>
      <c r="F72" s="186"/>
      <c r="G72" s="186"/>
      <c r="H72" s="186"/>
      <c r="I72" s="186"/>
      <c r="J72" s="187">
        <f>J188</f>
        <v>0</v>
      </c>
      <c r="K72" s="126"/>
      <c r="L72" s="18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4"/>
      <c r="C73" s="126"/>
      <c r="D73" s="185" t="s">
        <v>234</v>
      </c>
      <c r="E73" s="186"/>
      <c r="F73" s="186"/>
      <c r="G73" s="186"/>
      <c r="H73" s="186"/>
      <c r="I73" s="186"/>
      <c r="J73" s="187">
        <f>J198</f>
        <v>0</v>
      </c>
      <c r="K73" s="126"/>
      <c r="L73" s="18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8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138</v>
      </c>
      <c r="D80" s="42"/>
      <c r="E80" s="42"/>
      <c r="F80" s="42"/>
      <c r="G80" s="42"/>
      <c r="H80" s="42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4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4.4" customHeight="1">
      <c r="A83" s="40"/>
      <c r="B83" s="41"/>
      <c r="C83" s="42"/>
      <c r="D83" s="42"/>
      <c r="E83" s="172" t="str">
        <f>E7</f>
        <v>09-1 - REVITALIZACE RYBNÍKA STRÁŽ V PELHŘIMOVĚ část 1a</v>
      </c>
      <c r="F83" s="34"/>
      <c r="G83" s="34"/>
      <c r="H83" s="34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" customFormat="1" ht="12" customHeight="1">
      <c r="B84" s="23"/>
      <c r="C84" s="34" t="s">
        <v>126</v>
      </c>
      <c r="D84" s="24"/>
      <c r="E84" s="24"/>
      <c r="F84" s="24"/>
      <c r="G84" s="24"/>
      <c r="H84" s="24"/>
      <c r="I84" s="24"/>
      <c r="J84" s="24"/>
      <c r="K84" s="24"/>
      <c r="L84" s="22"/>
    </row>
    <row r="85" s="1" customFormat="1" ht="14.4" customHeight="1">
      <c r="B85" s="23"/>
      <c r="C85" s="24"/>
      <c r="D85" s="24"/>
      <c r="E85" s="172" t="s">
        <v>127</v>
      </c>
      <c r="F85" s="24"/>
      <c r="G85" s="24"/>
      <c r="H85" s="24"/>
      <c r="I85" s="24"/>
      <c r="J85" s="24"/>
      <c r="K85" s="24"/>
      <c r="L85" s="22"/>
    </row>
    <row r="86" s="1" customFormat="1" ht="12" customHeight="1">
      <c r="B86" s="23"/>
      <c r="C86" s="34" t="s">
        <v>128</v>
      </c>
      <c r="D86" s="24"/>
      <c r="E86" s="24"/>
      <c r="F86" s="24"/>
      <c r="G86" s="24"/>
      <c r="H86" s="24"/>
      <c r="I86" s="24"/>
      <c r="J86" s="24"/>
      <c r="K86" s="24"/>
      <c r="L86" s="22"/>
    </row>
    <row r="87" s="2" customFormat="1" ht="14.4" customHeight="1">
      <c r="A87" s="40"/>
      <c r="B87" s="41"/>
      <c r="C87" s="42"/>
      <c r="D87" s="42"/>
      <c r="E87" s="173" t="s">
        <v>129</v>
      </c>
      <c r="F87" s="42"/>
      <c r="G87" s="42"/>
      <c r="H87" s="42"/>
      <c r="I87" s="42"/>
      <c r="J87" s="42"/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130</v>
      </c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6" customHeight="1">
      <c r="A89" s="40"/>
      <c r="B89" s="41"/>
      <c r="C89" s="42"/>
      <c r="D89" s="42"/>
      <c r="E89" s="71" t="str">
        <f>E13</f>
        <v>05 - Stezka na pilotech</v>
      </c>
      <c r="F89" s="42"/>
      <c r="G89" s="42"/>
      <c r="H89" s="42"/>
      <c r="I89" s="42"/>
      <c r="J89" s="42"/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21</v>
      </c>
      <c r="D91" s="42"/>
      <c r="E91" s="42"/>
      <c r="F91" s="29" t="str">
        <f>F16</f>
        <v>Pelhřimov</v>
      </c>
      <c r="G91" s="42"/>
      <c r="H91" s="42"/>
      <c r="I91" s="34" t="s">
        <v>23</v>
      </c>
      <c r="J91" s="74" t="str">
        <f>IF(J16="","",J16)</f>
        <v>15. 6. 2022</v>
      </c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26.4" customHeight="1">
      <c r="A93" s="40"/>
      <c r="B93" s="41"/>
      <c r="C93" s="34" t="s">
        <v>25</v>
      </c>
      <c r="D93" s="42"/>
      <c r="E93" s="42"/>
      <c r="F93" s="29" t="str">
        <f>E19</f>
        <v>Město Pelhřimov</v>
      </c>
      <c r="G93" s="42"/>
      <c r="H93" s="42"/>
      <c r="I93" s="34" t="s">
        <v>31</v>
      </c>
      <c r="J93" s="38" t="str">
        <f>E25</f>
        <v>VDG Projektování s.r.o.</v>
      </c>
      <c r="K93" s="42"/>
      <c r="L93" s="148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6" customHeight="1">
      <c r="A94" s="40"/>
      <c r="B94" s="41"/>
      <c r="C94" s="34" t="s">
        <v>29</v>
      </c>
      <c r="D94" s="42"/>
      <c r="E94" s="42"/>
      <c r="F94" s="29" t="str">
        <f>IF(E22="","",E22)</f>
        <v>Vyplň údaj</v>
      </c>
      <c r="G94" s="42"/>
      <c r="H94" s="42"/>
      <c r="I94" s="34" t="s">
        <v>34</v>
      </c>
      <c r="J94" s="38" t="str">
        <f>E28</f>
        <v>Ing. Vítězslav Pavel</v>
      </c>
      <c r="K94" s="42"/>
      <c r="L94" s="148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8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11" customFormat="1" ht="29.28" customHeight="1">
      <c r="A96" s="189"/>
      <c r="B96" s="190"/>
      <c r="C96" s="191" t="s">
        <v>139</v>
      </c>
      <c r="D96" s="192" t="s">
        <v>57</v>
      </c>
      <c r="E96" s="192" t="s">
        <v>53</v>
      </c>
      <c r="F96" s="192" t="s">
        <v>54</v>
      </c>
      <c r="G96" s="192" t="s">
        <v>140</v>
      </c>
      <c r="H96" s="192" t="s">
        <v>141</v>
      </c>
      <c r="I96" s="192" t="s">
        <v>142</v>
      </c>
      <c r="J96" s="192" t="s">
        <v>134</v>
      </c>
      <c r="K96" s="193" t="s">
        <v>143</v>
      </c>
      <c r="L96" s="194"/>
      <c r="M96" s="94" t="s">
        <v>19</v>
      </c>
      <c r="N96" s="95" t="s">
        <v>42</v>
      </c>
      <c r="O96" s="95" t="s">
        <v>144</v>
      </c>
      <c r="P96" s="95" t="s">
        <v>145</v>
      </c>
      <c r="Q96" s="95" t="s">
        <v>146</v>
      </c>
      <c r="R96" s="95" t="s">
        <v>147</v>
      </c>
      <c r="S96" s="95" t="s">
        <v>148</v>
      </c>
      <c r="T96" s="96" t="s">
        <v>149</v>
      </c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</row>
    <row r="97" s="2" customFormat="1" ht="22.8" customHeight="1">
      <c r="A97" s="40"/>
      <c r="B97" s="41"/>
      <c r="C97" s="101" t="s">
        <v>150</v>
      </c>
      <c r="D97" s="42"/>
      <c r="E97" s="42"/>
      <c r="F97" s="42"/>
      <c r="G97" s="42"/>
      <c r="H97" s="42"/>
      <c r="I97" s="42"/>
      <c r="J97" s="195">
        <f>BK97</f>
        <v>0</v>
      </c>
      <c r="K97" s="42"/>
      <c r="L97" s="46"/>
      <c r="M97" s="97"/>
      <c r="N97" s="196"/>
      <c r="O97" s="98"/>
      <c r="P97" s="197">
        <f>P98</f>
        <v>0</v>
      </c>
      <c r="Q97" s="98"/>
      <c r="R97" s="197">
        <f>R98</f>
        <v>1660.9430590999996</v>
      </c>
      <c r="S97" s="98"/>
      <c r="T97" s="198">
        <f>T98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71</v>
      </c>
      <c r="AU97" s="19" t="s">
        <v>135</v>
      </c>
      <c r="BK97" s="199">
        <f>BK98</f>
        <v>0</v>
      </c>
    </row>
    <row r="98" s="12" customFormat="1" ht="25.92" customHeight="1">
      <c r="A98" s="12"/>
      <c r="B98" s="200"/>
      <c r="C98" s="201"/>
      <c r="D98" s="202" t="s">
        <v>71</v>
      </c>
      <c r="E98" s="203" t="s">
        <v>151</v>
      </c>
      <c r="F98" s="203" t="s">
        <v>152</v>
      </c>
      <c r="G98" s="201"/>
      <c r="H98" s="201"/>
      <c r="I98" s="204"/>
      <c r="J98" s="205">
        <f>BK98</f>
        <v>0</v>
      </c>
      <c r="K98" s="201"/>
      <c r="L98" s="206"/>
      <c r="M98" s="207"/>
      <c r="N98" s="208"/>
      <c r="O98" s="208"/>
      <c r="P98" s="209">
        <f>P99+P112+P136+P188+P198</f>
        <v>0</v>
      </c>
      <c r="Q98" s="208"/>
      <c r="R98" s="209">
        <f>R99+R112+R136+R188+R198</f>
        <v>1660.9430590999996</v>
      </c>
      <c r="S98" s="208"/>
      <c r="T98" s="210">
        <f>T99+T112+T136+T188+T198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1" t="s">
        <v>76</v>
      </c>
      <c r="AT98" s="212" t="s">
        <v>71</v>
      </c>
      <c r="AU98" s="212" t="s">
        <v>72</v>
      </c>
      <c r="AY98" s="211" t="s">
        <v>153</v>
      </c>
      <c r="BK98" s="213">
        <f>BK99+BK112+BK136+BK188+BK198</f>
        <v>0</v>
      </c>
    </row>
    <row r="99" s="12" customFormat="1" ht="22.8" customHeight="1">
      <c r="A99" s="12"/>
      <c r="B99" s="200"/>
      <c r="C99" s="201"/>
      <c r="D99" s="202" t="s">
        <v>71</v>
      </c>
      <c r="E99" s="214" t="s">
        <v>76</v>
      </c>
      <c r="F99" s="214" t="s">
        <v>91</v>
      </c>
      <c r="G99" s="201"/>
      <c r="H99" s="201"/>
      <c r="I99" s="204"/>
      <c r="J99" s="215">
        <f>BK99</f>
        <v>0</v>
      </c>
      <c r="K99" s="201"/>
      <c r="L99" s="206"/>
      <c r="M99" s="207"/>
      <c r="N99" s="208"/>
      <c r="O99" s="208"/>
      <c r="P99" s="209">
        <f>SUM(P100:P111)</f>
        <v>0</v>
      </c>
      <c r="Q99" s="208"/>
      <c r="R99" s="209">
        <f>SUM(R100:R111)</f>
        <v>0</v>
      </c>
      <c r="S99" s="208"/>
      <c r="T99" s="210">
        <f>SUM(T100:T111)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1" t="s">
        <v>76</v>
      </c>
      <c r="AT99" s="212" t="s">
        <v>71</v>
      </c>
      <c r="AU99" s="212" t="s">
        <v>76</v>
      </c>
      <c r="AY99" s="211" t="s">
        <v>153</v>
      </c>
      <c r="BK99" s="213">
        <f>SUM(BK100:BK111)</f>
        <v>0</v>
      </c>
    </row>
    <row r="100" s="2" customFormat="1" ht="19.8" customHeight="1">
      <c r="A100" s="40"/>
      <c r="B100" s="41"/>
      <c r="C100" s="216" t="s">
        <v>76</v>
      </c>
      <c r="D100" s="216" t="s">
        <v>154</v>
      </c>
      <c r="E100" s="217" t="s">
        <v>327</v>
      </c>
      <c r="F100" s="218" t="s">
        <v>328</v>
      </c>
      <c r="G100" s="219" t="s">
        <v>193</v>
      </c>
      <c r="H100" s="220">
        <v>23.5</v>
      </c>
      <c r="I100" s="221"/>
      <c r="J100" s="222">
        <f>ROUND(I100*H100,2)</f>
        <v>0</v>
      </c>
      <c r="K100" s="218" t="s">
        <v>200</v>
      </c>
      <c r="L100" s="46"/>
      <c r="M100" s="223" t="s">
        <v>19</v>
      </c>
      <c r="N100" s="224" t="s">
        <v>43</v>
      </c>
      <c r="O100" s="86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7" t="s">
        <v>159</v>
      </c>
      <c r="AT100" s="227" t="s">
        <v>154</v>
      </c>
      <c r="AU100" s="227" t="s">
        <v>80</v>
      </c>
      <c r="AY100" s="19" t="s">
        <v>153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19" t="s">
        <v>76</v>
      </c>
      <c r="BK100" s="228">
        <f>ROUND(I100*H100,2)</f>
        <v>0</v>
      </c>
      <c r="BL100" s="19" t="s">
        <v>159</v>
      </c>
      <c r="BM100" s="227" t="s">
        <v>329</v>
      </c>
    </row>
    <row r="101" s="13" customFormat="1">
      <c r="A101" s="13"/>
      <c r="B101" s="229"/>
      <c r="C101" s="230"/>
      <c r="D101" s="231" t="s">
        <v>161</v>
      </c>
      <c r="E101" s="232" t="s">
        <v>19</v>
      </c>
      <c r="F101" s="233" t="s">
        <v>330</v>
      </c>
      <c r="G101" s="230"/>
      <c r="H101" s="234">
        <v>23.5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0" t="s">
        <v>161</v>
      </c>
      <c r="AU101" s="240" t="s">
        <v>80</v>
      </c>
      <c r="AV101" s="13" t="s">
        <v>80</v>
      </c>
      <c r="AW101" s="13" t="s">
        <v>33</v>
      </c>
      <c r="AX101" s="13" t="s">
        <v>76</v>
      </c>
      <c r="AY101" s="240" t="s">
        <v>153</v>
      </c>
    </row>
    <row r="102" s="14" customFormat="1">
      <c r="A102" s="14"/>
      <c r="B102" s="241"/>
      <c r="C102" s="242"/>
      <c r="D102" s="231" t="s">
        <v>161</v>
      </c>
      <c r="E102" s="243" t="s">
        <v>19</v>
      </c>
      <c r="F102" s="244" t="s">
        <v>331</v>
      </c>
      <c r="G102" s="242"/>
      <c r="H102" s="243" t="s">
        <v>19</v>
      </c>
      <c r="I102" s="245"/>
      <c r="J102" s="242"/>
      <c r="K102" s="242"/>
      <c r="L102" s="246"/>
      <c r="M102" s="247"/>
      <c r="N102" s="248"/>
      <c r="O102" s="248"/>
      <c r="P102" s="248"/>
      <c r="Q102" s="248"/>
      <c r="R102" s="248"/>
      <c r="S102" s="248"/>
      <c r="T102" s="24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0" t="s">
        <v>161</v>
      </c>
      <c r="AU102" s="250" t="s">
        <v>80</v>
      </c>
      <c r="AV102" s="14" t="s">
        <v>76</v>
      </c>
      <c r="AW102" s="14" t="s">
        <v>33</v>
      </c>
      <c r="AX102" s="14" t="s">
        <v>72</v>
      </c>
      <c r="AY102" s="250" t="s">
        <v>153</v>
      </c>
    </row>
    <row r="103" s="2" customFormat="1" ht="14.4" customHeight="1">
      <c r="A103" s="40"/>
      <c r="B103" s="41"/>
      <c r="C103" s="216" t="s">
        <v>80</v>
      </c>
      <c r="D103" s="216" t="s">
        <v>154</v>
      </c>
      <c r="E103" s="217" t="s">
        <v>332</v>
      </c>
      <c r="F103" s="218" t="s">
        <v>333</v>
      </c>
      <c r="G103" s="219" t="s">
        <v>193</v>
      </c>
      <c r="H103" s="220">
        <v>23.5</v>
      </c>
      <c r="I103" s="221"/>
      <c r="J103" s="222">
        <f>ROUND(I103*H103,2)</f>
        <v>0</v>
      </c>
      <c r="K103" s="218" t="s">
        <v>200</v>
      </c>
      <c r="L103" s="46"/>
      <c r="M103" s="223" t="s">
        <v>19</v>
      </c>
      <c r="N103" s="224" t="s">
        <v>43</v>
      </c>
      <c r="O103" s="86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7" t="s">
        <v>159</v>
      </c>
      <c r="AT103" s="227" t="s">
        <v>154</v>
      </c>
      <c r="AU103" s="227" t="s">
        <v>80</v>
      </c>
      <c r="AY103" s="19" t="s">
        <v>153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19" t="s">
        <v>76</v>
      </c>
      <c r="BK103" s="228">
        <f>ROUND(I103*H103,2)</f>
        <v>0</v>
      </c>
      <c r="BL103" s="19" t="s">
        <v>159</v>
      </c>
      <c r="BM103" s="227" t="s">
        <v>334</v>
      </c>
    </row>
    <row r="104" s="13" customFormat="1">
      <c r="A104" s="13"/>
      <c r="B104" s="229"/>
      <c r="C104" s="230"/>
      <c r="D104" s="231" t="s">
        <v>161</v>
      </c>
      <c r="E104" s="232" t="s">
        <v>19</v>
      </c>
      <c r="F104" s="233" t="s">
        <v>330</v>
      </c>
      <c r="G104" s="230"/>
      <c r="H104" s="234">
        <v>23.5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80</v>
      </c>
      <c r="AV104" s="13" t="s">
        <v>80</v>
      </c>
      <c r="AW104" s="13" t="s">
        <v>33</v>
      </c>
      <c r="AX104" s="13" t="s">
        <v>76</v>
      </c>
      <c r="AY104" s="240" t="s">
        <v>153</v>
      </c>
    </row>
    <row r="105" s="14" customFormat="1">
      <c r="A105" s="14"/>
      <c r="B105" s="241"/>
      <c r="C105" s="242"/>
      <c r="D105" s="231" t="s">
        <v>161</v>
      </c>
      <c r="E105" s="243" t="s">
        <v>19</v>
      </c>
      <c r="F105" s="244" t="s">
        <v>335</v>
      </c>
      <c r="G105" s="242"/>
      <c r="H105" s="243" t="s">
        <v>19</v>
      </c>
      <c r="I105" s="245"/>
      <c r="J105" s="242"/>
      <c r="K105" s="242"/>
      <c r="L105" s="246"/>
      <c r="M105" s="247"/>
      <c r="N105" s="248"/>
      <c r="O105" s="248"/>
      <c r="P105" s="248"/>
      <c r="Q105" s="248"/>
      <c r="R105" s="248"/>
      <c r="S105" s="248"/>
      <c r="T105" s="24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0" t="s">
        <v>161</v>
      </c>
      <c r="AU105" s="250" t="s">
        <v>80</v>
      </c>
      <c r="AV105" s="14" t="s">
        <v>76</v>
      </c>
      <c r="AW105" s="14" t="s">
        <v>33</v>
      </c>
      <c r="AX105" s="14" t="s">
        <v>72</v>
      </c>
      <c r="AY105" s="250" t="s">
        <v>153</v>
      </c>
    </row>
    <row r="106" s="2" customFormat="1" ht="14.4" customHeight="1">
      <c r="A106" s="40"/>
      <c r="B106" s="41"/>
      <c r="C106" s="216" t="s">
        <v>88</v>
      </c>
      <c r="D106" s="216" t="s">
        <v>154</v>
      </c>
      <c r="E106" s="217" t="s">
        <v>336</v>
      </c>
      <c r="F106" s="218" t="s">
        <v>337</v>
      </c>
      <c r="G106" s="219" t="s">
        <v>193</v>
      </c>
      <c r="H106" s="220">
        <v>23.5</v>
      </c>
      <c r="I106" s="221"/>
      <c r="J106" s="222">
        <f>ROUND(I106*H106,2)</f>
        <v>0</v>
      </c>
      <c r="K106" s="218" t="s">
        <v>200</v>
      </c>
      <c r="L106" s="46"/>
      <c r="M106" s="223" t="s">
        <v>19</v>
      </c>
      <c r="N106" s="224" t="s">
        <v>43</v>
      </c>
      <c r="O106" s="86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7" t="s">
        <v>159</v>
      </c>
      <c r="AT106" s="227" t="s">
        <v>154</v>
      </c>
      <c r="AU106" s="227" t="s">
        <v>80</v>
      </c>
      <c r="AY106" s="19" t="s">
        <v>153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19" t="s">
        <v>76</v>
      </c>
      <c r="BK106" s="228">
        <f>ROUND(I106*H106,2)</f>
        <v>0</v>
      </c>
      <c r="BL106" s="19" t="s">
        <v>159</v>
      </c>
      <c r="BM106" s="227" t="s">
        <v>338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330</v>
      </c>
      <c r="G107" s="230"/>
      <c r="H107" s="234">
        <v>23.5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80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14" customFormat="1">
      <c r="A108" s="14"/>
      <c r="B108" s="241"/>
      <c r="C108" s="242"/>
      <c r="D108" s="231" t="s">
        <v>161</v>
      </c>
      <c r="E108" s="243" t="s">
        <v>19</v>
      </c>
      <c r="F108" s="244" t="s">
        <v>335</v>
      </c>
      <c r="G108" s="242"/>
      <c r="H108" s="243" t="s">
        <v>19</v>
      </c>
      <c r="I108" s="245"/>
      <c r="J108" s="242"/>
      <c r="K108" s="242"/>
      <c r="L108" s="246"/>
      <c r="M108" s="247"/>
      <c r="N108" s="248"/>
      <c r="O108" s="248"/>
      <c r="P108" s="248"/>
      <c r="Q108" s="248"/>
      <c r="R108" s="248"/>
      <c r="S108" s="248"/>
      <c r="T108" s="24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0" t="s">
        <v>161</v>
      </c>
      <c r="AU108" s="250" t="s">
        <v>80</v>
      </c>
      <c r="AV108" s="14" t="s">
        <v>76</v>
      </c>
      <c r="AW108" s="14" t="s">
        <v>33</v>
      </c>
      <c r="AX108" s="14" t="s">
        <v>72</v>
      </c>
      <c r="AY108" s="250" t="s">
        <v>153</v>
      </c>
    </row>
    <row r="109" s="2" customFormat="1" ht="14.4" customHeight="1">
      <c r="A109" s="40"/>
      <c r="B109" s="41"/>
      <c r="C109" s="216" t="s">
        <v>159</v>
      </c>
      <c r="D109" s="216" t="s">
        <v>154</v>
      </c>
      <c r="E109" s="217" t="s">
        <v>339</v>
      </c>
      <c r="F109" s="218" t="s">
        <v>340</v>
      </c>
      <c r="G109" s="219" t="s">
        <v>193</v>
      </c>
      <c r="H109" s="220">
        <v>23.5</v>
      </c>
      <c r="I109" s="221"/>
      <c r="J109" s="222">
        <f>ROUND(I109*H109,2)</f>
        <v>0</v>
      </c>
      <c r="K109" s="218" t="s">
        <v>200</v>
      </c>
      <c r="L109" s="46"/>
      <c r="M109" s="223" t="s">
        <v>19</v>
      </c>
      <c r="N109" s="224" t="s">
        <v>43</v>
      </c>
      <c r="O109" s="86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159</v>
      </c>
      <c r="AT109" s="227" t="s">
        <v>154</v>
      </c>
      <c r="AU109" s="227" t="s">
        <v>80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341</v>
      </c>
    </row>
    <row r="110" s="13" customFormat="1">
      <c r="A110" s="13"/>
      <c r="B110" s="229"/>
      <c r="C110" s="230"/>
      <c r="D110" s="231" t="s">
        <v>161</v>
      </c>
      <c r="E110" s="232" t="s">
        <v>19</v>
      </c>
      <c r="F110" s="233" t="s">
        <v>330</v>
      </c>
      <c r="G110" s="230"/>
      <c r="H110" s="234">
        <v>23.5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161</v>
      </c>
      <c r="AU110" s="240" t="s">
        <v>80</v>
      </c>
      <c r="AV110" s="13" t="s">
        <v>80</v>
      </c>
      <c r="AW110" s="13" t="s">
        <v>33</v>
      </c>
      <c r="AX110" s="13" t="s">
        <v>76</v>
      </c>
      <c r="AY110" s="240" t="s">
        <v>153</v>
      </c>
    </row>
    <row r="111" s="14" customFormat="1">
      <c r="A111" s="14"/>
      <c r="B111" s="241"/>
      <c r="C111" s="242"/>
      <c r="D111" s="231" t="s">
        <v>161</v>
      </c>
      <c r="E111" s="243" t="s">
        <v>19</v>
      </c>
      <c r="F111" s="244" t="s">
        <v>342</v>
      </c>
      <c r="G111" s="242"/>
      <c r="H111" s="243" t="s">
        <v>19</v>
      </c>
      <c r="I111" s="245"/>
      <c r="J111" s="242"/>
      <c r="K111" s="242"/>
      <c r="L111" s="246"/>
      <c r="M111" s="247"/>
      <c r="N111" s="248"/>
      <c r="O111" s="248"/>
      <c r="P111" s="248"/>
      <c r="Q111" s="248"/>
      <c r="R111" s="248"/>
      <c r="S111" s="248"/>
      <c r="T111" s="24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0" t="s">
        <v>161</v>
      </c>
      <c r="AU111" s="250" t="s">
        <v>80</v>
      </c>
      <c r="AV111" s="14" t="s">
        <v>76</v>
      </c>
      <c r="AW111" s="14" t="s">
        <v>33</v>
      </c>
      <c r="AX111" s="14" t="s">
        <v>72</v>
      </c>
      <c r="AY111" s="250" t="s">
        <v>153</v>
      </c>
    </row>
    <row r="112" s="12" customFormat="1" ht="22.8" customHeight="1">
      <c r="A112" s="12"/>
      <c r="B112" s="200"/>
      <c r="C112" s="201"/>
      <c r="D112" s="202" t="s">
        <v>71</v>
      </c>
      <c r="E112" s="214" t="s">
        <v>80</v>
      </c>
      <c r="F112" s="214" t="s">
        <v>244</v>
      </c>
      <c r="G112" s="201"/>
      <c r="H112" s="201"/>
      <c r="I112" s="204"/>
      <c r="J112" s="215">
        <f>BK112</f>
        <v>0</v>
      </c>
      <c r="K112" s="201"/>
      <c r="L112" s="206"/>
      <c r="M112" s="207"/>
      <c r="N112" s="208"/>
      <c r="O112" s="208"/>
      <c r="P112" s="209">
        <f>SUM(P113:P135)</f>
        <v>0</v>
      </c>
      <c r="Q112" s="208"/>
      <c r="R112" s="209">
        <f>SUM(R113:R135)</f>
        <v>22.640581940000001</v>
      </c>
      <c r="S112" s="208"/>
      <c r="T112" s="210">
        <f>SUM(T113:T135)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11" t="s">
        <v>76</v>
      </c>
      <c r="AT112" s="212" t="s">
        <v>71</v>
      </c>
      <c r="AU112" s="212" t="s">
        <v>76</v>
      </c>
      <c r="AY112" s="211" t="s">
        <v>153</v>
      </c>
      <c r="BK112" s="213">
        <f>SUM(BK113:BK135)</f>
        <v>0</v>
      </c>
    </row>
    <row r="113" s="2" customFormat="1" ht="14.4" customHeight="1">
      <c r="A113" s="40"/>
      <c r="B113" s="41"/>
      <c r="C113" s="216" t="s">
        <v>182</v>
      </c>
      <c r="D113" s="216" t="s">
        <v>154</v>
      </c>
      <c r="E113" s="217" t="s">
        <v>343</v>
      </c>
      <c r="F113" s="218" t="s">
        <v>344</v>
      </c>
      <c r="G113" s="219" t="s">
        <v>252</v>
      </c>
      <c r="H113" s="220">
        <v>420</v>
      </c>
      <c r="I113" s="221"/>
      <c r="J113" s="222">
        <f>ROUND(I113*H113,2)</f>
        <v>0</v>
      </c>
      <c r="K113" s="218" t="s">
        <v>200</v>
      </c>
      <c r="L113" s="46"/>
      <c r="M113" s="223" t="s">
        <v>19</v>
      </c>
      <c r="N113" s="224" t="s">
        <v>43</v>
      </c>
      <c r="O113" s="86"/>
      <c r="P113" s="225">
        <f>O113*H113</f>
        <v>0</v>
      </c>
      <c r="Q113" s="225">
        <v>0.00032000000000000003</v>
      </c>
      <c r="R113" s="225">
        <f>Q113*H113</f>
        <v>0.13440000000000002</v>
      </c>
      <c r="S113" s="225">
        <v>0</v>
      </c>
      <c r="T113" s="22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7" t="s">
        <v>159</v>
      </c>
      <c r="AT113" s="227" t="s">
        <v>154</v>
      </c>
      <c r="AU113" s="227" t="s">
        <v>80</v>
      </c>
      <c r="AY113" s="19" t="s">
        <v>153</v>
      </c>
      <c r="BE113" s="228">
        <f>IF(N113="základní",J113,0)</f>
        <v>0</v>
      </c>
      <c r="BF113" s="228">
        <f>IF(N113="snížená",J113,0)</f>
        <v>0</v>
      </c>
      <c r="BG113" s="228">
        <f>IF(N113="zákl. přenesená",J113,0)</f>
        <v>0</v>
      </c>
      <c r="BH113" s="228">
        <f>IF(N113="sníž. přenesená",J113,0)</f>
        <v>0</v>
      </c>
      <c r="BI113" s="228">
        <f>IF(N113="nulová",J113,0)</f>
        <v>0</v>
      </c>
      <c r="BJ113" s="19" t="s">
        <v>76</v>
      </c>
      <c r="BK113" s="228">
        <f>ROUND(I113*H113,2)</f>
        <v>0</v>
      </c>
      <c r="BL113" s="19" t="s">
        <v>159</v>
      </c>
      <c r="BM113" s="227" t="s">
        <v>345</v>
      </c>
    </row>
    <row r="114" s="13" customFormat="1">
      <c r="A114" s="13"/>
      <c r="B114" s="229"/>
      <c r="C114" s="230"/>
      <c r="D114" s="231" t="s">
        <v>161</v>
      </c>
      <c r="E114" s="232" t="s">
        <v>19</v>
      </c>
      <c r="F114" s="233" t="s">
        <v>346</v>
      </c>
      <c r="G114" s="230"/>
      <c r="H114" s="234">
        <v>420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161</v>
      </c>
      <c r="AU114" s="240" t="s">
        <v>80</v>
      </c>
      <c r="AV114" s="13" t="s">
        <v>80</v>
      </c>
      <c r="AW114" s="13" t="s">
        <v>33</v>
      </c>
      <c r="AX114" s="13" t="s">
        <v>76</v>
      </c>
      <c r="AY114" s="240" t="s">
        <v>153</v>
      </c>
    </row>
    <row r="115" s="14" customFormat="1">
      <c r="A115" s="14"/>
      <c r="B115" s="241"/>
      <c r="C115" s="242"/>
      <c r="D115" s="231" t="s">
        <v>161</v>
      </c>
      <c r="E115" s="243" t="s">
        <v>19</v>
      </c>
      <c r="F115" s="244" t="s">
        <v>347</v>
      </c>
      <c r="G115" s="242"/>
      <c r="H115" s="243" t="s">
        <v>19</v>
      </c>
      <c r="I115" s="245"/>
      <c r="J115" s="242"/>
      <c r="K115" s="242"/>
      <c r="L115" s="246"/>
      <c r="M115" s="247"/>
      <c r="N115" s="248"/>
      <c r="O115" s="248"/>
      <c r="P115" s="248"/>
      <c r="Q115" s="248"/>
      <c r="R115" s="248"/>
      <c r="S115" s="248"/>
      <c r="T115" s="24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0" t="s">
        <v>161</v>
      </c>
      <c r="AU115" s="250" t="s">
        <v>80</v>
      </c>
      <c r="AV115" s="14" t="s">
        <v>76</v>
      </c>
      <c r="AW115" s="14" t="s">
        <v>33</v>
      </c>
      <c r="AX115" s="14" t="s">
        <v>72</v>
      </c>
      <c r="AY115" s="250" t="s">
        <v>153</v>
      </c>
    </row>
    <row r="116" s="2" customFormat="1" ht="14.4" customHeight="1">
      <c r="A116" s="40"/>
      <c r="B116" s="41"/>
      <c r="C116" s="259" t="s">
        <v>186</v>
      </c>
      <c r="D116" s="259" t="s">
        <v>249</v>
      </c>
      <c r="E116" s="260" t="s">
        <v>348</v>
      </c>
      <c r="F116" s="261" t="s">
        <v>349</v>
      </c>
      <c r="G116" s="262" t="s">
        <v>172</v>
      </c>
      <c r="H116" s="263">
        <v>2</v>
      </c>
      <c r="I116" s="264"/>
      <c r="J116" s="265">
        <f>ROUND(I116*H116,2)</f>
        <v>0</v>
      </c>
      <c r="K116" s="261" t="s">
        <v>200</v>
      </c>
      <c r="L116" s="266"/>
      <c r="M116" s="267" t="s">
        <v>19</v>
      </c>
      <c r="N116" s="268" t="s">
        <v>43</v>
      </c>
      <c r="O116" s="86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7" t="s">
        <v>253</v>
      </c>
      <c r="AT116" s="227" t="s">
        <v>249</v>
      </c>
      <c r="AU116" s="227" t="s">
        <v>80</v>
      </c>
      <c r="AY116" s="19" t="s">
        <v>153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19" t="s">
        <v>76</v>
      </c>
      <c r="BK116" s="228">
        <f>ROUND(I116*H116,2)</f>
        <v>0</v>
      </c>
      <c r="BL116" s="19" t="s">
        <v>159</v>
      </c>
      <c r="BM116" s="227" t="s">
        <v>350</v>
      </c>
    </row>
    <row r="117" s="13" customFormat="1">
      <c r="A117" s="13"/>
      <c r="B117" s="229"/>
      <c r="C117" s="230"/>
      <c r="D117" s="231" t="s">
        <v>161</v>
      </c>
      <c r="E117" s="232" t="s">
        <v>19</v>
      </c>
      <c r="F117" s="233" t="s">
        <v>80</v>
      </c>
      <c r="G117" s="230"/>
      <c r="H117" s="234">
        <v>2</v>
      </c>
      <c r="I117" s="235"/>
      <c r="J117" s="230"/>
      <c r="K117" s="230"/>
      <c r="L117" s="236"/>
      <c r="M117" s="237"/>
      <c r="N117" s="238"/>
      <c r="O117" s="238"/>
      <c r="P117" s="238"/>
      <c r="Q117" s="238"/>
      <c r="R117" s="238"/>
      <c r="S117" s="238"/>
      <c r="T117" s="23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0" t="s">
        <v>161</v>
      </c>
      <c r="AU117" s="240" t="s">
        <v>80</v>
      </c>
      <c r="AV117" s="13" t="s">
        <v>80</v>
      </c>
      <c r="AW117" s="13" t="s">
        <v>33</v>
      </c>
      <c r="AX117" s="13" t="s">
        <v>76</v>
      </c>
      <c r="AY117" s="240" t="s">
        <v>153</v>
      </c>
    </row>
    <row r="118" s="14" customFormat="1">
      <c r="A118" s="14"/>
      <c r="B118" s="241"/>
      <c r="C118" s="242"/>
      <c r="D118" s="231" t="s">
        <v>161</v>
      </c>
      <c r="E118" s="243" t="s">
        <v>19</v>
      </c>
      <c r="F118" s="244" t="s">
        <v>351</v>
      </c>
      <c r="G118" s="242"/>
      <c r="H118" s="243" t="s">
        <v>19</v>
      </c>
      <c r="I118" s="245"/>
      <c r="J118" s="242"/>
      <c r="K118" s="242"/>
      <c r="L118" s="246"/>
      <c r="M118" s="247"/>
      <c r="N118" s="248"/>
      <c r="O118" s="248"/>
      <c r="P118" s="248"/>
      <c r="Q118" s="248"/>
      <c r="R118" s="248"/>
      <c r="S118" s="248"/>
      <c r="T118" s="24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0" t="s">
        <v>161</v>
      </c>
      <c r="AU118" s="250" t="s">
        <v>80</v>
      </c>
      <c r="AV118" s="14" t="s">
        <v>76</v>
      </c>
      <c r="AW118" s="14" t="s">
        <v>33</v>
      </c>
      <c r="AX118" s="14" t="s">
        <v>72</v>
      </c>
      <c r="AY118" s="250" t="s">
        <v>153</v>
      </c>
    </row>
    <row r="119" s="2" customFormat="1" ht="14.4" customHeight="1">
      <c r="A119" s="40"/>
      <c r="B119" s="41"/>
      <c r="C119" s="216" t="s">
        <v>190</v>
      </c>
      <c r="D119" s="216" t="s">
        <v>154</v>
      </c>
      <c r="E119" s="217" t="s">
        <v>352</v>
      </c>
      <c r="F119" s="218" t="s">
        <v>353</v>
      </c>
      <c r="G119" s="219" t="s">
        <v>263</v>
      </c>
      <c r="H119" s="220">
        <v>0.52000000000000002</v>
      </c>
      <c r="I119" s="221"/>
      <c r="J119" s="222">
        <f>ROUND(I119*H119,2)</f>
        <v>0</v>
      </c>
      <c r="K119" s="218" t="s">
        <v>200</v>
      </c>
      <c r="L119" s="46"/>
      <c r="M119" s="223" t="s">
        <v>19</v>
      </c>
      <c r="N119" s="224" t="s">
        <v>43</v>
      </c>
      <c r="O119" s="86"/>
      <c r="P119" s="225">
        <f>O119*H119</f>
        <v>0</v>
      </c>
      <c r="Q119" s="225">
        <v>1.06277</v>
      </c>
      <c r="R119" s="225">
        <f>Q119*H119</f>
        <v>0.55264040000000003</v>
      </c>
      <c r="S119" s="225">
        <v>0</v>
      </c>
      <c r="T119" s="22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7" t="s">
        <v>159</v>
      </c>
      <c r="AT119" s="227" t="s">
        <v>154</v>
      </c>
      <c r="AU119" s="227" t="s">
        <v>80</v>
      </c>
      <c r="AY119" s="19" t="s">
        <v>153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19" t="s">
        <v>76</v>
      </c>
      <c r="BK119" s="228">
        <f>ROUND(I119*H119,2)</f>
        <v>0</v>
      </c>
      <c r="BL119" s="19" t="s">
        <v>159</v>
      </c>
      <c r="BM119" s="227" t="s">
        <v>354</v>
      </c>
    </row>
    <row r="120" s="13" customFormat="1">
      <c r="A120" s="13"/>
      <c r="B120" s="229"/>
      <c r="C120" s="230"/>
      <c r="D120" s="231" t="s">
        <v>161</v>
      </c>
      <c r="E120" s="232" t="s">
        <v>19</v>
      </c>
      <c r="F120" s="233" t="s">
        <v>355</v>
      </c>
      <c r="G120" s="230"/>
      <c r="H120" s="234">
        <v>0.52000000000000002</v>
      </c>
      <c r="I120" s="235"/>
      <c r="J120" s="230"/>
      <c r="K120" s="230"/>
      <c r="L120" s="236"/>
      <c r="M120" s="237"/>
      <c r="N120" s="238"/>
      <c r="O120" s="238"/>
      <c r="P120" s="238"/>
      <c r="Q120" s="238"/>
      <c r="R120" s="238"/>
      <c r="S120" s="238"/>
      <c r="T120" s="23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0" t="s">
        <v>161</v>
      </c>
      <c r="AU120" s="240" t="s">
        <v>80</v>
      </c>
      <c r="AV120" s="13" t="s">
        <v>80</v>
      </c>
      <c r="AW120" s="13" t="s">
        <v>33</v>
      </c>
      <c r="AX120" s="13" t="s">
        <v>76</v>
      </c>
      <c r="AY120" s="240" t="s">
        <v>153</v>
      </c>
    </row>
    <row r="121" s="14" customFormat="1">
      <c r="A121" s="14"/>
      <c r="B121" s="241"/>
      <c r="C121" s="242"/>
      <c r="D121" s="231" t="s">
        <v>161</v>
      </c>
      <c r="E121" s="243" t="s">
        <v>19</v>
      </c>
      <c r="F121" s="244" t="s">
        <v>356</v>
      </c>
      <c r="G121" s="242"/>
      <c r="H121" s="243" t="s">
        <v>19</v>
      </c>
      <c r="I121" s="245"/>
      <c r="J121" s="242"/>
      <c r="K121" s="242"/>
      <c r="L121" s="246"/>
      <c r="M121" s="247"/>
      <c r="N121" s="248"/>
      <c r="O121" s="248"/>
      <c r="P121" s="248"/>
      <c r="Q121" s="248"/>
      <c r="R121" s="248"/>
      <c r="S121" s="248"/>
      <c r="T121" s="249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0" t="s">
        <v>161</v>
      </c>
      <c r="AU121" s="250" t="s">
        <v>80</v>
      </c>
      <c r="AV121" s="14" t="s">
        <v>76</v>
      </c>
      <c r="AW121" s="14" t="s">
        <v>33</v>
      </c>
      <c r="AX121" s="14" t="s">
        <v>72</v>
      </c>
      <c r="AY121" s="250" t="s">
        <v>153</v>
      </c>
    </row>
    <row r="122" s="2" customFormat="1" ht="14.4" customHeight="1">
      <c r="A122" s="40"/>
      <c r="B122" s="41"/>
      <c r="C122" s="259" t="s">
        <v>253</v>
      </c>
      <c r="D122" s="259" t="s">
        <v>249</v>
      </c>
      <c r="E122" s="260" t="s">
        <v>357</v>
      </c>
      <c r="F122" s="261" t="s">
        <v>358</v>
      </c>
      <c r="G122" s="262" t="s">
        <v>172</v>
      </c>
      <c r="H122" s="263">
        <v>70</v>
      </c>
      <c r="I122" s="264"/>
      <c r="J122" s="265">
        <f>ROUND(I122*H122,2)</f>
        <v>0</v>
      </c>
      <c r="K122" s="261" t="s">
        <v>200</v>
      </c>
      <c r="L122" s="266"/>
      <c r="M122" s="267" t="s">
        <v>19</v>
      </c>
      <c r="N122" s="268" t="s">
        <v>43</v>
      </c>
      <c r="O122" s="86"/>
      <c r="P122" s="225">
        <f>O122*H122</f>
        <v>0</v>
      </c>
      <c r="Q122" s="225">
        <v>0.0055999999999999999</v>
      </c>
      <c r="R122" s="225">
        <f>Q122*H122</f>
        <v>0.39200000000000002</v>
      </c>
      <c r="S122" s="225">
        <v>0</v>
      </c>
      <c r="T122" s="22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7" t="s">
        <v>253</v>
      </c>
      <c r="AT122" s="227" t="s">
        <v>249</v>
      </c>
      <c r="AU122" s="227" t="s">
        <v>80</v>
      </c>
      <c r="AY122" s="19" t="s">
        <v>153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19" t="s">
        <v>76</v>
      </c>
      <c r="BK122" s="228">
        <f>ROUND(I122*H122,2)</f>
        <v>0</v>
      </c>
      <c r="BL122" s="19" t="s">
        <v>159</v>
      </c>
      <c r="BM122" s="227" t="s">
        <v>359</v>
      </c>
    </row>
    <row r="123" s="13" customFormat="1">
      <c r="A123" s="13"/>
      <c r="B123" s="229"/>
      <c r="C123" s="230"/>
      <c r="D123" s="231" t="s">
        <v>161</v>
      </c>
      <c r="E123" s="232" t="s">
        <v>19</v>
      </c>
      <c r="F123" s="233" t="s">
        <v>360</v>
      </c>
      <c r="G123" s="230"/>
      <c r="H123" s="234">
        <v>70</v>
      </c>
      <c r="I123" s="235"/>
      <c r="J123" s="230"/>
      <c r="K123" s="230"/>
      <c r="L123" s="236"/>
      <c r="M123" s="237"/>
      <c r="N123" s="238"/>
      <c r="O123" s="238"/>
      <c r="P123" s="238"/>
      <c r="Q123" s="238"/>
      <c r="R123" s="238"/>
      <c r="S123" s="238"/>
      <c r="T123" s="23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0" t="s">
        <v>161</v>
      </c>
      <c r="AU123" s="240" t="s">
        <v>80</v>
      </c>
      <c r="AV123" s="13" t="s">
        <v>80</v>
      </c>
      <c r="AW123" s="13" t="s">
        <v>33</v>
      </c>
      <c r="AX123" s="13" t="s">
        <v>76</v>
      </c>
      <c r="AY123" s="240" t="s">
        <v>153</v>
      </c>
    </row>
    <row r="124" s="2" customFormat="1" ht="14.4" customHeight="1">
      <c r="A124" s="40"/>
      <c r="B124" s="41"/>
      <c r="C124" s="259" t="s">
        <v>309</v>
      </c>
      <c r="D124" s="259" t="s">
        <v>249</v>
      </c>
      <c r="E124" s="260" t="s">
        <v>361</v>
      </c>
      <c r="F124" s="261" t="s">
        <v>362</v>
      </c>
      <c r="G124" s="262" t="s">
        <v>172</v>
      </c>
      <c r="H124" s="263">
        <v>70</v>
      </c>
      <c r="I124" s="264"/>
      <c r="J124" s="265">
        <f>ROUND(I124*H124,2)</f>
        <v>0</v>
      </c>
      <c r="K124" s="261" t="s">
        <v>200</v>
      </c>
      <c r="L124" s="266"/>
      <c r="M124" s="267" t="s">
        <v>19</v>
      </c>
      <c r="N124" s="268" t="s">
        <v>43</v>
      </c>
      <c r="O124" s="86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7" t="s">
        <v>253</v>
      </c>
      <c r="AT124" s="227" t="s">
        <v>249</v>
      </c>
      <c r="AU124" s="227" t="s">
        <v>80</v>
      </c>
      <c r="AY124" s="19" t="s">
        <v>153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19" t="s">
        <v>76</v>
      </c>
      <c r="BK124" s="228">
        <f>ROUND(I124*H124,2)</f>
        <v>0</v>
      </c>
      <c r="BL124" s="19" t="s">
        <v>159</v>
      </c>
      <c r="BM124" s="227" t="s">
        <v>363</v>
      </c>
    </row>
    <row r="125" s="13" customFormat="1">
      <c r="A125" s="13"/>
      <c r="B125" s="229"/>
      <c r="C125" s="230"/>
      <c r="D125" s="231" t="s">
        <v>161</v>
      </c>
      <c r="E125" s="232" t="s">
        <v>19</v>
      </c>
      <c r="F125" s="233" t="s">
        <v>360</v>
      </c>
      <c r="G125" s="230"/>
      <c r="H125" s="234">
        <v>70</v>
      </c>
      <c r="I125" s="235"/>
      <c r="J125" s="230"/>
      <c r="K125" s="230"/>
      <c r="L125" s="236"/>
      <c r="M125" s="237"/>
      <c r="N125" s="238"/>
      <c r="O125" s="238"/>
      <c r="P125" s="238"/>
      <c r="Q125" s="238"/>
      <c r="R125" s="238"/>
      <c r="S125" s="238"/>
      <c r="T125" s="23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0" t="s">
        <v>161</v>
      </c>
      <c r="AU125" s="240" t="s">
        <v>80</v>
      </c>
      <c r="AV125" s="13" t="s">
        <v>80</v>
      </c>
      <c r="AW125" s="13" t="s">
        <v>33</v>
      </c>
      <c r="AX125" s="13" t="s">
        <v>76</v>
      </c>
      <c r="AY125" s="240" t="s">
        <v>153</v>
      </c>
    </row>
    <row r="126" s="2" customFormat="1" ht="22.2" customHeight="1">
      <c r="A126" s="40"/>
      <c r="B126" s="41"/>
      <c r="C126" s="216" t="s">
        <v>314</v>
      </c>
      <c r="D126" s="216" t="s">
        <v>154</v>
      </c>
      <c r="E126" s="217" t="s">
        <v>364</v>
      </c>
      <c r="F126" s="218" t="s">
        <v>365</v>
      </c>
      <c r="G126" s="219" t="s">
        <v>193</v>
      </c>
      <c r="H126" s="220">
        <v>7.4420000000000002</v>
      </c>
      <c r="I126" s="221"/>
      <c r="J126" s="222">
        <f>ROUND(I126*H126,2)</f>
        <v>0</v>
      </c>
      <c r="K126" s="218" t="s">
        <v>264</v>
      </c>
      <c r="L126" s="46"/>
      <c r="M126" s="223" t="s">
        <v>19</v>
      </c>
      <c r="N126" s="224" t="s">
        <v>43</v>
      </c>
      <c r="O126" s="86"/>
      <c r="P126" s="225">
        <f>O126*H126</f>
        <v>0</v>
      </c>
      <c r="Q126" s="225">
        <v>2.5018699999999998</v>
      </c>
      <c r="R126" s="225">
        <f>Q126*H126</f>
        <v>18.618916540000001</v>
      </c>
      <c r="S126" s="225">
        <v>0</v>
      </c>
      <c r="T126" s="22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7" t="s">
        <v>159</v>
      </c>
      <c r="AT126" s="227" t="s">
        <v>154</v>
      </c>
      <c r="AU126" s="227" t="s">
        <v>80</v>
      </c>
      <c r="AY126" s="19" t="s">
        <v>153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19" t="s">
        <v>76</v>
      </c>
      <c r="BK126" s="228">
        <f>ROUND(I126*H126,2)</f>
        <v>0</v>
      </c>
      <c r="BL126" s="19" t="s">
        <v>159</v>
      </c>
      <c r="BM126" s="227" t="s">
        <v>366</v>
      </c>
    </row>
    <row r="127" s="2" customFormat="1">
      <c r="A127" s="40"/>
      <c r="B127" s="41"/>
      <c r="C127" s="42"/>
      <c r="D127" s="251" t="s">
        <v>178</v>
      </c>
      <c r="E127" s="42"/>
      <c r="F127" s="252" t="s">
        <v>367</v>
      </c>
      <c r="G127" s="42"/>
      <c r="H127" s="42"/>
      <c r="I127" s="253"/>
      <c r="J127" s="42"/>
      <c r="K127" s="42"/>
      <c r="L127" s="46"/>
      <c r="M127" s="254"/>
      <c r="N127" s="255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178</v>
      </c>
      <c r="AU127" s="19" t="s">
        <v>80</v>
      </c>
    </row>
    <row r="128" s="13" customFormat="1">
      <c r="A128" s="13"/>
      <c r="B128" s="229"/>
      <c r="C128" s="230"/>
      <c r="D128" s="231" t="s">
        <v>161</v>
      </c>
      <c r="E128" s="232" t="s">
        <v>19</v>
      </c>
      <c r="F128" s="233" t="s">
        <v>368</v>
      </c>
      <c r="G128" s="230"/>
      <c r="H128" s="234">
        <v>7.4420000000000002</v>
      </c>
      <c r="I128" s="235"/>
      <c r="J128" s="230"/>
      <c r="K128" s="230"/>
      <c r="L128" s="236"/>
      <c r="M128" s="237"/>
      <c r="N128" s="238"/>
      <c r="O128" s="238"/>
      <c r="P128" s="238"/>
      <c r="Q128" s="238"/>
      <c r="R128" s="238"/>
      <c r="S128" s="238"/>
      <c r="T128" s="2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0" t="s">
        <v>161</v>
      </c>
      <c r="AU128" s="240" t="s">
        <v>80</v>
      </c>
      <c r="AV128" s="13" t="s">
        <v>80</v>
      </c>
      <c r="AW128" s="13" t="s">
        <v>33</v>
      </c>
      <c r="AX128" s="13" t="s">
        <v>76</v>
      </c>
      <c r="AY128" s="240" t="s">
        <v>153</v>
      </c>
    </row>
    <row r="129" s="14" customFormat="1">
      <c r="A129" s="14"/>
      <c r="B129" s="241"/>
      <c r="C129" s="242"/>
      <c r="D129" s="231" t="s">
        <v>161</v>
      </c>
      <c r="E129" s="243" t="s">
        <v>19</v>
      </c>
      <c r="F129" s="244" t="s">
        <v>369</v>
      </c>
      <c r="G129" s="242"/>
      <c r="H129" s="243" t="s">
        <v>19</v>
      </c>
      <c r="I129" s="245"/>
      <c r="J129" s="242"/>
      <c r="K129" s="242"/>
      <c r="L129" s="246"/>
      <c r="M129" s="247"/>
      <c r="N129" s="248"/>
      <c r="O129" s="248"/>
      <c r="P129" s="248"/>
      <c r="Q129" s="248"/>
      <c r="R129" s="248"/>
      <c r="S129" s="248"/>
      <c r="T129" s="249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0" t="s">
        <v>161</v>
      </c>
      <c r="AU129" s="250" t="s">
        <v>80</v>
      </c>
      <c r="AV129" s="14" t="s">
        <v>76</v>
      </c>
      <c r="AW129" s="14" t="s">
        <v>33</v>
      </c>
      <c r="AX129" s="14" t="s">
        <v>72</v>
      </c>
      <c r="AY129" s="250" t="s">
        <v>153</v>
      </c>
    </row>
    <row r="130" s="2" customFormat="1" ht="14.4" customHeight="1">
      <c r="A130" s="40"/>
      <c r="B130" s="41"/>
      <c r="C130" s="216" t="s">
        <v>320</v>
      </c>
      <c r="D130" s="216" t="s">
        <v>154</v>
      </c>
      <c r="E130" s="217" t="s">
        <v>370</v>
      </c>
      <c r="F130" s="218" t="s">
        <v>371</v>
      </c>
      <c r="G130" s="219" t="s">
        <v>372</v>
      </c>
      <c r="H130" s="220">
        <v>17.5</v>
      </c>
      <c r="I130" s="221"/>
      <c r="J130" s="222">
        <f>ROUND(I130*H130,2)</f>
        <v>0</v>
      </c>
      <c r="K130" s="218" t="s">
        <v>200</v>
      </c>
      <c r="L130" s="46"/>
      <c r="M130" s="223" t="s">
        <v>19</v>
      </c>
      <c r="N130" s="224" t="s">
        <v>43</v>
      </c>
      <c r="O130" s="86"/>
      <c r="P130" s="225">
        <f>O130*H130</f>
        <v>0</v>
      </c>
      <c r="Q130" s="225">
        <v>0.00014999999999999999</v>
      </c>
      <c r="R130" s="225">
        <f>Q130*H130</f>
        <v>0.0026249999999999997</v>
      </c>
      <c r="S130" s="225">
        <v>0</v>
      </c>
      <c r="T130" s="22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7" t="s">
        <v>159</v>
      </c>
      <c r="AT130" s="227" t="s">
        <v>154</v>
      </c>
      <c r="AU130" s="227" t="s">
        <v>80</v>
      </c>
      <c r="AY130" s="19" t="s">
        <v>153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19" t="s">
        <v>76</v>
      </c>
      <c r="BK130" s="228">
        <f>ROUND(I130*H130,2)</f>
        <v>0</v>
      </c>
      <c r="BL130" s="19" t="s">
        <v>159</v>
      </c>
      <c r="BM130" s="227" t="s">
        <v>373</v>
      </c>
    </row>
    <row r="131" s="13" customFormat="1">
      <c r="A131" s="13"/>
      <c r="B131" s="229"/>
      <c r="C131" s="230"/>
      <c r="D131" s="231" t="s">
        <v>161</v>
      </c>
      <c r="E131" s="232" t="s">
        <v>19</v>
      </c>
      <c r="F131" s="233" t="s">
        <v>374</v>
      </c>
      <c r="G131" s="230"/>
      <c r="H131" s="234">
        <v>17.5</v>
      </c>
      <c r="I131" s="235"/>
      <c r="J131" s="230"/>
      <c r="K131" s="230"/>
      <c r="L131" s="236"/>
      <c r="M131" s="237"/>
      <c r="N131" s="238"/>
      <c r="O131" s="238"/>
      <c r="P131" s="238"/>
      <c r="Q131" s="238"/>
      <c r="R131" s="238"/>
      <c r="S131" s="238"/>
      <c r="T131" s="23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0" t="s">
        <v>161</v>
      </c>
      <c r="AU131" s="240" t="s">
        <v>80</v>
      </c>
      <c r="AV131" s="13" t="s">
        <v>80</v>
      </c>
      <c r="AW131" s="13" t="s">
        <v>33</v>
      </c>
      <c r="AX131" s="13" t="s">
        <v>76</v>
      </c>
      <c r="AY131" s="240" t="s">
        <v>153</v>
      </c>
    </row>
    <row r="132" s="14" customFormat="1">
      <c r="A132" s="14"/>
      <c r="B132" s="241"/>
      <c r="C132" s="242"/>
      <c r="D132" s="231" t="s">
        <v>161</v>
      </c>
      <c r="E132" s="243" t="s">
        <v>19</v>
      </c>
      <c r="F132" s="244" t="s">
        <v>375</v>
      </c>
      <c r="G132" s="242"/>
      <c r="H132" s="243" t="s">
        <v>19</v>
      </c>
      <c r="I132" s="245"/>
      <c r="J132" s="242"/>
      <c r="K132" s="242"/>
      <c r="L132" s="246"/>
      <c r="M132" s="247"/>
      <c r="N132" s="248"/>
      <c r="O132" s="248"/>
      <c r="P132" s="248"/>
      <c r="Q132" s="248"/>
      <c r="R132" s="248"/>
      <c r="S132" s="248"/>
      <c r="T132" s="24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0" t="s">
        <v>161</v>
      </c>
      <c r="AU132" s="250" t="s">
        <v>80</v>
      </c>
      <c r="AV132" s="14" t="s">
        <v>76</v>
      </c>
      <c r="AW132" s="14" t="s">
        <v>33</v>
      </c>
      <c r="AX132" s="14" t="s">
        <v>72</v>
      </c>
      <c r="AY132" s="250" t="s">
        <v>153</v>
      </c>
    </row>
    <row r="133" s="2" customFormat="1" ht="14.4" customHeight="1">
      <c r="A133" s="40"/>
      <c r="B133" s="41"/>
      <c r="C133" s="259" t="s">
        <v>376</v>
      </c>
      <c r="D133" s="259" t="s">
        <v>249</v>
      </c>
      <c r="E133" s="260" t="s">
        <v>377</v>
      </c>
      <c r="F133" s="261" t="s">
        <v>378</v>
      </c>
      <c r="G133" s="262" t="s">
        <v>252</v>
      </c>
      <c r="H133" s="263">
        <v>420</v>
      </c>
      <c r="I133" s="264"/>
      <c r="J133" s="265">
        <f>ROUND(I133*H133,2)</f>
        <v>0</v>
      </c>
      <c r="K133" s="261" t="s">
        <v>200</v>
      </c>
      <c r="L133" s="266"/>
      <c r="M133" s="267" t="s">
        <v>19</v>
      </c>
      <c r="N133" s="268" t="s">
        <v>43</v>
      </c>
      <c r="O133" s="86"/>
      <c r="P133" s="225">
        <f>O133*H133</f>
        <v>0</v>
      </c>
      <c r="Q133" s="225">
        <v>0.0070000000000000001</v>
      </c>
      <c r="R133" s="225">
        <f>Q133*H133</f>
        <v>2.9399999999999999</v>
      </c>
      <c r="S133" s="225">
        <v>0</v>
      </c>
      <c r="T133" s="22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7" t="s">
        <v>253</v>
      </c>
      <c r="AT133" s="227" t="s">
        <v>249</v>
      </c>
      <c r="AU133" s="227" t="s">
        <v>80</v>
      </c>
      <c r="AY133" s="19" t="s">
        <v>153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19" t="s">
        <v>76</v>
      </c>
      <c r="BK133" s="228">
        <f>ROUND(I133*H133,2)</f>
        <v>0</v>
      </c>
      <c r="BL133" s="19" t="s">
        <v>159</v>
      </c>
      <c r="BM133" s="227" t="s">
        <v>379</v>
      </c>
    </row>
    <row r="134" s="13" customFormat="1">
      <c r="A134" s="13"/>
      <c r="B134" s="229"/>
      <c r="C134" s="230"/>
      <c r="D134" s="231" t="s">
        <v>161</v>
      </c>
      <c r="E134" s="232" t="s">
        <v>19</v>
      </c>
      <c r="F134" s="233" t="s">
        <v>346</v>
      </c>
      <c r="G134" s="230"/>
      <c r="H134" s="234">
        <v>420</v>
      </c>
      <c r="I134" s="235"/>
      <c r="J134" s="230"/>
      <c r="K134" s="230"/>
      <c r="L134" s="236"/>
      <c r="M134" s="237"/>
      <c r="N134" s="238"/>
      <c r="O134" s="238"/>
      <c r="P134" s="238"/>
      <c r="Q134" s="238"/>
      <c r="R134" s="238"/>
      <c r="S134" s="238"/>
      <c r="T134" s="23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0" t="s">
        <v>161</v>
      </c>
      <c r="AU134" s="240" t="s">
        <v>80</v>
      </c>
      <c r="AV134" s="13" t="s">
        <v>80</v>
      </c>
      <c r="AW134" s="13" t="s">
        <v>33</v>
      </c>
      <c r="AX134" s="13" t="s">
        <v>76</v>
      </c>
      <c r="AY134" s="240" t="s">
        <v>153</v>
      </c>
    </row>
    <row r="135" s="14" customFormat="1">
      <c r="A135" s="14"/>
      <c r="B135" s="241"/>
      <c r="C135" s="242"/>
      <c r="D135" s="231" t="s">
        <v>161</v>
      </c>
      <c r="E135" s="243" t="s">
        <v>19</v>
      </c>
      <c r="F135" s="244" t="s">
        <v>380</v>
      </c>
      <c r="G135" s="242"/>
      <c r="H135" s="243" t="s">
        <v>19</v>
      </c>
      <c r="I135" s="245"/>
      <c r="J135" s="242"/>
      <c r="K135" s="242"/>
      <c r="L135" s="246"/>
      <c r="M135" s="247"/>
      <c r="N135" s="248"/>
      <c r="O135" s="248"/>
      <c r="P135" s="248"/>
      <c r="Q135" s="248"/>
      <c r="R135" s="248"/>
      <c r="S135" s="248"/>
      <c r="T135" s="24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0" t="s">
        <v>161</v>
      </c>
      <c r="AU135" s="250" t="s">
        <v>80</v>
      </c>
      <c r="AV135" s="14" t="s">
        <v>76</v>
      </c>
      <c r="AW135" s="14" t="s">
        <v>33</v>
      </c>
      <c r="AX135" s="14" t="s">
        <v>72</v>
      </c>
      <c r="AY135" s="250" t="s">
        <v>153</v>
      </c>
    </row>
    <row r="136" s="12" customFormat="1" ht="22.8" customHeight="1">
      <c r="A136" s="12"/>
      <c r="B136" s="200"/>
      <c r="C136" s="201"/>
      <c r="D136" s="202" t="s">
        <v>71</v>
      </c>
      <c r="E136" s="214" t="s">
        <v>88</v>
      </c>
      <c r="F136" s="214" t="s">
        <v>381</v>
      </c>
      <c r="G136" s="201"/>
      <c r="H136" s="201"/>
      <c r="I136" s="204"/>
      <c r="J136" s="215">
        <f>BK136</f>
        <v>0</v>
      </c>
      <c r="K136" s="201"/>
      <c r="L136" s="206"/>
      <c r="M136" s="207"/>
      <c r="N136" s="208"/>
      <c r="O136" s="208"/>
      <c r="P136" s="209">
        <f>SUM(P137:P187)</f>
        <v>0</v>
      </c>
      <c r="Q136" s="208"/>
      <c r="R136" s="209">
        <f>SUM(R137:R187)</f>
        <v>1638.3024771599996</v>
      </c>
      <c r="S136" s="208"/>
      <c r="T136" s="210">
        <f>SUM(T137:T187)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76</v>
      </c>
      <c r="AT136" s="212" t="s">
        <v>71</v>
      </c>
      <c r="AU136" s="212" t="s">
        <v>76</v>
      </c>
      <c r="AY136" s="211" t="s">
        <v>153</v>
      </c>
      <c r="BK136" s="213">
        <f>SUM(BK137:BK187)</f>
        <v>0</v>
      </c>
    </row>
    <row r="137" s="2" customFormat="1" ht="14.4" customHeight="1">
      <c r="A137" s="40"/>
      <c r="B137" s="41"/>
      <c r="C137" s="216" t="s">
        <v>382</v>
      </c>
      <c r="D137" s="216" t="s">
        <v>154</v>
      </c>
      <c r="E137" s="217" t="s">
        <v>383</v>
      </c>
      <c r="F137" s="218" t="s">
        <v>384</v>
      </c>
      <c r="G137" s="219" t="s">
        <v>193</v>
      </c>
      <c r="H137" s="220">
        <v>2.8799999999999999</v>
      </c>
      <c r="I137" s="221"/>
      <c r="J137" s="222">
        <f>ROUND(I137*H137,2)</f>
        <v>0</v>
      </c>
      <c r="K137" s="218" t="s">
        <v>200</v>
      </c>
      <c r="L137" s="46"/>
      <c r="M137" s="223" t="s">
        <v>19</v>
      </c>
      <c r="N137" s="224" t="s">
        <v>43</v>
      </c>
      <c r="O137" s="86"/>
      <c r="P137" s="225">
        <f>O137*H137</f>
        <v>0</v>
      </c>
      <c r="Q137" s="225">
        <v>2.45329</v>
      </c>
      <c r="R137" s="225">
        <f>Q137*H137</f>
        <v>7.0654751999999998</v>
      </c>
      <c r="S137" s="225">
        <v>0</v>
      </c>
      <c r="T137" s="22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7" t="s">
        <v>159</v>
      </c>
      <c r="AT137" s="227" t="s">
        <v>154</v>
      </c>
      <c r="AU137" s="227" t="s">
        <v>80</v>
      </c>
      <c r="AY137" s="19" t="s">
        <v>153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9" t="s">
        <v>76</v>
      </c>
      <c r="BK137" s="228">
        <f>ROUND(I137*H137,2)</f>
        <v>0</v>
      </c>
      <c r="BL137" s="19" t="s">
        <v>159</v>
      </c>
      <c r="BM137" s="227" t="s">
        <v>385</v>
      </c>
    </row>
    <row r="138" s="13" customFormat="1">
      <c r="A138" s="13"/>
      <c r="B138" s="229"/>
      <c r="C138" s="230"/>
      <c r="D138" s="231" t="s">
        <v>161</v>
      </c>
      <c r="E138" s="232" t="s">
        <v>19</v>
      </c>
      <c r="F138" s="233" t="s">
        <v>386</v>
      </c>
      <c r="G138" s="230"/>
      <c r="H138" s="234">
        <v>2.8799999999999999</v>
      </c>
      <c r="I138" s="235"/>
      <c r="J138" s="230"/>
      <c r="K138" s="230"/>
      <c r="L138" s="236"/>
      <c r="M138" s="237"/>
      <c r="N138" s="238"/>
      <c r="O138" s="238"/>
      <c r="P138" s="238"/>
      <c r="Q138" s="238"/>
      <c r="R138" s="238"/>
      <c r="S138" s="238"/>
      <c r="T138" s="23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0" t="s">
        <v>161</v>
      </c>
      <c r="AU138" s="240" t="s">
        <v>80</v>
      </c>
      <c r="AV138" s="13" t="s">
        <v>80</v>
      </c>
      <c r="AW138" s="13" t="s">
        <v>33</v>
      </c>
      <c r="AX138" s="13" t="s">
        <v>76</v>
      </c>
      <c r="AY138" s="240" t="s">
        <v>153</v>
      </c>
    </row>
    <row r="139" s="14" customFormat="1">
      <c r="A139" s="14"/>
      <c r="B139" s="241"/>
      <c r="C139" s="242"/>
      <c r="D139" s="231" t="s">
        <v>161</v>
      </c>
      <c r="E139" s="243" t="s">
        <v>19</v>
      </c>
      <c r="F139" s="244" t="s">
        <v>387</v>
      </c>
      <c r="G139" s="242"/>
      <c r="H139" s="243" t="s">
        <v>19</v>
      </c>
      <c r="I139" s="245"/>
      <c r="J139" s="242"/>
      <c r="K139" s="242"/>
      <c r="L139" s="246"/>
      <c r="M139" s="247"/>
      <c r="N139" s="248"/>
      <c r="O139" s="248"/>
      <c r="P139" s="248"/>
      <c r="Q139" s="248"/>
      <c r="R139" s="248"/>
      <c r="S139" s="248"/>
      <c r="T139" s="24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0" t="s">
        <v>161</v>
      </c>
      <c r="AU139" s="250" t="s">
        <v>80</v>
      </c>
      <c r="AV139" s="14" t="s">
        <v>76</v>
      </c>
      <c r="AW139" s="14" t="s">
        <v>33</v>
      </c>
      <c r="AX139" s="14" t="s">
        <v>72</v>
      </c>
      <c r="AY139" s="250" t="s">
        <v>153</v>
      </c>
    </row>
    <row r="140" s="2" customFormat="1" ht="14.4" customHeight="1">
      <c r="A140" s="40"/>
      <c r="B140" s="41"/>
      <c r="C140" s="216" t="s">
        <v>388</v>
      </c>
      <c r="D140" s="216" t="s">
        <v>154</v>
      </c>
      <c r="E140" s="217" t="s">
        <v>389</v>
      </c>
      <c r="F140" s="218" t="s">
        <v>390</v>
      </c>
      <c r="G140" s="219" t="s">
        <v>157</v>
      </c>
      <c r="H140" s="220">
        <v>19.199999999999999</v>
      </c>
      <c r="I140" s="221"/>
      <c r="J140" s="222">
        <f>ROUND(I140*H140,2)</f>
        <v>0</v>
      </c>
      <c r="K140" s="218" t="s">
        <v>200</v>
      </c>
      <c r="L140" s="46"/>
      <c r="M140" s="223" t="s">
        <v>19</v>
      </c>
      <c r="N140" s="224" t="s">
        <v>43</v>
      </c>
      <c r="O140" s="86"/>
      <c r="P140" s="225">
        <f>O140*H140</f>
        <v>0</v>
      </c>
      <c r="Q140" s="225">
        <v>0.0014400000000000001</v>
      </c>
      <c r="R140" s="225">
        <f>Q140*H140</f>
        <v>0.027648000000000002</v>
      </c>
      <c r="S140" s="225">
        <v>0</v>
      </c>
      <c r="T140" s="22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7" t="s">
        <v>159</v>
      </c>
      <c r="AT140" s="227" t="s">
        <v>154</v>
      </c>
      <c r="AU140" s="227" t="s">
        <v>80</v>
      </c>
      <c r="AY140" s="19" t="s">
        <v>153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9" t="s">
        <v>76</v>
      </c>
      <c r="BK140" s="228">
        <f>ROUND(I140*H140,2)</f>
        <v>0</v>
      </c>
      <c r="BL140" s="19" t="s">
        <v>159</v>
      </c>
      <c r="BM140" s="227" t="s">
        <v>391</v>
      </c>
    </row>
    <row r="141" s="13" customFormat="1">
      <c r="A141" s="13"/>
      <c r="B141" s="229"/>
      <c r="C141" s="230"/>
      <c r="D141" s="231" t="s">
        <v>161</v>
      </c>
      <c r="E141" s="232" t="s">
        <v>19</v>
      </c>
      <c r="F141" s="233" t="s">
        <v>392</v>
      </c>
      <c r="G141" s="230"/>
      <c r="H141" s="234">
        <v>19.199999999999999</v>
      </c>
      <c r="I141" s="235"/>
      <c r="J141" s="230"/>
      <c r="K141" s="230"/>
      <c r="L141" s="236"/>
      <c r="M141" s="237"/>
      <c r="N141" s="238"/>
      <c r="O141" s="238"/>
      <c r="P141" s="238"/>
      <c r="Q141" s="238"/>
      <c r="R141" s="238"/>
      <c r="S141" s="238"/>
      <c r="T141" s="2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0" t="s">
        <v>161</v>
      </c>
      <c r="AU141" s="240" t="s">
        <v>80</v>
      </c>
      <c r="AV141" s="13" t="s">
        <v>80</v>
      </c>
      <c r="AW141" s="13" t="s">
        <v>33</v>
      </c>
      <c r="AX141" s="13" t="s">
        <v>76</v>
      </c>
      <c r="AY141" s="240" t="s">
        <v>153</v>
      </c>
    </row>
    <row r="142" s="14" customFormat="1">
      <c r="A142" s="14"/>
      <c r="B142" s="241"/>
      <c r="C142" s="242"/>
      <c r="D142" s="231" t="s">
        <v>161</v>
      </c>
      <c r="E142" s="243" t="s">
        <v>19</v>
      </c>
      <c r="F142" s="244" t="s">
        <v>393</v>
      </c>
      <c r="G142" s="242"/>
      <c r="H142" s="243" t="s">
        <v>19</v>
      </c>
      <c r="I142" s="245"/>
      <c r="J142" s="242"/>
      <c r="K142" s="242"/>
      <c r="L142" s="246"/>
      <c r="M142" s="247"/>
      <c r="N142" s="248"/>
      <c r="O142" s="248"/>
      <c r="P142" s="248"/>
      <c r="Q142" s="248"/>
      <c r="R142" s="248"/>
      <c r="S142" s="248"/>
      <c r="T142" s="24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0" t="s">
        <v>161</v>
      </c>
      <c r="AU142" s="250" t="s">
        <v>80</v>
      </c>
      <c r="AV142" s="14" t="s">
        <v>76</v>
      </c>
      <c r="AW142" s="14" t="s">
        <v>33</v>
      </c>
      <c r="AX142" s="14" t="s">
        <v>72</v>
      </c>
      <c r="AY142" s="250" t="s">
        <v>153</v>
      </c>
    </row>
    <row r="143" s="2" customFormat="1" ht="14.4" customHeight="1">
      <c r="A143" s="40"/>
      <c r="B143" s="41"/>
      <c r="C143" s="216" t="s">
        <v>8</v>
      </c>
      <c r="D143" s="216" t="s">
        <v>154</v>
      </c>
      <c r="E143" s="217" t="s">
        <v>394</v>
      </c>
      <c r="F143" s="218" t="s">
        <v>395</v>
      </c>
      <c r="G143" s="219" t="s">
        <v>157</v>
      </c>
      <c r="H143" s="220">
        <v>19.199999999999999</v>
      </c>
      <c r="I143" s="221"/>
      <c r="J143" s="222">
        <f>ROUND(I143*H143,2)</f>
        <v>0</v>
      </c>
      <c r="K143" s="218" t="s">
        <v>200</v>
      </c>
      <c r="L143" s="46"/>
      <c r="M143" s="223" t="s">
        <v>19</v>
      </c>
      <c r="N143" s="224" t="s">
        <v>43</v>
      </c>
      <c r="O143" s="86"/>
      <c r="P143" s="225">
        <f>O143*H143</f>
        <v>0</v>
      </c>
      <c r="Q143" s="225">
        <v>4.0000000000000003E-05</v>
      </c>
      <c r="R143" s="225">
        <f>Q143*H143</f>
        <v>0.00076800000000000002</v>
      </c>
      <c r="S143" s="225">
        <v>0</v>
      </c>
      <c r="T143" s="22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7" t="s">
        <v>159</v>
      </c>
      <c r="AT143" s="227" t="s">
        <v>154</v>
      </c>
      <c r="AU143" s="227" t="s">
        <v>80</v>
      </c>
      <c r="AY143" s="19" t="s">
        <v>153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9" t="s">
        <v>76</v>
      </c>
      <c r="BK143" s="228">
        <f>ROUND(I143*H143,2)</f>
        <v>0</v>
      </c>
      <c r="BL143" s="19" t="s">
        <v>159</v>
      </c>
      <c r="BM143" s="227" t="s">
        <v>396</v>
      </c>
    </row>
    <row r="144" s="13" customFormat="1">
      <c r="A144" s="13"/>
      <c r="B144" s="229"/>
      <c r="C144" s="230"/>
      <c r="D144" s="231" t="s">
        <v>161</v>
      </c>
      <c r="E144" s="232" t="s">
        <v>19</v>
      </c>
      <c r="F144" s="233" t="s">
        <v>392</v>
      </c>
      <c r="G144" s="230"/>
      <c r="H144" s="234">
        <v>19.199999999999999</v>
      </c>
      <c r="I144" s="235"/>
      <c r="J144" s="230"/>
      <c r="K144" s="230"/>
      <c r="L144" s="236"/>
      <c r="M144" s="237"/>
      <c r="N144" s="238"/>
      <c r="O144" s="238"/>
      <c r="P144" s="238"/>
      <c r="Q144" s="238"/>
      <c r="R144" s="238"/>
      <c r="S144" s="238"/>
      <c r="T144" s="23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0" t="s">
        <v>161</v>
      </c>
      <c r="AU144" s="240" t="s">
        <v>80</v>
      </c>
      <c r="AV144" s="13" t="s">
        <v>80</v>
      </c>
      <c r="AW144" s="13" t="s">
        <v>33</v>
      </c>
      <c r="AX144" s="13" t="s">
        <v>76</v>
      </c>
      <c r="AY144" s="240" t="s">
        <v>153</v>
      </c>
    </row>
    <row r="145" s="2" customFormat="1" ht="14.4" customHeight="1">
      <c r="A145" s="40"/>
      <c r="B145" s="41"/>
      <c r="C145" s="216" t="s">
        <v>397</v>
      </c>
      <c r="D145" s="216" t="s">
        <v>154</v>
      </c>
      <c r="E145" s="217" t="s">
        <v>398</v>
      </c>
      <c r="F145" s="218" t="s">
        <v>399</v>
      </c>
      <c r="G145" s="219" t="s">
        <v>193</v>
      </c>
      <c r="H145" s="220">
        <v>69.936000000000007</v>
      </c>
      <c r="I145" s="221"/>
      <c r="J145" s="222">
        <f>ROUND(I145*H145,2)</f>
        <v>0</v>
      </c>
      <c r="K145" s="218" t="s">
        <v>200</v>
      </c>
      <c r="L145" s="46"/>
      <c r="M145" s="223" t="s">
        <v>19</v>
      </c>
      <c r="N145" s="224" t="s">
        <v>43</v>
      </c>
      <c r="O145" s="86"/>
      <c r="P145" s="225">
        <f>O145*H145</f>
        <v>0</v>
      </c>
      <c r="Q145" s="225">
        <v>0.25080999999999998</v>
      </c>
      <c r="R145" s="225">
        <f>Q145*H145</f>
        <v>17.54064816</v>
      </c>
      <c r="S145" s="225">
        <v>0</v>
      </c>
      <c r="T145" s="22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7" t="s">
        <v>159</v>
      </c>
      <c r="AT145" s="227" t="s">
        <v>154</v>
      </c>
      <c r="AU145" s="227" t="s">
        <v>80</v>
      </c>
      <c r="AY145" s="19" t="s">
        <v>153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9" t="s">
        <v>76</v>
      </c>
      <c r="BK145" s="228">
        <f>ROUND(I145*H145,2)</f>
        <v>0</v>
      </c>
      <c r="BL145" s="19" t="s">
        <v>159</v>
      </c>
      <c r="BM145" s="227" t="s">
        <v>400</v>
      </c>
    </row>
    <row r="146" s="13" customFormat="1">
      <c r="A146" s="13"/>
      <c r="B146" s="229"/>
      <c r="C146" s="230"/>
      <c r="D146" s="231" t="s">
        <v>161</v>
      </c>
      <c r="E146" s="232" t="s">
        <v>19</v>
      </c>
      <c r="F146" s="233" t="s">
        <v>401</v>
      </c>
      <c r="G146" s="230"/>
      <c r="H146" s="234">
        <v>69.936000000000007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161</v>
      </c>
      <c r="AU146" s="240" t="s">
        <v>80</v>
      </c>
      <c r="AV146" s="13" t="s">
        <v>80</v>
      </c>
      <c r="AW146" s="13" t="s">
        <v>33</v>
      </c>
      <c r="AX146" s="13" t="s">
        <v>76</v>
      </c>
      <c r="AY146" s="240" t="s">
        <v>153</v>
      </c>
    </row>
    <row r="147" s="14" customFormat="1">
      <c r="A147" s="14"/>
      <c r="B147" s="241"/>
      <c r="C147" s="242"/>
      <c r="D147" s="231" t="s">
        <v>161</v>
      </c>
      <c r="E147" s="243" t="s">
        <v>19</v>
      </c>
      <c r="F147" s="244" t="s">
        <v>402</v>
      </c>
      <c r="G147" s="242"/>
      <c r="H147" s="243" t="s">
        <v>19</v>
      </c>
      <c r="I147" s="245"/>
      <c r="J147" s="242"/>
      <c r="K147" s="242"/>
      <c r="L147" s="246"/>
      <c r="M147" s="247"/>
      <c r="N147" s="248"/>
      <c r="O147" s="248"/>
      <c r="P147" s="248"/>
      <c r="Q147" s="248"/>
      <c r="R147" s="248"/>
      <c r="S147" s="248"/>
      <c r="T147" s="24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0" t="s">
        <v>161</v>
      </c>
      <c r="AU147" s="250" t="s">
        <v>80</v>
      </c>
      <c r="AV147" s="14" t="s">
        <v>76</v>
      </c>
      <c r="AW147" s="14" t="s">
        <v>33</v>
      </c>
      <c r="AX147" s="14" t="s">
        <v>72</v>
      </c>
      <c r="AY147" s="250" t="s">
        <v>153</v>
      </c>
    </row>
    <row r="148" s="14" customFormat="1">
      <c r="A148" s="14"/>
      <c r="B148" s="241"/>
      <c r="C148" s="242"/>
      <c r="D148" s="231" t="s">
        <v>161</v>
      </c>
      <c r="E148" s="243" t="s">
        <v>19</v>
      </c>
      <c r="F148" s="244" t="s">
        <v>403</v>
      </c>
      <c r="G148" s="242"/>
      <c r="H148" s="243" t="s">
        <v>19</v>
      </c>
      <c r="I148" s="245"/>
      <c r="J148" s="242"/>
      <c r="K148" s="242"/>
      <c r="L148" s="246"/>
      <c r="M148" s="247"/>
      <c r="N148" s="248"/>
      <c r="O148" s="248"/>
      <c r="P148" s="248"/>
      <c r="Q148" s="248"/>
      <c r="R148" s="248"/>
      <c r="S148" s="248"/>
      <c r="T148" s="24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0" t="s">
        <v>161</v>
      </c>
      <c r="AU148" s="250" t="s">
        <v>80</v>
      </c>
      <c r="AV148" s="14" t="s">
        <v>76</v>
      </c>
      <c r="AW148" s="14" t="s">
        <v>33</v>
      </c>
      <c r="AX148" s="14" t="s">
        <v>72</v>
      </c>
      <c r="AY148" s="250" t="s">
        <v>153</v>
      </c>
    </row>
    <row r="149" s="14" customFormat="1">
      <c r="A149" s="14"/>
      <c r="B149" s="241"/>
      <c r="C149" s="242"/>
      <c r="D149" s="231" t="s">
        <v>161</v>
      </c>
      <c r="E149" s="243" t="s">
        <v>19</v>
      </c>
      <c r="F149" s="244" t="s">
        <v>404</v>
      </c>
      <c r="G149" s="242"/>
      <c r="H149" s="243" t="s">
        <v>19</v>
      </c>
      <c r="I149" s="245"/>
      <c r="J149" s="242"/>
      <c r="K149" s="242"/>
      <c r="L149" s="246"/>
      <c r="M149" s="247"/>
      <c r="N149" s="248"/>
      <c r="O149" s="248"/>
      <c r="P149" s="248"/>
      <c r="Q149" s="248"/>
      <c r="R149" s="248"/>
      <c r="S149" s="248"/>
      <c r="T149" s="24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0" t="s">
        <v>161</v>
      </c>
      <c r="AU149" s="250" t="s">
        <v>80</v>
      </c>
      <c r="AV149" s="14" t="s">
        <v>76</v>
      </c>
      <c r="AW149" s="14" t="s">
        <v>33</v>
      </c>
      <c r="AX149" s="14" t="s">
        <v>72</v>
      </c>
      <c r="AY149" s="250" t="s">
        <v>153</v>
      </c>
    </row>
    <row r="150" s="2" customFormat="1" ht="14.4" customHeight="1">
      <c r="A150" s="40"/>
      <c r="B150" s="41"/>
      <c r="C150" s="216" t="s">
        <v>405</v>
      </c>
      <c r="D150" s="216" t="s">
        <v>154</v>
      </c>
      <c r="E150" s="217" t="s">
        <v>406</v>
      </c>
      <c r="F150" s="218" t="s">
        <v>407</v>
      </c>
      <c r="G150" s="219" t="s">
        <v>172</v>
      </c>
      <c r="H150" s="220">
        <v>74</v>
      </c>
      <c r="I150" s="221"/>
      <c r="J150" s="222">
        <f>ROUND(I150*H150,2)</f>
        <v>0</v>
      </c>
      <c r="K150" s="218" t="s">
        <v>200</v>
      </c>
      <c r="L150" s="46"/>
      <c r="M150" s="223" t="s">
        <v>19</v>
      </c>
      <c r="N150" s="224" t="s">
        <v>43</v>
      </c>
      <c r="O150" s="86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7" t="s">
        <v>159</v>
      </c>
      <c r="AT150" s="227" t="s">
        <v>154</v>
      </c>
      <c r="AU150" s="227" t="s">
        <v>80</v>
      </c>
      <c r="AY150" s="19" t="s">
        <v>153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9" t="s">
        <v>76</v>
      </c>
      <c r="BK150" s="228">
        <f>ROUND(I150*H150,2)</f>
        <v>0</v>
      </c>
      <c r="BL150" s="19" t="s">
        <v>159</v>
      </c>
      <c r="BM150" s="227" t="s">
        <v>408</v>
      </c>
    </row>
    <row r="151" s="13" customFormat="1">
      <c r="A151" s="13"/>
      <c r="B151" s="229"/>
      <c r="C151" s="230"/>
      <c r="D151" s="231" t="s">
        <v>161</v>
      </c>
      <c r="E151" s="232" t="s">
        <v>19</v>
      </c>
      <c r="F151" s="233" t="s">
        <v>409</v>
      </c>
      <c r="G151" s="230"/>
      <c r="H151" s="234">
        <v>74</v>
      </c>
      <c r="I151" s="235"/>
      <c r="J151" s="230"/>
      <c r="K151" s="230"/>
      <c r="L151" s="236"/>
      <c r="M151" s="237"/>
      <c r="N151" s="238"/>
      <c r="O151" s="238"/>
      <c r="P151" s="238"/>
      <c r="Q151" s="238"/>
      <c r="R151" s="238"/>
      <c r="S151" s="238"/>
      <c r="T151" s="23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0" t="s">
        <v>161</v>
      </c>
      <c r="AU151" s="240" t="s">
        <v>80</v>
      </c>
      <c r="AV151" s="13" t="s">
        <v>80</v>
      </c>
      <c r="AW151" s="13" t="s">
        <v>33</v>
      </c>
      <c r="AX151" s="13" t="s">
        <v>76</v>
      </c>
      <c r="AY151" s="240" t="s">
        <v>153</v>
      </c>
    </row>
    <row r="152" s="2" customFormat="1" ht="14.4" customHeight="1">
      <c r="A152" s="40"/>
      <c r="B152" s="41"/>
      <c r="C152" s="259" t="s">
        <v>410</v>
      </c>
      <c r="D152" s="259" t="s">
        <v>249</v>
      </c>
      <c r="E152" s="260" t="s">
        <v>411</v>
      </c>
      <c r="F152" s="261" t="s">
        <v>412</v>
      </c>
      <c r="G152" s="262" t="s">
        <v>252</v>
      </c>
      <c r="H152" s="263">
        <v>219</v>
      </c>
      <c r="I152" s="264"/>
      <c r="J152" s="265">
        <f>ROUND(I152*H152,2)</f>
        <v>0</v>
      </c>
      <c r="K152" s="261" t="s">
        <v>200</v>
      </c>
      <c r="L152" s="266"/>
      <c r="M152" s="267" t="s">
        <v>19</v>
      </c>
      <c r="N152" s="268" t="s">
        <v>43</v>
      </c>
      <c r="O152" s="86"/>
      <c r="P152" s="225">
        <f>O152*H152</f>
        <v>0</v>
      </c>
      <c r="Q152" s="225">
        <v>0.070499999999999993</v>
      </c>
      <c r="R152" s="225">
        <f>Q152*H152</f>
        <v>15.439499999999999</v>
      </c>
      <c r="S152" s="225">
        <v>0</v>
      </c>
      <c r="T152" s="22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7" t="s">
        <v>253</v>
      </c>
      <c r="AT152" s="227" t="s">
        <v>249</v>
      </c>
      <c r="AU152" s="227" t="s">
        <v>80</v>
      </c>
      <c r="AY152" s="19" t="s">
        <v>153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9" t="s">
        <v>76</v>
      </c>
      <c r="BK152" s="228">
        <f>ROUND(I152*H152,2)</f>
        <v>0</v>
      </c>
      <c r="BL152" s="19" t="s">
        <v>159</v>
      </c>
      <c r="BM152" s="227" t="s">
        <v>413</v>
      </c>
    </row>
    <row r="153" s="13" customFormat="1">
      <c r="A153" s="13"/>
      <c r="B153" s="229"/>
      <c r="C153" s="230"/>
      <c r="D153" s="231" t="s">
        <v>161</v>
      </c>
      <c r="E153" s="232" t="s">
        <v>19</v>
      </c>
      <c r="F153" s="233" t="s">
        <v>414</v>
      </c>
      <c r="G153" s="230"/>
      <c r="H153" s="234">
        <v>219</v>
      </c>
      <c r="I153" s="235"/>
      <c r="J153" s="230"/>
      <c r="K153" s="230"/>
      <c r="L153" s="236"/>
      <c r="M153" s="237"/>
      <c r="N153" s="238"/>
      <c r="O153" s="238"/>
      <c r="P153" s="238"/>
      <c r="Q153" s="238"/>
      <c r="R153" s="238"/>
      <c r="S153" s="238"/>
      <c r="T153" s="23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0" t="s">
        <v>161</v>
      </c>
      <c r="AU153" s="240" t="s">
        <v>80</v>
      </c>
      <c r="AV153" s="13" t="s">
        <v>80</v>
      </c>
      <c r="AW153" s="13" t="s">
        <v>33</v>
      </c>
      <c r="AX153" s="13" t="s">
        <v>76</v>
      </c>
      <c r="AY153" s="240" t="s">
        <v>153</v>
      </c>
    </row>
    <row r="154" s="14" customFormat="1">
      <c r="A154" s="14"/>
      <c r="B154" s="241"/>
      <c r="C154" s="242"/>
      <c r="D154" s="231" t="s">
        <v>161</v>
      </c>
      <c r="E154" s="243" t="s">
        <v>19</v>
      </c>
      <c r="F154" s="244" t="s">
        <v>415</v>
      </c>
      <c r="G154" s="242"/>
      <c r="H154" s="243" t="s">
        <v>19</v>
      </c>
      <c r="I154" s="245"/>
      <c r="J154" s="242"/>
      <c r="K154" s="242"/>
      <c r="L154" s="246"/>
      <c r="M154" s="247"/>
      <c r="N154" s="248"/>
      <c r="O154" s="248"/>
      <c r="P154" s="248"/>
      <c r="Q154" s="248"/>
      <c r="R154" s="248"/>
      <c r="S154" s="248"/>
      <c r="T154" s="24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0" t="s">
        <v>161</v>
      </c>
      <c r="AU154" s="250" t="s">
        <v>80</v>
      </c>
      <c r="AV154" s="14" t="s">
        <v>76</v>
      </c>
      <c r="AW154" s="14" t="s">
        <v>33</v>
      </c>
      <c r="AX154" s="14" t="s">
        <v>72</v>
      </c>
      <c r="AY154" s="250" t="s">
        <v>153</v>
      </c>
    </row>
    <row r="155" s="2" customFormat="1" ht="14.4" customHeight="1">
      <c r="A155" s="40"/>
      <c r="B155" s="41"/>
      <c r="C155" s="216" t="s">
        <v>416</v>
      </c>
      <c r="D155" s="216" t="s">
        <v>154</v>
      </c>
      <c r="E155" s="217" t="s">
        <v>417</v>
      </c>
      <c r="F155" s="218" t="s">
        <v>418</v>
      </c>
      <c r="G155" s="219" t="s">
        <v>252</v>
      </c>
      <c r="H155" s="220">
        <v>219</v>
      </c>
      <c r="I155" s="221"/>
      <c r="J155" s="222">
        <f>ROUND(I155*H155,2)</f>
        <v>0</v>
      </c>
      <c r="K155" s="218" t="s">
        <v>200</v>
      </c>
      <c r="L155" s="46"/>
      <c r="M155" s="223" t="s">
        <v>19</v>
      </c>
      <c r="N155" s="224" t="s">
        <v>43</v>
      </c>
      <c r="O155" s="86"/>
      <c r="P155" s="225">
        <f>O155*H155</f>
        <v>0</v>
      </c>
      <c r="Q155" s="225">
        <v>0.00058</v>
      </c>
      <c r="R155" s="225">
        <f>Q155*H155</f>
        <v>0.12701999999999999</v>
      </c>
      <c r="S155" s="225">
        <v>0</v>
      </c>
      <c r="T155" s="22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7" t="s">
        <v>159</v>
      </c>
      <c r="AT155" s="227" t="s">
        <v>154</v>
      </c>
      <c r="AU155" s="227" t="s">
        <v>80</v>
      </c>
      <c r="AY155" s="19" t="s">
        <v>153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9" t="s">
        <v>76</v>
      </c>
      <c r="BK155" s="228">
        <f>ROUND(I155*H155,2)</f>
        <v>0</v>
      </c>
      <c r="BL155" s="19" t="s">
        <v>159</v>
      </c>
      <c r="BM155" s="227" t="s">
        <v>419</v>
      </c>
    </row>
    <row r="156" s="14" customFormat="1">
      <c r="A156" s="14"/>
      <c r="B156" s="241"/>
      <c r="C156" s="242"/>
      <c r="D156" s="231" t="s">
        <v>161</v>
      </c>
      <c r="E156" s="243" t="s">
        <v>19</v>
      </c>
      <c r="F156" s="244" t="s">
        <v>420</v>
      </c>
      <c r="G156" s="242"/>
      <c r="H156" s="243" t="s">
        <v>19</v>
      </c>
      <c r="I156" s="245"/>
      <c r="J156" s="242"/>
      <c r="K156" s="242"/>
      <c r="L156" s="246"/>
      <c r="M156" s="247"/>
      <c r="N156" s="248"/>
      <c r="O156" s="248"/>
      <c r="P156" s="248"/>
      <c r="Q156" s="248"/>
      <c r="R156" s="248"/>
      <c r="S156" s="248"/>
      <c r="T156" s="24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0" t="s">
        <v>161</v>
      </c>
      <c r="AU156" s="250" t="s">
        <v>80</v>
      </c>
      <c r="AV156" s="14" t="s">
        <v>76</v>
      </c>
      <c r="AW156" s="14" t="s">
        <v>33</v>
      </c>
      <c r="AX156" s="14" t="s">
        <v>72</v>
      </c>
      <c r="AY156" s="250" t="s">
        <v>153</v>
      </c>
    </row>
    <row r="157" s="13" customFormat="1">
      <c r="A157" s="13"/>
      <c r="B157" s="229"/>
      <c r="C157" s="230"/>
      <c r="D157" s="231" t="s">
        <v>161</v>
      </c>
      <c r="E157" s="232" t="s">
        <v>19</v>
      </c>
      <c r="F157" s="233" t="s">
        <v>414</v>
      </c>
      <c r="G157" s="230"/>
      <c r="H157" s="234">
        <v>219</v>
      </c>
      <c r="I157" s="235"/>
      <c r="J157" s="230"/>
      <c r="K157" s="230"/>
      <c r="L157" s="236"/>
      <c r="M157" s="237"/>
      <c r="N157" s="238"/>
      <c r="O157" s="238"/>
      <c r="P157" s="238"/>
      <c r="Q157" s="238"/>
      <c r="R157" s="238"/>
      <c r="S157" s="238"/>
      <c r="T157" s="23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0" t="s">
        <v>161</v>
      </c>
      <c r="AU157" s="240" t="s">
        <v>80</v>
      </c>
      <c r="AV157" s="13" t="s">
        <v>80</v>
      </c>
      <c r="AW157" s="13" t="s">
        <v>33</v>
      </c>
      <c r="AX157" s="13" t="s">
        <v>76</v>
      </c>
      <c r="AY157" s="240" t="s">
        <v>153</v>
      </c>
    </row>
    <row r="158" s="2" customFormat="1" ht="14.4" customHeight="1">
      <c r="A158" s="40"/>
      <c r="B158" s="41"/>
      <c r="C158" s="259" t="s">
        <v>421</v>
      </c>
      <c r="D158" s="259" t="s">
        <v>249</v>
      </c>
      <c r="E158" s="260" t="s">
        <v>422</v>
      </c>
      <c r="F158" s="261" t="s">
        <v>423</v>
      </c>
      <c r="G158" s="262" t="s">
        <v>172</v>
      </c>
      <c r="H158" s="263">
        <v>38</v>
      </c>
      <c r="I158" s="264"/>
      <c r="J158" s="265">
        <f>ROUND(I158*H158,2)</f>
        <v>0</v>
      </c>
      <c r="K158" s="261" t="s">
        <v>424</v>
      </c>
      <c r="L158" s="266"/>
      <c r="M158" s="267" t="s">
        <v>19</v>
      </c>
      <c r="N158" s="268" t="s">
        <v>43</v>
      </c>
      <c r="O158" s="86"/>
      <c r="P158" s="225">
        <f>O158*H158</f>
        <v>0</v>
      </c>
      <c r="Q158" s="225">
        <v>3.4500000000000002</v>
      </c>
      <c r="R158" s="225">
        <f>Q158*H158</f>
        <v>131.09999999999999</v>
      </c>
      <c r="S158" s="225">
        <v>0</v>
      </c>
      <c r="T158" s="22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7" t="s">
        <v>253</v>
      </c>
      <c r="AT158" s="227" t="s">
        <v>249</v>
      </c>
      <c r="AU158" s="227" t="s">
        <v>80</v>
      </c>
      <c r="AY158" s="19" t="s">
        <v>153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9" t="s">
        <v>76</v>
      </c>
      <c r="BK158" s="228">
        <f>ROUND(I158*H158,2)</f>
        <v>0</v>
      </c>
      <c r="BL158" s="19" t="s">
        <v>159</v>
      </c>
      <c r="BM158" s="227" t="s">
        <v>425</v>
      </c>
    </row>
    <row r="159" s="13" customFormat="1">
      <c r="A159" s="13"/>
      <c r="B159" s="229"/>
      <c r="C159" s="230"/>
      <c r="D159" s="231" t="s">
        <v>161</v>
      </c>
      <c r="E159" s="232" t="s">
        <v>19</v>
      </c>
      <c r="F159" s="233" t="s">
        <v>426</v>
      </c>
      <c r="G159" s="230"/>
      <c r="H159" s="234">
        <v>38</v>
      </c>
      <c r="I159" s="235"/>
      <c r="J159" s="230"/>
      <c r="K159" s="230"/>
      <c r="L159" s="236"/>
      <c r="M159" s="237"/>
      <c r="N159" s="238"/>
      <c r="O159" s="238"/>
      <c r="P159" s="238"/>
      <c r="Q159" s="238"/>
      <c r="R159" s="238"/>
      <c r="S159" s="238"/>
      <c r="T159" s="23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0" t="s">
        <v>161</v>
      </c>
      <c r="AU159" s="240" t="s">
        <v>80</v>
      </c>
      <c r="AV159" s="13" t="s">
        <v>80</v>
      </c>
      <c r="AW159" s="13" t="s">
        <v>33</v>
      </c>
      <c r="AX159" s="13" t="s">
        <v>76</v>
      </c>
      <c r="AY159" s="240" t="s">
        <v>153</v>
      </c>
    </row>
    <row r="160" s="14" customFormat="1">
      <c r="A160" s="14"/>
      <c r="B160" s="241"/>
      <c r="C160" s="242"/>
      <c r="D160" s="231" t="s">
        <v>161</v>
      </c>
      <c r="E160" s="243" t="s">
        <v>19</v>
      </c>
      <c r="F160" s="244" t="s">
        <v>427</v>
      </c>
      <c r="G160" s="242"/>
      <c r="H160" s="243" t="s">
        <v>19</v>
      </c>
      <c r="I160" s="245"/>
      <c r="J160" s="242"/>
      <c r="K160" s="242"/>
      <c r="L160" s="246"/>
      <c r="M160" s="247"/>
      <c r="N160" s="248"/>
      <c r="O160" s="248"/>
      <c r="P160" s="248"/>
      <c r="Q160" s="248"/>
      <c r="R160" s="248"/>
      <c r="S160" s="248"/>
      <c r="T160" s="24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0" t="s">
        <v>161</v>
      </c>
      <c r="AU160" s="250" t="s">
        <v>80</v>
      </c>
      <c r="AV160" s="14" t="s">
        <v>76</v>
      </c>
      <c r="AW160" s="14" t="s">
        <v>33</v>
      </c>
      <c r="AX160" s="14" t="s">
        <v>72</v>
      </c>
      <c r="AY160" s="250" t="s">
        <v>153</v>
      </c>
    </row>
    <row r="161" s="14" customFormat="1">
      <c r="A161" s="14"/>
      <c r="B161" s="241"/>
      <c r="C161" s="242"/>
      <c r="D161" s="231" t="s">
        <v>161</v>
      </c>
      <c r="E161" s="243" t="s">
        <v>19</v>
      </c>
      <c r="F161" s="244" t="s">
        <v>428</v>
      </c>
      <c r="G161" s="242"/>
      <c r="H161" s="243" t="s">
        <v>19</v>
      </c>
      <c r="I161" s="245"/>
      <c r="J161" s="242"/>
      <c r="K161" s="242"/>
      <c r="L161" s="246"/>
      <c r="M161" s="247"/>
      <c r="N161" s="248"/>
      <c r="O161" s="248"/>
      <c r="P161" s="248"/>
      <c r="Q161" s="248"/>
      <c r="R161" s="248"/>
      <c r="S161" s="248"/>
      <c r="T161" s="24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0" t="s">
        <v>161</v>
      </c>
      <c r="AU161" s="250" t="s">
        <v>80</v>
      </c>
      <c r="AV161" s="14" t="s">
        <v>76</v>
      </c>
      <c r="AW161" s="14" t="s">
        <v>33</v>
      </c>
      <c r="AX161" s="14" t="s">
        <v>72</v>
      </c>
      <c r="AY161" s="250" t="s">
        <v>153</v>
      </c>
    </row>
    <row r="162" s="14" customFormat="1">
      <c r="A162" s="14"/>
      <c r="B162" s="241"/>
      <c r="C162" s="242"/>
      <c r="D162" s="231" t="s">
        <v>161</v>
      </c>
      <c r="E162" s="243" t="s">
        <v>19</v>
      </c>
      <c r="F162" s="244" t="s">
        <v>429</v>
      </c>
      <c r="G162" s="242"/>
      <c r="H162" s="243" t="s">
        <v>19</v>
      </c>
      <c r="I162" s="245"/>
      <c r="J162" s="242"/>
      <c r="K162" s="242"/>
      <c r="L162" s="246"/>
      <c r="M162" s="247"/>
      <c r="N162" s="248"/>
      <c r="O162" s="248"/>
      <c r="P162" s="248"/>
      <c r="Q162" s="248"/>
      <c r="R162" s="248"/>
      <c r="S162" s="248"/>
      <c r="T162" s="24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0" t="s">
        <v>161</v>
      </c>
      <c r="AU162" s="250" t="s">
        <v>80</v>
      </c>
      <c r="AV162" s="14" t="s">
        <v>76</v>
      </c>
      <c r="AW162" s="14" t="s">
        <v>33</v>
      </c>
      <c r="AX162" s="14" t="s">
        <v>72</v>
      </c>
      <c r="AY162" s="250" t="s">
        <v>153</v>
      </c>
    </row>
    <row r="163" s="2" customFormat="1" ht="14.4" customHeight="1">
      <c r="A163" s="40"/>
      <c r="B163" s="41"/>
      <c r="C163" s="259" t="s">
        <v>7</v>
      </c>
      <c r="D163" s="259" t="s">
        <v>249</v>
      </c>
      <c r="E163" s="260" t="s">
        <v>430</v>
      </c>
      <c r="F163" s="261" t="s">
        <v>431</v>
      </c>
      <c r="G163" s="262" t="s">
        <v>432</v>
      </c>
      <c r="H163" s="263">
        <v>1.01</v>
      </c>
      <c r="I163" s="264"/>
      <c r="J163" s="265">
        <f>ROUND(I163*H163,2)</f>
        <v>0</v>
      </c>
      <c r="K163" s="261" t="s">
        <v>424</v>
      </c>
      <c r="L163" s="266"/>
      <c r="M163" s="267" t="s">
        <v>19</v>
      </c>
      <c r="N163" s="268" t="s">
        <v>43</v>
      </c>
      <c r="O163" s="86"/>
      <c r="P163" s="225">
        <f>O163*H163</f>
        <v>0</v>
      </c>
      <c r="Q163" s="225">
        <v>0.11799999999999999</v>
      </c>
      <c r="R163" s="225">
        <f>Q163*H163</f>
        <v>0.11917999999999999</v>
      </c>
      <c r="S163" s="225">
        <v>0</v>
      </c>
      <c r="T163" s="22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7" t="s">
        <v>253</v>
      </c>
      <c r="AT163" s="227" t="s">
        <v>249</v>
      </c>
      <c r="AU163" s="227" t="s">
        <v>80</v>
      </c>
      <c r="AY163" s="19" t="s">
        <v>153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9" t="s">
        <v>76</v>
      </c>
      <c r="BK163" s="228">
        <f>ROUND(I163*H163,2)</f>
        <v>0</v>
      </c>
      <c r="BL163" s="19" t="s">
        <v>159</v>
      </c>
      <c r="BM163" s="227" t="s">
        <v>433</v>
      </c>
    </row>
    <row r="164" s="13" customFormat="1">
      <c r="A164" s="13"/>
      <c r="B164" s="229"/>
      <c r="C164" s="230"/>
      <c r="D164" s="231" t="s">
        <v>161</v>
      </c>
      <c r="E164" s="232" t="s">
        <v>19</v>
      </c>
      <c r="F164" s="233" t="s">
        <v>76</v>
      </c>
      <c r="G164" s="230"/>
      <c r="H164" s="234">
        <v>1</v>
      </c>
      <c r="I164" s="235"/>
      <c r="J164" s="230"/>
      <c r="K164" s="230"/>
      <c r="L164" s="236"/>
      <c r="M164" s="237"/>
      <c r="N164" s="238"/>
      <c r="O164" s="238"/>
      <c r="P164" s="238"/>
      <c r="Q164" s="238"/>
      <c r="R164" s="238"/>
      <c r="S164" s="238"/>
      <c r="T164" s="23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0" t="s">
        <v>161</v>
      </c>
      <c r="AU164" s="240" t="s">
        <v>80</v>
      </c>
      <c r="AV164" s="13" t="s">
        <v>80</v>
      </c>
      <c r="AW164" s="13" t="s">
        <v>33</v>
      </c>
      <c r="AX164" s="13" t="s">
        <v>76</v>
      </c>
      <c r="AY164" s="240" t="s">
        <v>153</v>
      </c>
    </row>
    <row r="165" s="14" customFormat="1">
      <c r="A165" s="14"/>
      <c r="B165" s="241"/>
      <c r="C165" s="242"/>
      <c r="D165" s="231" t="s">
        <v>161</v>
      </c>
      <c r="E165" s="243" t="s">
        <v>19</v>
      </c>
      <c r="F165" s="244" t="s">
        <v>434</v>
      </c>
      <c r="G165" s="242"/>
      <c r="H165" s="243" t="s">
        <v>19</v>
      </c>
      <c r="I165" s="245"/>
      <c r="J165" s="242"/>
      <c r="K165" s="242"/>
      <c r="L165" s="246"/>
      <c r="M165" s="247"/>
      <c r="N165" s="248"/>
      <c r="O165" s="248"/>
      <c r="P165" s="248"/>
      <c r="Q165" s="248"/>
      <c r="R165" s="248"/>
      <c r="S165" s="248"/>
      <c r="T165" s="24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0" t="s">
        <v>161</v>
      </c>
      <c r="AU165" s="250" t="s">
        <v>80</v>
      </c>
      <c r="AV165" s="14" t="s">
        <v>76</v>
      </c>
      <c r="AW165" s="14" t="s">
        <v>33</v>
      </c>
      <c r="AX165" s="14" t="s">
        <v>72</v>
      </c>
      <c r="AY165" s="250" t="s">
        <v>153</v>
      </c>
    </row>
    <row r="166" s="14" customFormat="1">
      <c r="A166" s="14"/>
      <c r="B166" s="241"/>
      <c r="C166" s="242"/>
      <c r="D166" s="231" t="s">
        <v>161</v>
      </c>
      <c r="E166" s="243" t="s">
        <v>19</v>
      </c>
      <c r="F166" s="244" t="s">
        <v>435</v>
      </c>
      <c r="G166" s="242"/>
      <c r="H166" s="243" t="s">
        <v>19</v>
      </c>
      <c r="I166" s="245"/>
      <c r="J166" s="242"/>
      <c r="K166" s="242"/>
      <c r="L166" s="246"/>
      <c r="M166" s="247"/>
      <c r="N166" s="248"/>
      <c r="O166" s="248"/>
      <c r="P166" s="248"/>
      <c r="Q166" s="248"/>
      <c r="R166" s="248"/>
      <c r="S166" s="248"/>
      <c r="T166" s="24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0" t="s">
        <v>161</v>
      </c>
      <c r="AU166" s="250" t="s">
        <v>80</v>
      </c>
      <c r="AV166" s="14" t="s">
        <v>76</v>
      </c>
      <c r="AW166" s="14" t="s">
        <v>33</v>
      </c>
      <c r="AX166" s="14" t="s">
        <v>72</v>
      </c>
      <c r="AY166" s="250" t="s">
        <v>153</v>
      </c>
    </row>
    <row r="167" s="13" customFormat="1">
      <c r="A167" s="13"/>
      <c r="B167" s="229"/>
      <c r="C167" s="230"/>
      <c r="D167" s="231" t="s">
        <v>161</v>
      </c>
      <c r="E167" s="230"/>
      <c r="F167" s="233" t="s">
        <v>436</v>
      </c>
      <c r="G167" s="230"/>
      <c r="H167" s="234">
        <v>1.01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161</v>
      </c>
      <c r="AU167" s="240" t="s">
        <v>80</v>
      </c>
      <c r="AV167" s="13" t="s">
        <v>80</v>
      </c>
      <c r="AW167" s="13" t="s">
        <v>4</v>
      </c>
      <c r="AX167" s="13" t="s">
        <v>76</v>
      </c>
      <c r="AY167" s="240" t="s">
        <v>153</v>
      </c>
    </row>
    <row r="168" s="2" customFormat="1" ht="14.4" customHeight="1">
      <c r="A168" s="40"/>
      <c r="B168" s="41"/>
      <c r="C168" s="259" t="s">
        <v>437</v>
      </c>
      <c r="D168" s="259" t="s">
        <v>249</v>
      </c>
      <c r="E168" s="260" t="s">
        <v>438</v>
      </c>
      <c r="F168" s="261" t="s">
        <v>439</v>
      </c>
      <c r="G168" s="262" t="s">
        <v>193</v>
      </c>
      <c r="H168" s="263">
        <v>0.16900000000000001</v>
      </c>
      <c r="I168" s="264"/>
      <c r="J168" s="265">
        <f>ROUND(I168*H168,2)</f>
        <v>0</v>
      </c>
      <c r="K168" s="261" t="s">
        <v>424</v>
      </c>
      <c r="L168" s="266"/>
      <c r="M168" s="267" t="s">
        <v>19</v>
      </c>
      <c r="N168" s="268" t="s">
        <v>43</v>
      </c>
      <c r="O168" s="86"/>
      <c r="P168" s="225">
        <f>O168*H168</f>
        <v>0</v>
      </c>
      <c r="Q168" s="225">
        <v>0.11799999999999999</v>
      </c>
      <c r="R168" s="225">
        <f>Q168*H168</f>
        <v>0.019942000000000001</v>
      </c>
      <c r="S168" s="225">
        <v>0</v>
      </c>
      <c r="T168" s="22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7" t="s">
        <v>253</v>
      </c>
      <c r="AT168" s="227" t="s">
        <v>249</v>
      </c>
      <c r="AU168" s="227" t="s">
        <v>80</v>
      </c>
      <c r="AY168" s="19" t="s">
        <v>153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19" t="s">
        <v>76</v>
      </c>
      <c r="BK168" s="228">
        <f>ROUND(I168*H168,2)</f>
        <v>0</v>
      </c>
      <c r="BL168" s="19" t="s">
        <v>159</v>
      </c>
      <c r="BM168" s="227" t="s">
        <v>440</v>
      </c>
    </row>
    <row r="169" s="13" customFormat="1">
      <c r="A169" s="13"/>
      <c r="B169" s="229"/>
      <c r="C169" s="230"/>
      <c r="D169" s="231" t="s">
        <v>161</v>
      </c>
      <c r="E169" s="232" t="s">
        <v>19</v>
      </c>
      <c r="F169" s="233" t="s">
        <v>441</v>
      </c>
      <c r="G169" s="230"/>
      <c r="H169" s="234">
        <v>0.16700000000000001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161</v>
      </c>
      <c r="AU169" s="240" t="s">
        <v>80</v>
      </c>
      <c r="AV169" s="13" t="s">
        <v>80</v>
      </c>
      <c r="AW169" s="13" t="s">
        <v>33</v>
      </c>
      <c r="AX169" s="13" t="s">
        <v>76</v>
      </c>
      <c r="AY169" s="240" t="s">
        <v>153</v>
      </c>
    </row>
    <row r="170" s="14" customFormat="1">
      <c r="A170" s="14"/>
      <c r="B170" s="241"/>
      <c r="C170" s="242"/>
      <c r="D170" s="231" t="s">
        <v>161</v>
      </c>
      <c r="E170" s="243" t="s">
        <v>19</v>
      </c>
      <c r="F170" s="244" t="s">
        <v>442</v>
      </c>
      <c r="G170" s="242"/>
      <c r="H170" s="243" t="s">
        <v>19</v>
      </c>
      <c r="I170" s="245"/>
      <c r="J170" s="242"/>
      <c r="K170" s="242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161</v>
      </c>
      <c r="AU170" s="250" t="s">
        <v>80</v>
      </c>
      <c r="AV170" s="14" t="s">
        <v>76</v>
      </c>
      <c r="AW170" s="14" t="s">
        <v>33</v>
      </c>
      <c r="AX170" s="14" t="s">
        <v>72</v>
      </c>
      <c r="AY170" s="250" t="s">
        <v>153</v>
      </c>
    </row>
    <row r="171" s="13" customFormat="1">
      <c r="A171" s="13"/>
      <c r="B171" s="229"/>
      <c r="C171" s="230"/>
      <c r="D171" s="231" t="s">
        <v>161</v>
      </c>
      <c r="E171" s="230"/>
      <c r="F171" s="233" t="s">
        <v>443</v>
      </c>
      <c r="G171" s="230"/>
      <c r="H171" s="234">
        <v>0.16900000000000001</v>
      </c>
      <c r="I171" s="235"/>
      <c r="J171" s="230"/>
      <c r="K171" s="230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161</v>
      </c>
      <c r="AU171" s="240" t="s">
        <v>80</v>
      </c>
      <c r="AV171" s="13" t="s">
        <v>80</v>
      </c>
      <c r="AW171" s="13" t="s">
        <v>4</v>
      </c>
      <c r="AX171" s="13" t="s">
        <v>76</v>
      </c>
      <c r="AY171" s="240" t="s">
        <v>153</v>
      </c>
    </row>
    <row r="172" s="2" customFormat="1" ht="14.4" customHeight="1">
      <c r="A172" s="40"/>
      <c r="B172" s="41"/>
      <c r="C172" s="216" t="s">
        <v>444</v>
      </c>
      <c r="D172" s="216" t="s">
        <v>154</v>
      </c>
      <c r="E172" s="217" t="s">
        <v>445</v>
      </c>
      <c r="F172" s="218" t="s">
        <v>446</v>
      </c>
      <c r="G172" s="219" t="s">
        <v>193</v>
      </c>
      <c r="H172" s="220">
        <v>0.96499999999999997</v>
      </c>
      <c r="I172" s="221"/>
      <c r="J172" s="222">
        <f>ROUND(I172*H172,2)</f>
        <v>0</v>
      </c>
      <c r="K172" s="218" t="s">
        <v>264</v>
      </c>
      <c r="L172" s="46"/>
      <c r="M172" s="223" t="s">
        <v>19</v>
      </c>
      <c r="N172" s="224" t="s">
        <v>43</v>
      </c>
      <c r="O172" s="86"/>
      <c r="P172" s="225">
        <f>O172*H172</f>
        <v>0</v>
      </c>
      <c r="Q172" s="225">
        <v>2.02</v>
      </c>
      <c r="R172" s="225">
        <f>Q172*H172</f>
        <v>1.9493</v>
      </c>
      <c r="S172" s="225">
        <v>0</v>
      </c>
      <c r="T172" s="22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7" t="s">
        <v>159</v>
      </c>
      <c r="AT172" s="227" t="s">
        <v>154</v>
      </c>
      <c r="AU172" s="227" t="s">
        <v>80</v>
      </c>
      <c r="AY172" s="19" t="s">
        <v>153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9" t="s">
        <v>76</v>
      </c>
      <c r="BK172" s="228">
        <f>ROUND(I172*H172,2)</f>
        <v>0</v>
      </c>
      <c r="BL172" s="19" t="s">
        <v>159</v>
      </c>
      <c r="BM172" s="227" t="s">
        <v>447</v>
      </c>
    </row>
    <row r="173" s="2" customFormat="1">
      <c r="A173" s="40"/>
      <c r="B173" s="41"/>
      <c r="C173" s="42"/>
      <c r="D173" s="251" t="s">
        <v>178</v>
      </c>
      <c r="E173" s="42"/>
      <c r="F173" s="252" t="s">
        <v>448</v>
      </c>
      <c r="G173" s="42"/>
      <c r="H173" s="42"/>
      <c r="I173" s="253"/>
      <c r="J173" s="42"/>
      <c r="K173" s="42"/>
      <c r="L173" s="46"/>
      <c r="M173" s="254"/>
      <c r="N173" s="255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178</v>
      </c>
      <c r="AU173" s="19" t="s">
        <v>80</v>
      </c>
    </row>
    <row r="174" s="13" customFormat="1">
      <c r="A174" s="13"/>
      <c r="B174" s="229"/>
      <c r="C174" s="230"/>
      <c r="D174" s="231" t="s">
        <v>161</v>
      </c>
      <c r="E174" s="232" t="s">
        <v>19</v>
      </c>
      <c r="F174" s="233" t="s">
        <v>449</v>
      </c>
      <c r="G174" s="230"/>
      <c r="H174" s="234">
        <v>0.96499999999999997</v>
      </c>
      <c r="I174" s="235"/>
      <c r="J174" s="230"/>
      <c r="K174" s="230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161</v>
      </c>
      <c r="AU174" s="240" t="s">
        <v>80</v>
      </c>
      <c r="AV174" s="13" t="s">
        <v>80</v>
      </c>
      <c r="AW174" s="13" t="s">
        <v>33</v>
      </c>
      <c r="AX174" s="13" t="s">
        <v>76</v>
      </c>
      <c r="AY174" s="240" t="s">
        <v>153</v>
      </c>
    </row>
    <row r="175" s="14" customFormat="1">
      <c r="A175" s="14"/>
      <c r="B175" s="241"/>
      <c r="C175" s="242"/>
      <c r="D175" s="231" t="s">
        <v>161</v>
      </c>
      <c r="E175" s="243" t="s">
        <v>19</v>
      </c>
      <c r="F175" s="244" t="s">
        <v>450</v>
      </c>
      <c r="G175" s="242"/>
      <c r="H175" s="243" t="s">
        <v>19</v>
      </c>
      <c r="I175" s="245"/>
      <c r="J175" s="242"/>
      <c r="K175" s="242"/>
      <c r="L175" s="246"/>
      <c r="M175" s="247"/>
      <c r="N175" s="248"/>
      <c r="O175" s="248"/>
      <c r="P175" s="248"/>
      <c r="Q175" s="248"/>
      <c r="R175" s="248"/>
      <c r="S175" s="248"/>
      <c r="T175" s="24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0" t="s">
        <v>161</v>
      </c>
      <c r="AU175" s="250" t="s">
        <v>80</v>
      </c>
      <c r="AV175" s="14" t="s">
        <v>76</v>
      </c>
      <c r="AW175" s="14" t="s">
        <v>33</v>
      </c>
      <c r="AX175" s="14" t="s">
        <v>72</v>
      </c>
      <c r="AY175" s="250" t="s">
        <v>153</v>
      </c>
    </row>
    <row r="176" s="2" customFormat="1" ht="22.2" customHeight="1">
      <c r="A176" s="40"/>
      <c r="B176" s="41"/>
      <c r="C176" s="216" t="s">
        <v>451</v>
      </c>
      <c r="D176" s="216" t="s">
        <v>154</v>
      </c>
      <c r="E176" s="217" t="s">
        <v>452</v>
      </c>
      <c r="F176" s="218" t="s">
        <v>453</v>
      </c>
      <c r="G176" s="219" t="s">
        <v>252</v>
      </c>
      <c r="H176" s="220">
        <v>70.299999999999997</v>
      </c>
      <c r="I176" s="221"/>
      <c r="J176" s="222">
        <f>ROUND(I176*H176,2)</f>
        <v>0</v>
      </c>
      <c r="K176" s="218" t="s">
        <v>264</v>
      </c>
      <c r="L176" s="46"/>
      <c r="M176" s="223" t="s">
        <v>19</v>
      </c>
      <c r="N176" s="224" t="s">
        <v>43</v>
      </c>
      <c r="O176" s="86"/>
      <c r="P176" s="225">
        <f>O176*H176</f>
        <v>0</v>
      </c>
      <c r="Q176" s="225">
        <v>0.00021000000000000001</v>
      </c>
      <c r="R176" s="225">
        <f>Q176*H176</f>
        <v>0.014763</v>
      </c>
      <c r="S176" s="225">
        <v>0</v>
      </c>
      <c r="T176" s="22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7" t="s">
        <v>397</v>
      </c>
      <c r="AT176" s="227" t="s">
        <v>154</v>
      </c>
      <c r="AU176" s="227" t="s">
        <v>80</v>
      </c>
      <c r="AY176" s="19" t="s">
        <v>153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9" t="s">
        <v>76</v>
      </c>
      <c r="BK176" s="228">
        <f>ROUND(I176*H176,2)</f>
        <v>0</v>
      </c>
      <c r="BL176" s="19" t="s">
        <v>397</v>
      </c>
      <c r="BM176" s="227" t="s">
        <v>454</v>
      </c>
    </row>
    <row r="177" s="2" customFormat="1">
      <c r="A177" s="40"/>
      <c r="B177" s="41"/>
      <c r="C177" s="42"/>
      <c r="D177" s="251" t="s">
        <v>178</v>
      </c>
      <c r="E177" s="42"/>
      <c r="F177" s="252" t="s">
        <v>455</v>
      </c>
      <c r="G177" s="42"/>
      <c r="H177" s="42"/>
      <c r="I177" s="253"/>
      <c r="J177" s="42"/>
      <c r="K177" s="42"/>
      <c r="L177" s="46"/>
      <c r="M177" s="254"/>
      <c r="N177" s="255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178</v>
      </c>
      <c r="AU177" s="19" t="s">
        <v>80</v>
      </c>
    </row>
    <row r="178" s="13" customFormat="1">
      <c r="A178" s="13"/>
      <c r="B178" s="229"/>
      <c r="C178" s="230"/>
      <c r="D178" s="231" t="s">
        <v>161</v>
      </c>
      <c r="E178" s="232" t="s">
        <v>19</v>
      </c>
      <c r="F178" s="233" t="s">
        <v>456</v>
      </c>
      <c r="G178" s="230"/>
      <c r="H178" s="234">
        <v>70.299999999999997</v>
      </c>
      <c r="I178" s="235"/>
      <c r="J178" s="230"/>
      <c r="K178" s="230"/>
      <c r="L178" s="236"/>
      <c r="M178" s="237"/>
      <c r="N178" s="238"/>
      <c r="O178" s="238"/>
      <c r="P178" s="238"/>
      <c r="Q178" s="238"/>
      <c r="R178" s="238"/>
      <c r="S178" s="238"/>
      <c r="T178" s="23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0" t="s">
        <v>161</v>
      </c>
      <c r="AU178" s="240" t="s">
        <v>80</v>
      </c>
      <c r="AV178" s="13" t="s">
        <v>80</v>
      </c>
      <c r="AW178" s="13" t="s">
        <v>33</v>
      </c>
      <c r="AX178" s="13" t="s">
        <v>76</v>
      </c>
      <c r="AY178" s="240" t="s">
        <v>153</v>
      </c>
    </row>
    <row r="179" s="2" customFormat="1" ht="14.4" customHeight="1">
      <c r="A179" s="40"/>
      <c r="B179" s="41"/>
      <c r="C179" s="259" t="s">
        <v>457</v>
      </c>
      <c r="D179" s="259" t="s">
        <v>249</v>
      </c>
      <c r="E179" s="260" t="s">
        <v>458</v>
      </c>
      <c r="F179" s="261" t="s">
        <v>459</v>
      </c>
      <c r="G179" s="262" t="s">
        <v>252</v>
      </c>
      <c r="H179" s="263">
        <v>70.299999999999997</v>
      </c>
      <c r="I179" s="264"/>
      <c r="J179" s="265">
        <f>ROUND(I179*H179,2)</f>
        <v>0</v>
      </c>
      <c r="K179" s="261" t="s">
        <v>264</v>
      </c>
      <c r="L179" s="266"/>
      <c r="M179" s="267" t="s">
        <v>19</v>
      </c>
      <c r="N179" s="268" t="s">
        <v>43</v>
      </c>
      <c r="O179" s="86"/>
      <c r="P179" s="225">
        <f>O179*H179</f>
        <v>0</v>
      </c>
      <c r="Q179" s="225">
        <v>6.9999999999999994E-05</v>
      </c>
      <c r="R179" s="225">
        <f>Q179*H179</f>
        <v>0.0049209999999999992</v>
      </c>
      <c r="S179" s="225">
        <v>0</v>
      </c>
      <c r="T179" s="22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7" t="s">
        <v>460</v>
      </c>
      <c r="AT179" s="227" t="s">
        <v>249</v>
      </c>
      <c r="AU179" s="227" t="s">
        <v>80</v>
      </c>
      <c r="AY179" s="19" t="s">
        <v>153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9" t="s">
        <v>76</v>
      </c>
      <c r="BK179" s="228">
        <f>ROUND(I179*H179,2)</f>
        <v>0</v>
      </c>
      <c r="BL179" s="19" t="s">
        <v>397</v>
      </c>
      <c r="BM179" s="227" t="s">
        <v>461</v>
      </c>
    </row>
    <row r="180" s="2" customFormat="1" ht="14.4" customHeight="1">
      <c r="A180" s="40"/>
      <c r="B180" s="41"/>
      <c r="C180" s="216" t="s">
        <v>462</v>
      </c>
      <c r="D180" s="216" t="s">
        <v>154</v>
      </c>
      <c r="E180" s="217" t="s">
        <v>463</v>
      </c>
      <c r="F180" s="218" t="s">
        <v>464</v>
      </c>
      <c r="G180" s="219" t="s">
        <v>157</v>
      </c>
      <c r="H180" s="220">
        <v>21.09</v>
      </c>
      <c r="I180" s="221"/>
      <c r="J180" s="222">
        <f>ROUND(I180*H180,2)</f>
        <v>0</v>
      </c>
      <c r="K180" s="218" t="s">
        <v>264</v>
      </c>
      <c r="L180" s="46"/>
      <c r="M180" s="223" t="s">
        <v>19</v>
      </c>
      <c r="N180" s="224" t="s">
        <v>43</v>
      </c>
      <c r="O180" s="86"/>
      <c r="P180" s="225">
        <f>O180*H180</f>
        <v>0</v>
      </c>
      <c r="Q180" s="225">
        <v>0.02102</v>
      </c>
      <c r="R180" s="225">
        <f>Q180*H180</f>
        <v>0.44331180000000003</v>
      </c>
      <c r="S180" s="225">
        <v>0</v>
      </c>
      <c r="T180" s="22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7" t="s">
        <v>159</v>
      </c>
      <c r="AT180" s="227" t="s">
        <v>154</v>
      </c>
      <c r="AU180" s="227" t="s">
        <v>80</v>
      </c>
      <c r="AY180" s="19" t="s">
        <v>153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9" t="s">
        <v>76</v>
      </c>
      <c r="BK180" s="228">
        <f>ROUND(I180*H180,2)</f>
        <v>0</v>
      </c>
      <c r="BL180" s="19" t="s">
        <v>159</v>
      </c>
      <c r="BM180" s="227" t="s">
        <v>465</v>
      </c>
    </row>
    <row r="181" s="2" customFormat="1">
      <c r="A181" s="40"/>
      <c r="B181" s="41"/>
      <c r="C181" s="42"/>
      <c r="D181" s="251" t="s">
        <v>178</v>
      </c>
      <c r="E181" s="42"/>
      <c r="F181" s="252" t="s">
        <v>466</v>
      </c>
      <c r="G181" s="42"/>
      <c r="H181" s="42"/>
      <c r="I181" s="253"/>
      <c r="J181" s="42"/>
      <c r="K181" s="42"/>
      <c r="L181" s="46"/>
      <c r="M181" s="254"/>
      <c r="N181" s="255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178</v>
      </c>
      <c r="AU181" s="19" t="s">
        <v>80</v>
      </c>
    </row>
    <row r="182" s="13" customFormat="1">
      <c r="A182" s="13"/>
      <c r="B182" s="229"/>
      <c r="C182" s="230"/>
      <c r="D182" s="231" t="s">
        <v>161</v>
      </c>
      <c r="E182" s="232" t="s">
        <v>19</v>
      </c>
      <c r="F182" s="233" t="s">
        <v>467</v>
      </c>
      <c r="G182" s="230"/>
      <c r="H182" s="234">
        <v>21.09</v>
      </c>
      <c r="I182" s="235"/>
      <c r="J182" s="230"/>
      <c r="K182" s="230"/>
      <c r="L182" s="236"/>
      <c r="M182" s="237"/>
      <c r="N182" s="238"/>
      <c r="O182" s="238"/>
      <c r="P182" s="238"/>
      <c r="Q182" s="238"/>
      <c r="R182" s="238"/>
      <c r="S182" s="238"/>
      <c r="T182" s="23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0" t="s">
        <v>161</v>
      </c>
      <c r="AU182" s="240" t="s">
        <v>80</v>
      </c>
      <c r="AV182" s="13" t="s">
        <v>80</v>
      </c>
      <c r="AW182" s="13" t="s">
        <v>33</v>
      </c>
      <c r="AX182" s="13" t="s">
        <v>76</v>
      </c>
      <c r="AY182" s="240" t="s">
        <v>153</v>
      </c>
    </row>
    <row r="183" s="14" customFormat="1">
      <c r="A183" s="14"/>
      <c r="B183" s="241"/>
      <c r="C183" s="242"/>
      <c r="D183" s="231" t="s">
        <v>161</v>
      </c>
      <c r="E183" s="243" t="s">
        <v>19</v>
      </c>
      <c r="F183" s="244" t="s">
        <v>468</v>
      </c>
      <c r="G183" s="242"/>
      <c r="H183" s="243" t="s">
        <v>19</v>
      </c>
      <c r="I183" s="245"/>
      <c r="J183" s="242"/>
      <c r="K183" s="242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161</v>
      </c>
      <c r="AU183" s="250" t="s">
        <v>80</v>
      </c>
      <c r="AV183" s="14" t="s">
        <v>76</v>
      </c>
      <c r="AW183" s="14" t="s">
        <v>33</v>
      </c>
      <c r="AX183" s="14" t="s">
        <v>72</v>
      </c>
      <c r="AY183" s="250" t="s">
        <v>153</v>
      </c>
    </row>
    <row r="184" s="2" customFormat="1" ht="14.4" customHeight="1">
      <c r="A184" s="40"/>
      <c r="B184" s="41"/>
      <c r="C184" s="259" t="s">
        <v>469</v>
      </c>
      <c r="D184" s="259" t="s">
        <v>249</v>
      </c>
      <c r="E184" s="260" t="s">
        <v>470</v>
      </c>
      <c r="F184" s="261" t="s">
        <v>471</v>
      </c>
      <c r="G184" s="262" t="s">
        <v>172</v>
      </c>
      <c r="H184" s="263">
        <v>39</v>
      </c>
      <c r="I184" s="264"/>
      <c r="J184" s="265">
        <f>ROUND(I184*H184,2)</f>
        <v>0</v>
      </c>
      <c r="K184" s="261" t="s">
        <v>424</v>
      </c>
      <c r="L184" s="266"/>
      <c r="M184" s="267" t="s">
        <v>19</v>
      </c>
      <c r="N184" s="268" t="s">
        <v>43</v>
      </c>
      <c r="O184" s="86"/>
      <c r="P184" s="225">
        <f>O184*H184</f>
        <v>0</v>
      </c>
      <c r="Q184" s="225">
        <v>37.549999999999997</v>
      </c>
      <c r="R184" s="225">
        <f>Q184*H184</f>
        <v>1464.4499999999998</v>
      </c>
      <c r="S184" s="225">
        <v>0</v>
      </c>
      <c r="T184" s="22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7" t="s">
        <v>253</v>
      </c>
      <c r="AT184" s="227" t="s">
        <v>249</v>
      </c>
      <c r="AU184" s="227" t="s">
        <v>80</v>
      </c>
      <c r="AY184" s="19" t="s">
        <v>153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9" t="s">
        <v>76</v>
      </c>
      <c r="BK184" s="228">
        <f>ROUND(I184*H184,2)</f>
        <v>0</v>
      </c>
      <c r="BL184" s="19" t="s">
        <v>159</v>
      </c>
      <c r="BM184" s="227" t="s">
        <v>472</v>
      </c>
    </row>
    <row r="185" s="13" customFormat="1">
      <c r="A185" s="13"/>
      <c r="B185" s="229"/>
      <c r="C185" s="230"/>
      <c r="D185" s="231" t="s">
        <v>161</v>
      </c>
      <c r="E185" s="232" t="s">
        <v>19</v>
      </c>
      <c r="F185" s="233" t="s">
        <v>473</v>
      </c>
      <c r="G185" s="230"/>
      <c r="H185" s="234">
        <v>39</v>
      </c>
      <c r="I185" s="235"/>
      <c r="J185" s="230"/>
      <c r="K185" s="230"/>
      <c r="L185" s="236"/>
      <c r="M185" s="237"/>
      <c r="N185" s="238"/>
      <c r="O185" s="238"/>
      <c r="P185" s="238"/>
      <c r="Q185" s="238"/>
      <c r="R185" s="238"/>
      <c r="S185" s="238"/>
      <c r="T185" s="23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0" t="s">
        <v>161</v>
      </c>
      <c r="AU185" s="240" t="s">
        <v>80</v>
      </c>
      <c r="AV185" s="13" t="s">
        <v>80</v>
      </c>
      <c r="AW185" s="13" t="s">
        <v>33</v>
      </c>
      <c r="AX185" s="13" t="s">
        <v>76</v>
      </c>
      <c r="AY185" s="240" t="s">
        <v>153</v>
      </c>
    </row>
    <row r="186" s="14" customFormat="1">
      <c r="A186" s="14"/>
      <c r="B186" s="241"/>
      <c r="C186" s="242"/>
      <c r="D186" s="231" t="s">
        <v>161</v>
      </c>
      <c r="E186" s="243" t="s">
        <v>19</v>
      </c>
      <c r="F186" s="244" t="s">
        <v>474</v>
      </c>
      <c r="G186" s="242"/>
      <c r="H186" s="243" t="s">
        <v>19</v>
      </c>
      <c r="I186" s="245"/>
      <c r="J186" s="242"/>
      <c r="K186" s="242"/>
      <c r="L186" s="246"/>
      <c r="M186" s="247"/>
      <c r="N186" s="248"/>
      <c r="O186" s="248"/>
      <c r="P186" s="248"/>
      <c r="Q186" s="248"/>
      <c r="R186" s="248"/>
      <c r="S186" s="248"/>
      <c r="T186" s="249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0" t="s">
        <v>161</v>
      </c>
      <c r="AU186" s="250" t="s">
        <v>80</v>
      </c>
      <c r="AV186" s="14" t="s">
        <v>76</v>
      </c>
      <c r="AW186" s="14" t="s">
        <v>33</v>
      </c>
      <c r="AX186" s="14" t="s">
        <v>72</v>
      </c>
      <c r="AY186" s="250" t="s">
        <v>153</v>
      </c>
    </row>
    <row r="187" s="14" customFormat="1">
      <c r="A187" s="14"/>
      <c r="B187" s="241"/>
      <c r="C187" s="242"/>
      <c r="D187" s="231" t="s">
        <v>161</v>
      </c>
      <c r="E187" s="243" t="s">
        <v>19</v>
      </c>
      <c r="F187" s="244" t="s">
        <v>475</v>
      </c>
      <c r="G187" s="242"/>
      <c r="H187" s="243" t="s">
        <v>19</v>
      </c>
      <c r="I187" s="245"/>
      <c r="J187" s="242"/>
      <c r="K187" s="242"/>
      <c r="L187" s="246"/>
      <c r="M187" s="247"/>
      <c r="N187" s="248"/>
      <c r="O187" s="248"/>
      <c r="P187" s="248"/>
      <c r="Q187" s="248"/>
      <c r="R187" s="248"/>
      <c r="S187" s="248"/>
      <c r="T187" s="24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0" t="s">
        <v>161</v>
      </c>
      <c r="AU187" s="250" t="s">
        <v>80</v>
      </c>
      <c r="AV187" s="14" t="s">
        <v>76</v>
      </c>
      <c r="AW187" s="14" t="s">
        <v>33</v>
      </c>
      <c r="AX187" s="14" t="s">
        <v>72</v>
      </c>
      <c r="AY187" s="250" t="s">
        <v>153</v>
      </c>
    </row>
    <row r="188" s="12" customFormat="1" ht="22.8" customHeight="1">
      <c r="A188" s="12"/>
      <c r="B188" s="200"/>
      <c r="C188" s="201"/>
      <c r="D188" s="202" t="s">
        <v>71</v>
      </c>
      <c r="E188" s="214" t="s">
        <v>159</v>
      </c>
      <c r="F188" s="214" t="s">
        <v>476</v>
      </c>
      <c r="G188" s="201"/>
      <c r="H188" s="201"/>
      <c r="I188" s="204"/>
      <c r="J188" s="215">
        <f>BK188</f>
        <v>0</v>
      </c>
      <c r="K188" s="201"/>
      <c r="L188" s="206"/>
      <c r="M188" s="207"/>
      <c r="N188" s="208"/>
      <c r="O188" s="208"/>
      <c r="P188" s="209">
        <f>SUM(P189:P197)</f>
        <v>0</v>
      </c>
      <c r="Q188" s="208"/>
      <c r="R188" s="209">
        <f>SUM(R189:R197)</f>
        <v>0</v>
      </c>
      <c r="S188" s="208"/>
      <c r="T188" s="210">
        <f>SUM(T189:T197)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1" t="s">
        <v>76</v>
      </c>
      <c r="AT188" s="212" t="s">
        <v>71</v>
      </c>
      <c r="AU188" s="212" t="s">
        <v>76</v>
      </c>
      <c r="AY188" s="211" t="s">
        <v>153</v>
      </c>
      <c r="BK188" s="213">
        <f>SUM(BK189:BK197)</f>
        <v>0</v>
      </c>
    </row>
    <row r="189" s="2" customFormat="1" ht="14.4" customHeight="1">
      <c r="A189" s="40"/>
      <c r="B189" s="41"/>
      <c r="C189" s="216" t="s">
        <v>477</v>
      </c>
      <c r="D189" s="216" t="s">
        <v>154</v>
      </c>
      <c r="E189" s="217" t="s">
        <v>477</v>
      </c>
      <c r="F189" s="218" t="s">
        <v>478</v>
      </c>
      <c r="G189" s="219" t="s">
        <v>479</v>
      </c>
      <c r="H189" s="220">
        <v>1</v>
      </c>
      <c r="I189" s="221"/>
      <c r="J189" s="222">
        <f>ROUND(I189*H189,2)</f>
        <v>0</v>
      </c>
      <c r="K189" s="218" t="s">
        <v>424</v>
      </c>
      <c r="L189" s="46"/>
      <c r="M189" s="223" t="s">
        <v>19</v>
      </c>
      <c r="N189" s="224" t="s">
        <v>43</v>
      </c>
      <c r="O189" s="86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7" t="s">
        <v>159</v>
      </c>
      <c r="AT189" s="227" t="s">
        <v>154</v>
      </c>
      <c r="AU189" s="227" t="s">
        <v>80</v>
      </c>
      <c r="AY189" s="19" t="s">
        <v>153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9" t="s">
        <v>76</v>
      </c>
      <c r="BK189" s="228">
        <f>ROUND(I189*H189,2)</f>
        <v>0</v>
      </c>
      <c r="BL189" s="19" t="s">
        <v>159</v>
      </c>
      <c r="BM189" s="227" t="s">
        <v>480</v>
      </c>
    </row>
    <row r="190" s="13" customFormat="1">
      <c r="A190" s="13"/>
      <c r="B190" s="229"/>
      <c r="C190" s="230"/>
      <c r="D190" s="231" t="s">
        <v>161</v>
      </c>
      <c r="E190" s="232" t="s">
        <v>19</v>
      </c>
      <c r="F190" s="233" t="s">
        <v>76</v>
      </c>
      <c r="G190" s="230"/>
      <c r="H190" s="234">
        <v>1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161</v>
      </c>
      <c r="AU190" s="240" t="s">
        <v>80</v>
      </c>
      <c r="AV190" s="13" t="s">
        <v>80</v>
      </c>
      <c r="AW190" s="13" t="s">
        <v>33</v>
      </c>
      <c r="AX190" s="13" t="s">
        <v>76</v>
      </c>
      <c r="AY190" s="240" t="s">
        <v>153</v>
      </c>
    </row>
    <row r="191" s="14" customFormat="1">
      <c r="A191" s="14"/>
      <c r="B191" s="241"/>
      <c r="C191" s="242"/>
      <c r="D191" s="231" t="s">
        <v>161</v>
      </c>
      <c r="E191" s="243" t="s">
        <v>19</v>
      </c>
      <c r="F191" s="244" t="s">
        <v>481</v>
      </c>
      <c r="G191" s="242"/>
      <c r="H191" s="243" t="s">
        <v>19</v>
      </c>
      <c r="I191" s="245"/>
      <c r="J191" s="242"/>
      <c r="K191" s="242"/>
      <c r="L191" s="246"/>
      <c r="M191" s="247"/>
      <c r="N191" s="248"/>
      <c r="O191" s="248"/>
      <c r="P191" s="248"/>
      <c r="Q191" s="248"/>
      <c r="R191" s="248"/>
      <c r="S191" s="248"/>
      <c r="T191" s="24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0" t="s">
        <v>161</v>
      </c>
      <c r="AU191" s="250" t="s">
        <v>80</v>
      </c>
      <c r="AV191" s="14" t="s">
        <v>76</v>
      </c>
      <c r="AW191" s="14" t="s">
        <v>33</v>
      </c>
      <c r="AX191" s="14" t="s">
        <v>72</v>
      </c>
      <c r="AY191" s="250" t="s">
        <v>153</v>
      </c>
    </row>
    <row r="192" s="14" customFormat="1">
      <c r="A192" s="14"/>
      <c r="B192" s="241"/>
      <c r="C192" s="242"/>
      <c r="D192" s="231" t="s">
        <v>161</v>
      </c>
      <c r="E192" s="243" t="s">
        <v>19</v>
      </c>
      <c r="F192" s="244" t="s">
        <v>482</v>
      </c>
      <c r="G192" s="242"/>
      <c r="H192" s="243" t="s">
        <v>19</v>
      </c>
      <c r="I192" s="245"/>
      <c r="J192" s="242"/>
      <c r="K192" s="242"/>
      <c r="L192" s="246"/>
      <c r="M192" s="247"/>
      <c r="N192" s="248"/>
      <c r="O192" s="248"/>
      <c r="P192" s="248"/>
      <c r="Q192" s="248"/>
      <c r="R192" s="248"/>
      <c r="S192" s="248"/>
      <c r="T192" s="24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0" t="s">
        <v>161</v>
      </c>
      <c r="AU192" s="250" t="s">
        <v>80</v>
      </c>
      <c r="AV192" s="14" t="s">
        <v>76</v>
      </c>
      <c r="AW192" s="14" t="s">
        <v>33</v>
      </c>
      <c r="AX192" s="14" t="s">
        <v>72</v>
      </c>
      <c r="AY192" s="250" t="s">
        <v>153</v>
      </c>
    </row>
    <row r="193" s="14" customFormat="1">
      <c r="A193" s="14"/>
      <c r="B193" s="241"/>
      <c r="C193" s="242"/>
      <c r="D193" s="231" t="s">
        <v>161</v>
      </c>
      <c r="E193" s="243" t="s">
        <v>19</v>
      </c>
      <c r="F193" s="244" t="s">
        <v>483</v>
      </c>
      <c r="G193" s="242"/>
      <c r="H193" s="243" t="s">
        <v>19</v>
      </c>
      <c r="I193" s="245"/>
      <c r="J193" s="242"/>
      <c r="K193" s="242"/>
      <c r="L193" s="246"/>
      <c r="M193" s="247"/>
      <c r="N193" s="248"/>
      <c r="O193" s="248"/>
      <c r="P193" s="248"/>
      <c r="Q193" s="248"/>
      <c r="R193" s="248"/>
      <c r="S193" s="248"/>
      <c r="T193" s="24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0" t="s">
        <v>161</v>
      </c>
      <c r="AU193" s="250" t="s">
        <v>80</v>
      </c>
      <c r="AV193" s="14" t="s">
        <v>76</v>
      </c>
      <c r="AW193" s="14" t="s">
        <v>33</v>
      </c>
      <c r="AX193" s="14" t="s">
        <v>72</v>
      </c>
      <c r="AY193" s="250" t="s">
        <v>153</v>
      </c>
    </row>
    <row r="194" s="2" customFormat="1" ht="14.4" customHeight="1">
      <c r="A194" s="40"/>
      <c r="B194" s="41"/>
      <c r="C194" s="216" t="s">
        <v>484</v>
      </c>
      <c r="D194" s="216" t="s">
        <v>154</v>
      </c>
      <c r="E194" s="217" t="s">
        <v>484</v>
      </c>
      <c r="F194" s="218" t="s">
        <v>485</v>
      </c>
      <c r="G194" s="219" t="s">
        <v>479</v>
      </c>
      <c r="H194" s="220">
        <v>1</v>
      </c>
      <c r="I194" s="221"/>
      <c r="J194" s="222">
        <f>ROUND(I194*H194,2)</f>
        <v>0</v>
      </c>
      <c r="K194" s="218" t="s">
        <v>424</v>
      </c>
      <c r="L194" s="46"/>
      <c r="M194" s="223" t="s">
        <v>19</v>
      </c>
      <c r="N194" s="224" t="s">
        <v>43</v>
      </c>
      <c r="O194" s="86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7" t="s">
        <v>159</v>
      </c>
      <c r="AT194" s="227" t="s">
        <v>154</v>
      </c>
      <c r="AU194" s="227" t="s">
        <v>80</v>
      </c>
      <c r="AY194" s="19" t="s">
        <v>153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9" t="s">
        <v>76</v>
      </c>
      <c r="BK194" s="228">
        <f>ROUND(I194*H194,2)</f>
        <v>0</v>
      </c>
      <c r="BL194" s="19" t="s">
        <v>159</v>
      </c>
      <c r="BM194" s="227" t="s">
        <v>486</v>
      </c>
    </row>
    <row r="195" s="13" customFormat="1">
      <c r="A195" s="13"/>
      <c r="B195" s="229"/>
      <c r="C195" s="230"/>
      <c r="D195" s="231" t="s">
        <v>161</v>
      </c>
      <c r="E195" s="232" t="s">
        <v>19</v>
      </c>
      <c r="F195" s="233" t="s">
        <v>76</v>
      </c>
      <c r="G195" s="230"/>
      <c r="H195" s="234">
        <v>1</v>
      </c>
      <c r="I195" s="235"/>
      <c r="J195" s="230"/>
      <c r="K195" s="230"/>
      <c r="L195" s="236"/>
      <c r="M195" s="237"/>
      <c r="N195" s="238"/>
      <c r="O195" s="238"/>
      <c r="P195" s="238"/>
      <c r="Q195" s="238"/>
      <c r="R195" s="238"/>
      <c r="S195" s="238"/>
      <c r="T195" s="23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0" t="s">
        <v>161</v>
      </c>
      <c r="AU195" s="240" t="s">
        <v>80</v>
      </c>
      <c r="AV195" s="13" t="s">
        <v>80</v>
      </c>
      <c r="AW195" s="13" t="s">
        <v>33</v>
      </c>
      <c r="AX195" s="13" t="s">
        <v>76</v>
      </c>
      <c r="AY195" s="240" t="s">
        <v>153</v>
      </c>
    </row>
    <row r="196" s="14" customFormat="1">
      <c r="A196" s="14"/>
      <c r="B196" s="241"/>
      <c r="C196" s="242"/>
      <c r="D196" s="231" t="s">
        <v>161</v>
      </c>
      <c r="E196" s="243" t="s">
        <v>19</v>
      </c>
      <c r="F196" s="244" t="s">
        <v>487</v>
      </c>
      <c r="G196" s="242"/>
      <c r="H196" s="243" t="s">
        <v>19</v>
      </c>
      <c r="I196" s="245"/>
      <c r="J196" s="242"/>
      <c r="K196" s="242"/>
      <c r="L196" s="246"/>
      <c r="M196" s="247"/>
      <c r="N196" s="248"/>
      <c r="O196" s="248"/>
      <c r="P196" s="248"/>
      <c r="Q196" s="248"/>
      <c r="R196" s="248"/>
      <c r="S196" s="248"/>
      <c r="T196" s="24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0" t="s">
        <v>161</v>
      </c>
      <c r="AU196" s="250" t="s">
        <v>80</v>
      </c>
      <c r="AV196" s="14" t="s">
        <v>76</v>
      </c>
      <c r="AW196" s="14" t="s">
        <v>33</v>
      </c>
      <c r="AX196" s="14" t="s">
        <v>72</v>
      </c>
      <c r="AY196" s="250" t="s">
        <v>153</v>
      </c>
    </row>
    <row r="197" s="14" customFormat="1">
      <c r="A197" s="14"/>
      <c r="B197" s="241"/>
      <c r="C197" s="242"/>
      <c r="D197" s="231" t="s">
        <v>161</v>
      </c>
      <c r="E197" s="243" t="s">
        <v>19</v>
      </c>
      <c r="F197" s="244" t="s">
        <v>488</v>
      </c>
      <c r="G197" s="242"/>
      <c r="H197" s="243" t="s">
        <v>19</v>
      </c>
      <c r="I197" s="245"/>
      <c r="J197" s="242"/>
      <c r="K197" s="242"/>
      <c r="L197" s="246"/>
      <c r="M197" s="247"/>
      <c r="N197" s="248"/>
      <c r="O197" s="248"/>
      <c r="P197" s="248"/>
      <c r="Q197" s="248"/>
      <c r="R197" s="248"/>
      <c r="S197" s="248"/>
      <c r="T197" s="24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0" t="s">
        <v>161</v>
      </c>
      <c r="AU197" s="250" t="s">
        <v>80</v>
      </c>
      <c r="AV197" s="14" t="s">
        <v>76</v>
      </c>
      <c r="AW197" s="14" t="s">
        <v>33</v>
      </c>
      <c r="AX197" s="14" t="s">
        <v>72</v>
      </c>
      <c r="AY197" s="250" t="s">
        <v>153</v>
      </c>
    </row>
    <row r="198" s="12" customFormat="1" ht="22.8" customHeight="1">
      <c r="A198" s="12"/>
      <c r="B198" s="200"/>
      <c r="C198" s="201"/>
      <c r="D198" s="202" t="s">
        <v>71</v>
      </c>
      <c r="E198" s="214" t="s">
        <v>259</v>
      </c>
      <c r="F198" s="214" t="s">
        <v>260</v>
      </c>
      <c r="G198" s="201"/>
      <c r="H198" s="201"/>
      <c r="I198" s="204"/>
      <c r="J198" s="215">
        <f>BK198</f>
        <v>0</v>
      </c>
      <c r="K198" s="201"/>
      <c r="L198" s="206"/>
      <c r="M198" s="207"/>
      <c r="N198" s="208"/>
      <c r="O198" s="208"/>
      <c r="P198" s="209">
        <f>SUM(P199:P202)</f>
        <v>0</v>
      </c>
      <c r="Q198" s="208"/>
      <c r="R198" s="209">
        <f>SUM(R199:R202)</f>
        <v>0</v>
      </c>
      <c r="S198" s="208"/>
      <c r="T198" s="210">
        <f>SUM(T199:T202)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1" t="s">
        <v>76</v>
      </c>
      <c r="AT198" s="212" t="s">
        <v>71</v>
      </c>
      <c r="AU198" s="212" t="s">
        <v>76</v>
      </c>
      <c r="AY198" s="211" t="s">
        <v>153</v>
      </c>
      <c r="BK198" s="213">
        <f>SUM(BK199:BK202)</f>
        <v>0</v>
      </c>
    </row>
    <row r="199" s="2" customFormat="1" ht="22.2" customHeight="1">
      <c r="A199" s="40"/>
      <c r="B199" s="41"/>
      <c r="C199" s="216" t="s">
        <v>489</v>
      </c>
      <c r="D199" s="216" t="s">
        <v>154</v>
      </c>
      <c r="E199" s="217" t="s">
        <v>490</v>
      </c>
      <c r="F199" s="218" t="s">
        <v>491</v>
      </c>
      <c r="G199" s="219" t="s">
        <v>263</v>
      </c>
      <c r="H199" s="220">
        <v>1660.923</v>
      </c>
      <c r="I199" s="221"/>
      <c r="J199" s="222">
        <f>ROUND(I199*H199,2)</f>
        <v>0</v>
      </c>
      <c r="K199" s="218" t="s">
        <v>264</v>
      </c>
      <c r="L199" s="46"/>
      <c r="M199" s="223" t="s">
        <v>19</v>
      </c>
      <c r="N199" s="224" t="s">
        <v>43</v>
      </c>
      <c r="O199" s="86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7" t="s">
        <v>159</v>
      </c>
      <c r="AT199" s="227" t="s">
        <v>154</v>
      </c>
      <c r="AU199" s="227" t="s">
        <v>80</v>
      </c>
      <c r="AY199" s="19" t="s">
        <v>153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9" t="s">
        <v>76</v>
      </c>
      <c r="BK199" s="228">
        <f>ROUND(I199*H199,2)</f>
        <v>0</v>
      </c>
      <c r="BL199" s="19" t="s">
        <v>159</v>
      </c>
      <c r="BM199" s="227" t="s">
        <v>492</v>
      </c>
    </row>
    <row r="200" s="2" customFormat="1">
      <c r="A200" s="40"/>
      <c r="B200" s="41"/>
      <c r="C200" s="42"/>
      <c r="D200" s="251" t="s">
        <v>178</v>
      </c>
      <c r="E200" s="42"/>
      <c r="F200" s="252" t="s">
        <v>493</v>
      </c>
      <c r="G200" s="42"/>
      <c r="H200" s="42"/>
      <c r="I200" s="253"/>
      <c r="J200" s="42"/>
      <c r="K200" s="42"/>
      <c r="L200" s="46"/>
      <c r="M200" s="254"/>
      <c r="N200" s="255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178</v>
      </c>
      <c r="AU200" s="19" t="s">
        <v>80</v>
      </c>
    </row>
    <row r="201" s="2" customFormat="1" ht="30" customHeight="1">
      <c r="A201" s="40"/>
      <c r="B201" s="41"/>
      <c r="C201" s="216" t="s">
        <v>494</v>
      </c>
      <c r="D201" s="216" t="s">
        <v>154</v>
      </c>
      <c r="E201" s="217" t="s">
        <v>495</v>
      </c>
      <c r="F201" s="218" t="s">
        <v>496</v>
      </c>
      <c r="G201" s="219" t="s">
        <v>263</v>
      </c>
      <c r="H201" s="220">
        <v>1660.923</v>
      </c>
      <c r="I201" s="221"/>
      <c r="J201" s="222">
        <f>ROUND(I201*H201,2)</f>
        <v>0</v>
      </c>
      <c r="K201" s="218" t="s">
        <v>264</v>
      </c>
      <c r="L201" s="46"/>
      <c r="M201" s="223" t="s">
        <v>19</v>
      </c>
      <c r="N201" s="224" t="s">
        <v>43</v>
      </c>
      <c r="O201" s="86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7" t="s">
        <v>159</v>
      </c>
      <c r="AT201" s="227" t="s">
        <v>154</v>
      </c>
      <c r="AU201" s="227" t="s">
        <v>80</v>
      </c>
      <c r="AY201" s="19" t="s">
        <v>153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9" t="s">
        <v>76</v>
      </c>
      <c r="BK201" s="228">
        <f>ROUND(I201*H201,2)</f>
        <v>0</v>
      </c>
      <c r="BL201" s="19" t="s">
        <v>159</v>
      </c>
      <c r="BM201" s="227" t="s">
        <v>497</v>
      </c>
    </row>
    <row r="202" s="2" customFormat="1">
      <c r="A202" s="40"/>
      <c r="B202" s="41"/>
      <c r="C202" s="42"/>
      <c r="D202" s="251" t="s">
        <v>178</v>
      </c>
      <c r="E202" s="42"/>
      <c r="F202" s="252" t="s">
        <v>498</v>
      </c>
      <c r="G202" s="42"/>
      <c r="H202" s="42"/>
      <c r="I202" s="253"/>
      <c r="J202" s="42"/>
      <c r="K202" s="42"/>
      <c r="L202" s="46"/>
      <c r="M202" s="269"/>
      <c r="N202" s="270"/>
      <c r="O202" s="271"/>
      <c r="P202" s="271"/>
      <c r="Q202" s="271"/>
      <c r="R202" s="271"/>
      <c r="S202" s="271"/>
      <c r="T202" s="272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178</v>
      </c>
      <c r="AU202" s="19" t="s">
        <v>80</v>
      </c>
    </row>
    <row r="203" s="2" customFormat="1" ht="6.96" customHeight="1">
      <c r="A203" s="40"/>
      <c r="B203" s="61"/>
      <c r="C203" s="62"/>
      <c r="D203" s="62"/>
      <c r="E203" s="62"/>
      <c r="F203" s="62"/>
      <c r="G203" s="62"/>
      <c r="H203" s="62"/>
      <c r="I203" s="62"/>
      <c r="J203" s="62"/>
      <c r="K203" s="62"/>
      <c r="L203" s="46"/>
      <c r="M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</row>
  </sheetData>
  <sheetProtection sheet="1" autoFilter="0" formatColumns="0" formatRows="0" objects="1" scenarios="1" spinCount="100000" saltValue="vWdReLVXbVuJFEFiasOFcO57xh3kIL9H3K08ejsQ3xbVuqNhECsyZH0FNbct4RTLjGuOCvy5qlavcZ8sE06Y8Q==" hashValue="dTdvw8lF1Cneuk1SGAs+ClPc//1ukTvd941lDvADHIEecpqiJ/kYKuix1RAo6hpHuNE5tm2NqItD831nrJuMmA==" algorithmName="SHA-512" password="CC35"/>
  <autoFilter ref="C96:K202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3:H83"/>
    <mergeCell ref="E87:H87"/>
    <mergeCell ref="E85:H85"/>
    <mergeCell ref="E89:H89"/>
    <mergeCell ref="L2:V2"/>
  </mergeCells>
  <hyperlinks>
    <hyperlink ref="F127" r:id="rId1" display="https://podminky.urs.cz/item/CS_URS_2022_01/278311085"/>
    <hyperlink ref="F173" r:id="rId2" display="https://podminky.urs.cz/item/CS_URS_2022_01/278311214"/>
    <hyperlink ref="F177" r:id="rId3" display="https://podminky.urs.cz/item/CS_URS_2022_01/715191002"/>
    <hyperlink ref="F181" r:id="rId4" display="https://podminky.urs.cz/item/CS_URS_2022_01/451475121"/>
    <hyperlink ref="F200" r:id="rId5" display="https://podminky.urs.cz/item/CS_URS_2022_01/998226011"/>
    <hyperlink ref="F202" r:id="rId6" display="https://podminky.urs.cz/item/CS_URS_2022_01/9982260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104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499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ROUND(J93,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ROUND((SUM(BE93:BE112)),  2)</f>
        <v>0</v>
      </c>
      <c r="G37" s="40"/>
      <c r="H37" s="40"/>
      <c r="I37" s="160">
        <v>0.20999999999999999</v>
      </c>
      <c r="J37" s="159">
        <f>ROUND(((SUM(BE93:BE112))*I37),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ROUND((SUM(BF93:BF112)),  2)</f>
        <v>0</v>
      </c>
      <c r="G38" s="40"/>
      <c r="H38" s="40"/>
      <c r="I38" s="160">
        <v>0.14999999999999999</v>
      </c>
      <c r="J38" s="159">
        <f>ROUND(((SUM(BF93:BF112))*I38),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ROUND((SUM(BG93:BG112)),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ROUND((SUM(BH93:BH112)),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ROUND((SUM(BI93:BI112)),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06 - Dopravní značení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J93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J94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500</v>
      </c>
      <c r="E69" s="186"/>
      <c r="F69" s="186"/>
      <c r="G69" s="186"/>
      <c r="H69" s="186"/>
      <c r="I69" s="186"/>
      <c r="J69" s="187">
        <f>J95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138</v>
      </c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4.4" customHeight="1">
      <c r="A79" s="40"/>
      <c r="B79" s="41"/>
      <c r="C79" s="42"/>
      <c r="D79" s="42"/>
      <c r="E79" s="172" t="str">
        <f>E7</f>
        <v>09-1 - REVITALIZACE RYBNÍKA STRÁŽ V PELHŘIMOVĚ část 1a</v>
      </c>
      <c r="F79" s="34"/>
      <c r="G79" s="34"/>
      <c r="H79" s="34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126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1" customFormat="1" ht="14.4" customHeight="1">
      <c r="B81" s="23"/>
      <c r="C81" s="24"/>
      <c r="D81" s="24"/>
      <c r="E81" s="172" t="s">
        <v>127</v>
      </c>
      <c r="F81" s="24"/>
      <c r="G81" s="24"/>
      <c r="H81" s="24"/>
      <c r="I81" s="24"/>
      <c r="J81" s="24"/>
      <c r="K81" s="24"/>
      <c r="L81" s="22"/>
    </row>
    <row r="82" s="1" customFormat="1" ht="12" customHeight="1">
      <c r="B82" s="23"/>
      <c r="C82" s="34" t="s">
        <v>128</v>
      </c>
      <c r="D82" s="24"/>
      <c r="E82" s="24"/>
      <c r="F82" s="24"/>
      <c r="G82" s="24"/>
      <c r="H82" s="24"/>
      <c r="I82" s="24"/>
      <c r="J82" s="24"/>
      <c r="K82" s="24"/>
      <c r="L82" s="22"/>
    </row>
    <row r="83" s="2" customFormat="1" ht="14.4" customHeight="1">
      <c r="A83" s="40"/>
      <c r="B83" s="41"/>
      <c r="C83" s="42"/>
      <c r="D83" s="42"/>
      <c r="E83" s="173" t="s">
        <v>129</v>
      </c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130</v>
      </c>
      <c r="D84" s="42"/>
      <c r="E84" s="42"/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6" customHeight="1">
      <c r="A85" s="40"/>
      <c r="B85" s="41"/>
      <c r="C85" s="42"/>
      <c r="D85" s="42"/>
      <c r="E85" s="71" t="str">
        <f>E13</f>
        <v>06 - Dopravní značení</v>
      </c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21</v>
      </c>
      <c r="D87" s="42"/>
      <c r="E87" s="42"/>
      <c r="F87" s="29" t="str">
        <f>F16</f>
        <v>Pelhřimov</v>
      </c>
      <c r="G87" s="42"/>
      <c r="H87" s="42"/>
      <c r="I87" s="34" t="s">
        <v>23</v>
      </c>
      <c r="J87" s="74" t="str">
        <f>IF(J16="","",J16)</f>
        <v>15. 6. 2022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6.4" customHeight="1">
      <c r="A89" s="40"/>
      <c r="B89" s="41"/>
      <c r="C89" s="34" t="s">
        <v>25</v>
      </c>
      <c r="D89" s="42"/>
      <c r="E89" s="42"/>
      <c r="F89" s="29" t="str">
        <f>E19</f>
        <v>Město Pelhřimov</v>
      </c>
      <c r="G89" s="42"/>
      <c r="H89" s="42"/>
      <c r="I89" s="34" t="s">
        <v>31</v>
      </c>
      <c r="J89" s="38" t="str">
        <f>E25</f>
        <v>VDG Projektování s.r.o.</v>
      </c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6" customHeight="1">
      <c r="A90" s="40"/>
      <c r="B90" s="41"/>
      <c r="C90" s="34" t="s">
        <v>29</v>
      </c>
      <c r="D90" s="42"/>
      <c r="E90" s="42"/>
      <c r="F90" s="29" t="str">
        <f>IF(E22="","",E22)</f>
        <v>Vyplň údaj</v>
      </c>
      <c r="G90" s="42"/>
      <c r="H90" s="42"/>
      <c r="I90" s="34" t="s">
        <v>34</v>
      </c>
      <c r="J90" s="38" t="str">
        <f>E28</f>
        <v>Ing. Vítězslav Pavel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11" customFormat="1" ht="29.28" customHeight="1">
      <c r="A92" s="189"/>
      <c r="B92" s="190"/>
      <c r="C92" s="191" t="s">
        <v>139</v>
      </c>
      <c r="D92" s="192" t="s">
        <v>57</v>
      </c>
      <c r="E92" s="192" t="s">
        <v>53</v>
      </c>
      <c r="F92" s="192" t="s">
        <v>54</v>
      </c>
      <c r="G92" s="192" t="s">
        <v>140</v>
      </c>
      <c r="H92" s="192" t="s">
        <v>141</v>
      </c>
      <c r="I92" s="192" t="s">
        <v>142</v>
      </c>
      <c r="J92" s="192" t="s">
        <v>134</v>
      </c>
      <c r="K92" s="193" t="s">
        <v>143</v>
      </c>
      <c r="L92" s="194"/>
      <c r="M92" s="94" t="s">
        <v>19</v>
      </c>
      <c r="N92" s="95" t="s">
        <v>42</v>
      </c>
      <c r="O92" s="95" t="s">
        <v>144</v>
      </c>
      <c r="P92" s="95" t="s">
        <v>145</v>
      </c>
      <c r="Q92" s="95" t="s">
        <v>146</v>
      </c>
      <c r="R92" s="95" t="s">
        <v>147</v>
      </c>
      <c r="S92" s="95" t="s">
        <v>148</v>
      </c>
      <c r="T92" s="96" t="s">
        <v>149</v>
      </c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</row>
    <row r="93" s="2" customFormat="1" ht="22.8" customHeight="1">
      <c r="A93" s="40"/>
      <c r="B93" s="41"/>
      <c r="C93" s="101" t="s">
        <v>150</v>
      </c>
      <c r="D93" s="42"/>
      <c r="E93" s="42"/>
      <c r="F93" s="42"/>
      <c r="G93" s="42"/>
      <c r="H93" s="42"/>
      <c r="I93" s="42"/>
      <c r="J93" s="195">
        <f>BK93</f>
        <v>0</v>
      </c>
      <c r="K93" s="42"/>
      <c r="L93" s="46"/>
      <c r="M93" s="97"/>
      <c r="N93" s="196"/>
      <c r="O93" s="98"/>
      <c r="P93" s="197">
        <f>P94</f>
        <v>0</v>
      </c>
      <c r="Q93" s="98"/>
      <c r="R93" s="197">
        <f>R94</f>
        <v>0.065500000000000003</v>
      </c>
      <c r="S93" s="98"/>
      <c r="T93" s="198">
        <f>T94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71</v>
      </c>
      <c r="AU93" s="19" t="s">
        <v>135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151</v>
      </c>
      <c r="F94" s="203" t="s">
        <v>152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</f>
        <v>0</v>
      </c>
      <c r="Q94" s="208"/>
      <c r="R94" s="209">
        <f>R95</f>
        <v>0.065500000000000003</v>
      </c>
      <c r="S94" s="208"/>
      <c r="T94" s="210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76</v>
      </c>
      <c r="AT94" s="212" t="s">
        <v>71</v>
      </c>
      <c r="AU94" s="212" t="s">
        <v>72</v>
      </c>
      <c r="AY94" s="211" t="s">
        <v>153</v>
      </c>
      <c r="BK94" s="213">
        <f>BK95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309</v>
      </c>
      <c r="F95" s="214" t="s">
        <v>501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SUM(P96:P112)</f>
        <v>0</v>
      </c>
      <c r="Q95" s="208"/>
      <c r="R95" s="209">
        <f>SUM(R96:R112)</f>
        <v>0.065500000000000003</v>
      </c>
      <c r="S95" s="208"/>
      <c r="T95" s="210">
        <f>SUM(T96:T112)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76</v>
      </c>
      <c r="AY95" s="211" t="s">
        <v>153</v>
      </c>
      <c r="BK95" s="213">
        <f>SUM(BK96:BK112)</f>
        <v>0</v>
      </c>
    </row>
    <row r="96" s="2" customFormat="1" ht="14.4" customHeight="1">
      <c r="A96" s="40"/>
      <c r="B96" s="41"/>
      <c r="C96" s="259" t="s">
        <v>76</v>
      </c>
      <c r="D96" s="259" t="s">
        <v>249</v>
      </c>
      <c r="E96" s="260" t="s">
        <v>502</v>
      </c>
      <c r="F96" s="261" t="s">
        <v>503</v>
      </c>
      <c r="G96" s="262" t="s">
        <v>172</v>
      </c>
      <c r="H96" s="263">
        <v>5</v>
      </c>
      <c r="I96" s="264"/>
      <c r="J96" s="265">
        <f>ROUND(I96*H96,2)</f>
        <v>0</v>
      </c>
      <c r="K96" s="261" t="s">
        <v>200</v>
      </c>
      <c r="L96" s="266"/>
      <c r="M96" s="267" t="s">
        <v>19</v>
      </c>
      <c r="N96" s="268" t="s">
        <v>43</v>
      </c>
      <c r="O96" s="86"/>
      <c r="P96" s="225">
        <f>O96*H96</f>
        <v>0</v>
      </c>
      <c r="Q96" s="225">
        <v>0.0061000000000000004</v>
      </c>
      <c r="R96" s="225">
        <f>Q96*H96</f>
        <v>0.030500000000000003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253</v>
      </c>
      <c r="AT96" s="227" t="s">
        <v>249</v>
      </c>
      <c r="AU96" s="227" t="s">
        <v>80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159</v>
      </c>
      <c r="BM96" s="227" t="s">
        <v>504</v>
      </c>
    </row>
    <row r="97" s="13" customFormat="1">
      <c r="A97" s="13"/>
      <c r="B97" s="229"/>
      <c r="C97" s="230"/>
      <c r="D97" s="231" t="s">
        <v>161</v>
      </c>
      <c r="E97" s="232" t="s">
        <v>19</v>
      </c>
      <c r="F97" s="233" t="s">
        <v>182</v>
      </c>
      <c r="G97" s="230"/>
      <c r="H97" s="234">
        <v>5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161</v>
      </c>
      <c r="AU97" s="240" t="s">
        <v>80</v>
      </c>
      <c r="AV97" s="13" t="s">
        <v>80</v>
      </c>
      <c r="AW97" s="13" t="s">
        <v>33</v>
      </c>
      <c r="AX97" s="13" t="s">
        <v>76</v>
      </c>
      <c r="AY97" s="240" t="s">
        <v>153</v>
      </c>
    </row>
    <row r="98" s="2" customFormat="1" ht="14.4" customHeight="1">
      <c r="A98" s="40"/>
      <c r="B98" s="41"/>
      <c r="C98" s="259" t="s">
        <v>80</v>
      </c>
      <c r="D98" s="259" t="s">
        <v>249</v>
      </c>
      <c r="E98" s="260" t="s">
        <v>505</v>
      </c>
      <c r="F98" s="261" t="s">
        <v>506</v>
      </c>
      <c r="G98" s="262" t="s">
        <v>172</v>
      </c>
      <c r="H98" s="263">
        <v>5</v>
      </c>
      <c r="I98" s="264"/>
      <c r="J98" s="265">
        <f>ROUND(I98*H98,2)</f>
        <v>0</v>
      </c>
      <c r="K98" s="261" t="s">
        <v>200</v>
      </c>
      <c r="L98" s="266"/>
      <c r="M98" s="267" t="s">
        <v>19</v>
      </c>
      <c r="N98" s="268" t="s">
        <v>43</v>
      </c>
      <c r="O98" s="86"/>
      <c r="P98" s="225">
        <f>O98*H98</f>
        <v>0</v>
      </c>
      <c r="Q98" s="225">
        <v>0.0030000000000000001</v>
      </c>
      <c r="R98" s="225">
        <f>Q98*H98</f>
        <v>0.014999999999999999</v>
      </c>
      <c r="S98" s="225">
        <v>0</v>
      </c>
      <c r="T98" s="22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7" t="s">
        <v>253</v>
      </c>
      <c r="AT98" s="227" t="s">
        <v>249</v>
      </c>
      <c r="AU98" s="227" t="s">
        <v>80</v>
      </c>
      <c r="AY98" s="19" t="s">
        <v>153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19" t="s">
        <v>76</v>
      </c>
      <c r="BK98" s="228">
        <f>ROUND(I98*H98,2)</f>
        <v>0</v>
      </c>
      <c r="BL98" s="19" t="s">
        <v>159</v>
      </c>
      <c r="BM98" s="227" t="s">
        <v>507</v>
      </c>
    </row>
    <row r="99" s="13" customFormat="1">
      <c r="A99" s="13"/>
      <c r="B99" s="229"/>
      <c r="C99" s="230"/>
      <c r="D99" s="231" t="s">
        <v>161</v>
      </c>
      <c r="E99" s="232" t="s">
        <v>19</v>
      </c>
      <c r="F99" s="233" t="s">
        <v>182</v>
      </c>
      <c r="G99" s="230"/>
      <c r="H99" s="234">
        <v>5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161</v>
      </c>
      <c r="AU99" s="240" t="s">
        <v>80</v>
      </c>
      <c r="AV99" s="13" t="s">
        <v>80</v>
      </c>
      <c r="AW99" s="13" t="s">
        <v>33</v>
      </c>
      <c r="AX99" s="13" t="s">
        <v>76</v>
      </c>
      <c r="AY99" s="240" t="s">
        <v>153</v>
      </c>
    </row>
    <row r="100" s="2" customFormat="1" ht="14.4" customHeight="1">
      <c r="A100" s="40"/>
      <c r="B100" s="41"/>
      <c r="C100" s="259" t="s">
        <v>88</v>
      </c>
      <c r="D100" s="259" t="s">
        <v>249</v>
      </c>
      <c r="E100" s="260" t="s">
        <v>508</v>
      </c>
      <c r="F100" s="261" t="s">
        <v>509</v>
      </c>
      <c r="G100" s="262" t="s">
        <v>172</v>
      </c>
      <c r="H100" s="263">
        <v>6</v>
      </c>
      <c r="I100" s="264"/>
      <c r="J100" s="265">
        <f>ROUND(I100*H100,2)</f>
        <v>0</v>
      </c>
      <c r="K100" s="261" t="s">
        <v>200</v>
      </c>
      <c r="L100" s="266"/>
      <c r="M100" s="267" t="s">
        <v>19</v>
      </c>
      <c r="N100" s="268" t="s">
        <v>43</v>
      </c>
      <c r="O100" s="86"/>
      <c r="P100" s="225">
        <f>O100*H100</f>
        <v>0</v>
      </c>
      <c r="Q100" s="225">
        <v>0.00035</v>
      </c>
      <c r="R100" s="225">
        <f>Q100*H100</f>
        <v>0.0020999999999999999</v>
      </c>
      <c r="S100" s="225">
        <v>0</v>
      </c>
      <c r="T100" s="22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7" t="s">
        <v>253</v>
      </c>
      <c r="AT100" s="227" t="s">
        <v>249</v>
      </c>
      <c r="AU100" s="227" t="s">
        <v>80</v>
      </c>
      <c r="AY100" s="19" t="s">
        <v>153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19" t="s">
        <v>76</v>
      </c>
      <c r="BK100" s="228">
        <f>ROUND(I100*H100,2)</f>
        <v>0</v>
      </c>
      <c r="BL100" s="19" t="s">
        <v>159</v>
      </c>
      <c r="BM100" s="227" t="s">
        <v>510</v>
      </c>
    </row>
    <row r="101" s="13" customFormat="1">
      <c r="A101" s="13"/>
      <c r="B101" s="229"/>
      <c r="C101" s="230"/>
      <c r="D101" s="231" t="s">
        <v>161</v>
      </c>
      <c r="E101" s="232" t="s">
        <v>19</v>
      </c>
      <c r="F101" s="233" t="s">
        <v>186</v>
      </c>
      <c r="G101" s="230"/>
      <c r="H101" s="234">
        <v>6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0" t="s">
        <v>161</v>
      </c>
      <c r="AU101" s="240" t="s">
        <v>80</v>
      </c>
      <c r="AV101" s="13" t="s">
        <v>80</v>
      </c>
      <c r="AW101" s="13" t="s">
        <v>33</v>
      </c>
      <c r="AX101" s="13" t="s">
        <v>76</v>
      </c>
      <c r="AY101" s="240" t="s">
        <v>153</v>
      </c>
    </row>
    <row r="102" s="2" customFormat="1" ht="14.4" customHeight="1">
      <c r="A102" s="40"/>
      <c r="B102" s="41"/>
      <c r="C102" s="259" t="s">
        <v>159</v>
      </c>
      <c r="D102" s="259" t="s">
        <v>249</v>
      </c>
      <c r="E102" s="260" t="s">
        <v>511</v>
      </c>
      <c r="F102" s="261" t="s">
        <v>512</v>
      </c>
      <c r="G102" s="262" t="s">
        <v>172</v>
      </c>
      <c r="H102" s="263">
        <v>5</v>
      </c>
      <c r="I102" s="264"/>
      <c r="J102" s="265">
        <f>ROUND(I102*H102,2)</f>
        <v>0</v>
      </c>
      <c r="K102" s="261" t="s">
        <v>200</v>
      </c>
      <c r="L102" s="266"/>
      <c r="M102" s="267" t="s">
        <v>19</v>
      </c>
      <c r="N102" s="268" t="s">
        <v>43</v>
      </c>
      <c r="O102" s="86"/>
      <c r="P102" s="225">
        <f>O102*H102</f>
        <v>0</v>
      </c>
      <c r="Q102" s="225">
        <v>0.00010000000000000001</v>
      </c>
      <c r="R102" s="225">
        <f>Q102*H102</f>
        <v>0.00050000000000000001</v>
      </c>
      <c r="S102" s="225">
        <v>0</v>
      </c>
      <c r="T102" s="22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7" t="s">
        <v>253</v>
      </c>
      <c r="AT102" s="227" t="s">
        <v>249</v>
      </c>
      <c r="AU102" s="227" t="s">
        <v>80</v>
      </c>
      <c r="AY102" s="19" t="s">
        <v>153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19" t="s">
        <v>76</v>
      </c>
      <c r="BK102" s="228">
        <f>ROUND(I102*H102,2)</f>
        <v>0</v>
      </c>
      <c r="BL102" s="19" t="s">
        <v>159</v>
      </c>
      <c r="BM102" s="227" t="s">
        <v>513</v>
      </c>
    </row>
    <row r="103" s="13" customFormat="1">
      <c r="A103" s="13"/>
      <c r="B103" s="229"/>
      <c r="C103" s="230"/>
      <c r="D103" s="231" t="s">
        <v>161</v>
      </c>
      <c r="E103" s="232" t="s">
        <v>19</v>
      </c>
      <c r="F103" s="233" t="s">
        <v>182</v>
      </c>
      <c r="G103" s="230"/>
      <c r="H103" s="234">
        <v>5</v>
      </c>
      <c r="I103" s="235"/>
      <c r="J103" s="230"/>
      <c r="K103" s="230"/>
      <c r="L103" s="236"/>
      <c r="M103" s="237"/>
      <c r="N103" s="238"/>
      <c r="O103" s="238"/>
      <c r="P103" s="238"/>
      <c r="Q103" s="238"/>
      <c r="R103" s="238"/>
      <c r="S103" s="238"/>
      <c r="T103" s="23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0" t="s">
        <v>161</v>
      </c>
      <c r="AU103" s="240" t="s">
        <v>80</v>
      </c>
      <c r="AV103" s="13" t="s">
        <v>80</v>
      </c>
      <c r="AW103" s="13" t="s">
        <v>33</v>
      </c>
      <c r="AX103" s="13" t="s">
        <v>76</v>
      </c>
      <c r="AY103" s="240" t="s">
        <v>153</v>
      </c>
    </row>
    <row r="104" s="2" customFormat="1" ht="14.4" customHeight="1">
      <c r="A104" s="40"/>
      <c r="B104" s="41"/>
      <c r="C104" s="216" t="s">
        <v>182</v>
      </c>
      <c r="D104" s="216" t="s">
        <v>154</v>
      </c>
      <c r="E104" s="217" t="s">
        <v>514</v>
      </c>
      <c r="F104" s="218" t="s">
        <v>515</v>
      </c>
      <c r="G104" s="219" t="s">
        <v>172</v>
      </c>
      <c r="H104" s="220">
        <v>6</v>
      </c>
      <c r="I104" s="221"/>
      <c r="J104" s="222">
        <f>ROUND(I104*H104,2)</f>
        <v>0</v>
      </c>
      <c r="K104" s="218" t="s">
        <v>200</v>
      </c>
      <c r="L104" s="46"/>
      <c r="M104" s="223" t="s">
        <v>19</v>
      </c>
      <c r="N104" s="224" t="s">
        <v>43</v>
      </c>
      <c r="O104" s="86"/>
      <c r="P104" s="225">
        <f>O104*H104</f>
        <v>0</v>
      </c>
      <c r="Q104" s="225">
        <v>0.00069999999999999999</v>
      </c>
      <c r="R104" s="225">
        <f>Q104*H104</f>
        <v>0.0041999999999999997</v>
      </c>
      <c r="S104" s="225">
        <v>0</v>
      </c>
      <c r="T104" s="22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7" t="s">
        <v>159</v>
      </c>
      <c r="AT104" s="227" t="s">
        <v>154</v>
      </c>
      <c r="AU104" s="227" t="s">
        <v>80</v>
      </c>
      <c r="AY104" s="19" t="s">
        <v>153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19" t="s">
        <v>76</v>
      </c>
      <c r="BK104" s="228">
        <f>ROUND(I104*H104,2)</f>
        <v>0</v>
      </c>
      <c r="BL104" s="19" t="s">
        <v>159</v>
      </c>
      <c r="BM104" s="227" t="s">
        <v>516</v>
      </c>
    </row>
    <row r="105" s="13" customFormat="1">
      <c r="A105" s="13"/>
      <c r="B105" s="229"/>
      <c r="C105" s="230"/>
      <c r="D105" s="231" t="s">
        <v>161</v>
      </c>
      <c r="E105" s="232" t="s">
        <v>19</v>
      </c>
      <c r="F105" s="233" t="s">
        <v>186</v>
      </c>
      <c r="G105" s="230"/>
      <c r="H105" s="234">
        <v>6</v>
      </c>
      <c r="I105" s="235"/>
      <c r="J105" s="230"/>
      <c r="K105" s="230"/>
      <c r="L105" s="236"/>
      <c r="M105" s="237"/>
      <c r="N105" s="238"/>
      <c r="O105" s="238"/>
      <c r="P105" s="238"/>
      <c r="Q105" s="238"/>
      <c r="R105" s="238"/>
      <c r="S105" s="238"/>
      <c r="T105" s="23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0" t="s">
        <v>161</v>
      </c>
      <c r="AU105" s="240" t="s">
        <v>80</v>
      </c>
      <c r="AV105" s="13" t="s">
        <v>80</v>
      </c>
      <c r="AW105" s="13" t="s">
        <v>33</v>
      </c>
      <c r="AX105" s="13" t="s">
        <v>76</v>
      </c>
      <c r="AY105" s="240" t="s">
        <v>153</v>
      </c>
    </row>
    <row r="106" s="14" customFormat="1">
      <c r="A106" s="14"/>
      <c r="B106" s="241"/>
      <c r="C106" s="242"/>
      <c r="D106" s="231" t="s">
        <v>161</v>
      </c>
      <c r="E106" s="243" t="s">
        <v>19</v>
      </c>
      <c r="F106" s="244" t="s">
        <v>517</v>
      </c>
      <c r="G106" s="242"/>
      <c r="H106" s="243" t="s">
        <v>19</v>
      </c>
      <c r="I106" s="245"/>
      <c r="J106" s="242"/>
      <c r="K106" s="242"/>
      <c r="L106" s="246"/>
      <c r="M106" s="247"/>
      <c r="N106" s="248"/>
      <c r="O106" s="248"/>
      <c r="P106" s="248"/>
      <c r="Q106" s="248"/>
      <c r="R106" s="248"/>
      <c r="S106" s="248"/>
      <c r="T106" s="24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0" t="s">
        <v>161</v>
      </c>
      <c r="AU106" s="250" t="s">
        <v>80</v>
      </c>
      <c r="AV106" s="14" t="s">
        <v>76</v>
      </c>
      <c r="AW106" s="14" t="s">
        <v>33</v>
      </c>
      <c r="AX106" s="14" t="s">
        <v>72</v>
      </c>
      <c r="AY106" s="250" t="s">
        <v>153</v>
      </c>
    </row>
    <row r="107" s="2" customFormat="1" ht="14.4" customHeight="1">
      <c r="A107" s="40"/>
      <c r="B107" s="41"/>
      <c r="C107" s="259" t="s">
        <v>186</v>
      </c>
      <c r="D107" s="259" t="s">
        <v>249</v>
      </c>
      <c r="E107" s="260" t="s">
        <v>518</v>
      </c>
      <c r="F107" s="261" t="s">
        <v>519</v>
      </c>
      <c r="G107" s="262" t="s">
        <v>172</v>
      </c>
      <c r="H107" s="263">
        <v>2</v>
      </c>
      <c r="I107" s="264"/>
      <c r="J107" s="265">
        <f>ROUND(I107*H107,2)</f>
        <v>0</v>
      </c>
      <c r="K107" s="261" t="s">
        <v>264</v>
      </c>
      <c r="L107" s="266"/>
      <c r="M107" s="267" t="s">
        <v>19</v>
      </c>
      <c r="N107" s="268" t="s">
        <v>43</v>
      </c>
      <c r="O107" s="86"/>
      <c r="P107" s="225">
        <f>O107*H107</f>
        <v>0</v>
      </c>
      <c r="Q107" s="225">
        <v>0.0040000000000000001</v>
      </c>
      <c r="R107" s="225">
        <f>Q107*H107</f>
        <v>0.0080000000000000002</v>
      </c>
      <c r="S107" s="225">
        <v>0</v>
      </c>
      <c r="T107" s="22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7" t="s">
        <v>253</v>
      </c>
      <c r="AT107" s="227" t="s">
        <v>249</v>
      </c>
      <c r="AU107" s="227" t="s">
        <v>80</v>
      </c>
      <c r="AY107" s="19" t="s">
        <v>153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19" t="s">
        <v>76</v>
      </c>
      <c r="BK107" s="228">
        <f>ROUND(I107*H107,2)</f>
        <v>0</v>
      </c>
      <c r="BL107" s="19" t="s">
        <v>159</v>
      </c>
      <c r="BM107" s="227" t="s">
        <v>520</v>
      </c>
    </row>
    <row r="108" s="13" customFormat="1">
      <c r="A108" s="13"/>
      <c r="B108" s="229"/>
      <c r="C108" s="230"/>
      <c r="D108" s="231" t="s">
        <v>161</v>
      </c>
      <c r="E108" s="232" t="s">
        <v>19</v>
      </c>
      <c r="F108" s="233" t="s">
        <v>80</v>
      </c>
      <c r="G108" s="230"/>
      <c r="H108" s="234">
        <v>2</v>
      </c>
      <c r="I108" s="235"/>
      <c r="J108" s="230"/>
      <c r="K108" s="230"/>
      <c r="L108" s="236"/>
      <c r="M108" s="237"/>
      <c r="N108" s="238"/>
      <c r="O108" s="238"/>
      <c r="P108" s="238"/>
      <c r="Q108" s="238"/>
      <c r="R108" s="238"/>
      <c r="S108" s="238"/>
      <c r="T108" s="23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0" t="s">
        <v>161</v>
      </c>
      <c r="AU108" s="240" t="s">
        <v>80</v>
      </c>
      <c r="AV108" s="13" t="s">
        <v>80</v>
      </c>
      <c r="AW108" s="13" t="s">
        <v>33</v>
      </c>
      <c r="AX108" s="13" t="s">
        <v>76</v>
      </c>
      <c r="AY108" s="240" t="s">
        <v>153</v>
      </c>
    </row>
    <row r="109" s="14" customFormat="1">
      <c r="A109" s="14"/>
      <c r="B109" s="241"/>
      <c r="C109" s="242"/>
      <c r="D109" s="231" t="s">
        <v>161</v>
      </c>
      <c r="E109" s="243" t="s">
        <v>19</v>
      </c>
      <c r="F109" s="244" t="s">
        <v>521</v>
      </c>
      <c r="G109" s="242"/>
      <c r="H109" s="243" t="s">
        <v>19</v>
      </c>
      <c r="I109" s="245"/>
      <c r="J109" s="242"/>
      <c r="K109" s="242"/>
      <c r="L109" s="246"/>
      <c r="M109" s="247"/>
      <c r="N109" s="248"/>
      <c r="O109" s="248"/>
      <c r="P109" s="248"/>
      <c r="Q109" s="248"/>
      <c r="R109" s="248"/>
      <c r="S109" s="248"/>
      <c r="T109" s="249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0" t="s">
        <v>161</v>
      </c>
      <c r="AU109" s="250" t="s">
        <v>80</v>
      </c>
      <c r="AV109" s="14" t="s">
        <v>76</v>
      </c>
      <c r="AW109" s="14" t="s">
        <v>33</v>
      </c>
      <c r="AX109" s="14" t="s">
        <v>72</v>
      </c>
      <c r="AY109" s="250" t="s">
        <v>153</v>
      </c>
    </row>
    <row r="110" s="2" customFormat="1" ht="14.4" customHeight="1">
      <c r="A110" s="40"/>
      <c r="B110" s="41"/>
      <c r="C110" s="259" t="s">
        <v>190</v>
      </c>
      <c r="D110" s="259" t="s">
        <v>249</v>
      </c>
      <c r="E110" s="260" t="s">
        <v>522</v>
      </c>
      <c r="F110" s="261" t="s">
        <v>523</v>
      </c>
      <c r="G110" s="262" t="s">
        <v>172</v>
      </c>
      <c r="H110" s="263">
        <v>4</v>
      </c>
      <c r="I110" s="264"/>
      <c r="J110" s="265">
        <f>ROUND(I110*H110,2)</f>
        <v>0</v>
      </c>
      <c r="K110" s="261" t="s">
        <v>200</v>
      </c>
      <c r="L110" s="266"/>
      <c r="M110" s="267" t="s">
        <v>19</v>
      </c>
      <c r="N110" s="268" t="s">
        <v>43</v>
      </c>
      <c r="O110" s="86"/>
      <c r="P110" s="225">
        <f>O110*H110</f>
        <v>0</v>
      </c>
      <c r="Q110" s="225">
        <v>0.0012999999999999999</v>
      </c>
      <c r="R110" s="225">
        <f>Q110*H110</f>
        <v>0.0051999999999999998</v>
      </c>
      <c r="S110" s="225">
        <v>0</v>
      </c>
      <c r="T110" s="22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7" t="s">
        <v>253</v>
      </c>
      <c r="AT110" s="227" t="s">
        <v>249</v>
      </c>
      <c r="AU110" s="227" t="s">
        <v>80</v>
      </c>
      <c r="AY110" s="19" t="s">
        <v>153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19" t="s">
        <v>76</v>
      </c>
      <c r="BK110" s="228">
        <f>ROUND(I110*H110,2)</f>
        <v>0</v>
      </c>
      <c r="BL110" s="19" t="s">
        <v>159</v>
      </c>
      <c r="BM110" s="227" t="s">
        <v>524</v>
      </c>
    </row>
    <row r="111" s="13" customFormat="1">
      <c r="A111" s="13"/>
      <c r="B111" s="229"/>
      <c r="C111" s="230"/>
      <c r="D111" s="231" t="s">
        <v>161</v>
      </c>
      <c r="E111" s="232" t="s">
        <v>19</v>
      </c>
      <c r="F111" s="233" t="s">
        <v>159</v>
      </c>
      <c r="G111" s="230"/>
      <c r="H111" s="234">
        <v>4</v>
      </c>
      <c r="I111" s="235"/>
      <c r="J111" s="230"/>
      <c r="K111" s="230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161</v>
      </c>
      <c r="AU111" s="240" t="s">
        <v>80</v>
      </c>
      <c r="AV111" s="13" t="s">
        <v>80</v>
      </c>
      <c r="AW111" s="13" t="s">
        <v>33</v>
      </c>
      <c r="AX111" s="13" t="s">
        <v>76</v>
      </c>
      <c r="AY111" s="240" t="s">
        <v>153</v>
      </c>
    </row>
    <row r="112" s="14" customFormat="1">
      <c r="A112" s="14"/>
      <c r="B112" s="241"/>
      <c r="C112" s="242"/>
      <c r="D112" s="231" t="s">
        <v>161</v>
      </c>
      <c r="E112" s="243" t="s">
        <v>19</v>
      </c>
      <c r="F112" s="244" t="s">
        <v>525</v>
      </c>
      <c r="G112" s="242"/>
      <c r="H112" s="243" t="s">
        <v>19</v>
      </c>
      <c r="I112" s="245"/>
      <c r="J112" s="242"/>
      <c r="K112" s="242"/>
      <c r="L112" s="246"/>
      <c r="M112" s="299"/>
      <c r="N112" s="300"/>
      <c r="O112" s="300"/>
      <c r="P112" s="300"/>
      <c r="Q112" s="300"/>
      <c r="R112" s="300"/>
      <c r="S112" s="300"/>
      <c r="T112" s="301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0" t="s">
        <v>161</v>
      </c>
      <c r="AU112" s="250" t="s">
        <v>80</v>
      </c>
      <c r="AV112" s="14" t="s">
        <v>76</v>
      </c>
      <c r="AW112" s="14" t="s">
        <v>33</v>
      </c>
      <c r="AX112" s="14" t="s">
        <v>72</v>
      </c>
      <c r="AY112" s="250" t="s">
        <v>153</v>
      </c>
    </row>
    <row r="113" s="2" customFormat="1" ht="6.96" customHeight="1">
      <c r="A113" s="40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46"/>
      <c r="M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</sheetData>
  <sheetProtection sheet="1" autoFilter="0" formatColumns="0" formatRows="0" objects="1" scenarios="1" spinCount="100000" saltValue="mxFKpwiBivob6tK83xgzgWjG2goz6DuaZob6SIdSYsZqoC52tq8f7HcqclSeoqJZSmv2XtWKgu0CIGRfX7xgWw==" hashValue="yawCaNRPls/E7d05iHbfbBZzz853LAgikbm3A52wgS2BN7mvdo4MN058yKg0M1PJt5dLFOE6krexQu3SmhWxBg==" algorithmName="SHA-512" password="CC35"/>
  <autoFilter ref="C92:K112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79:H79"/>
    <mergeCell ref="E83:H83"/>
    <mergeCell ref="E81:H81"/>
    <mergeCell ref="E85:H8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107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>
      <c r="B8" s="22"/>
      <c r="D8" s="145" t="s">
        <v>126</v>
      </c>
      <c r="L8" s="22"/>
    </row>
    <row r="9" s="1" customFormat="1" ht="14.4" customHeight="1">
      <c r="B9" s="22"/>
      <c r="E9" s="146" t="s">
        <v>127</v>
      </c>
      <c r="F9" s="1"/>
      <c r="G9" s="1"/>
      <c r="H9" s="1"/>
      <c r="L9" s="22"/>
    </row>
    <row r="10" s="1" customFormat="1" ht="12" customHeight="1">
      <c r="B10" s="22"/>
      <c r="D10" s="145" t="s">
        <v>128</v>
      </c>
      <c r="L10" s="22"/>
    </row>
    <row r="11" s="2" customFormat="1" ht="14.4" customHeight="1">
      <c r="A11" s="40"/>
      <c r="B11" s="46"/>
      <c r="C11" s="40"/>
      <c r="D11" s="40"/>
      <c r="E11" s="147" t="s">
        <v>129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5" t="s">
        <v>130</v>
      </c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5.6" customHeight="1">
      <c r="A13" s="40"/>
      <c r="B13" s="46"/>
      <c r="C13" s="40"/>
      <c r="D13" s="40"/>
      <c r="E13" s="149" t="s">
        <v>526</v>
      </c>
      <c r="F13" s="40"/>
      <c r="G13" s="40"/>
      <c r="H13" s="40"/>
      <c r="I13" s="40"/>
      <c r="J13" s="40"/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45" t="s">
        <v>18</v>
      </c>
      <c r="E15" s="40"/>
      <c r="F15" s="135" t="s">
        <v>19</v>
      </c>
      <c r="G15" s="40"/>
      <c r="H15" s="40"/>
      <c r="I15" s="145" t="s">
        <v>20</v>
      </c>
      <c r="J15" s="135" t="s">
        <v>19</v>
      </c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21</v>
      </c>
      <c r="E16" s="40"/>
      <c r="F16" s="135" t="s">
        <v>22</v>
      </c>
      <c r="G16" s="40"/>
      <c r="H16" s="40"/>
      <c r="I16" s="145" t="s">
        <v>23</v>
      </c>
      <c r="J16" s="150" t="str">
        <f>'Rekapitulace stavby'!AN8</f>
        <v>15. 6. 2022</v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0.8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45" t="s">
        <v>25</v>
      </c>
      <c r="E18" s="40"/>
      <c r="F18" s="40"/>
      <c r="G18" s="40"/>
      <c r="H18" s="40"/>
      <c r="I18" s="145" t="s">
        <v>26</v>
      </c>
      <c r="J18" s="135" t="str">
        <f>IF('Rekapitulace stavby'!AN10="","",'Rekapitulace stavby'!AN10)</f>
        <v/>
      </c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5" t="str">
        <f>IF('Rekapitulace stavby'!E11="","",'Rekapitulace stavby'!E11)</f>
        <v>Město Pelhřimov</v>
      </c>
      <c r="F19" s="40"/>
      <c r="G19" s="40"/>
      <c r="H19" s="40"/>
      <c r="I19" s="145" t="s">
        <v>28</v>
      </c>
      <c r="J19" s="135" t="str">
        <f>IF('Rekapitulace stavby'!AN11="","",'Rekapitulace stavby'!AN11)</f>
        <v/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45" t="s">
        <v>29</v>
      </c>
      <c r="E21" s="40"/>
      <c r="F21" s="40"/>
      <c r="G21" s="40"/>
      <c r="H21" s="40"/>
      <c r="I21" s="145" t="s">
        <v>26</v>
      </c>
      <c r="J21" s="35" t="str">
        <f>'Rekapitulace stavby'!AN13</f>
        <v>Vyplň údaj</v>
      </c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35" t="str">
        <f>'Rekapitulace stavby'!E14</f>
        <v>Vyplň údaj</v>
      </c>
      <c r="F22" s="135"/>
      <c r="G22" s="135"/>
      <c r="H22" s="135"/>
      <c r="I22" s="145" t="s">
        <v>28</v>
      </c>
      <c r="J22" s="35" t="str">
        <f>'Rekapitulace stavby'!AN14</f>
        <v>Vyplň údaj</v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45" t="s">
        <v>31</v>
      </c>
      <c r="E24" s="40"/>
      <c r="F24" s="40"/>
      <c r="G24" s="40"/>
      <c r="H24" s="40"/>
      <c r="I24" s="145" t="s">
        <v>26</v>
      </c>
      <c r="J24" s="135" t="str">
        <f>IF('Rekapitulace stavby'!AN16="","",'Rekapitulace stavby'!AN16)</f>
        <v/>
      </c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8" customHeight="1">
      <c r="A25" s="40"/>
      <c r="B25" s="46"/>
      <c r="C25" s="40"/>
      <c r="D25" s="40"/>
      <c r="E25" s="135" t="str">
        <f>IF('Rekapitulace stavby'!E17="","",'Rekapitulace stavby'!E17)</f>
        <v>VDG Projektování s.r.o.</v>
      </c>
      <c r="F25" s="40"/>
      <c r="G25" s="40"/>
      <c r="H25" s="40"/>
      <c r="I25" s="145" t="s">
        <v>28</v>
      </c>
      <c r="J25" s="135" t="str">
        <f>IF('Rekapitulace stavby'!AN17="","",'Rekapitulace stavby'!AN17)</f>
        <v/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12" customHeight="1">
      <c r="A27" s="40"/>
      <c r="B27" s="46"/>
      <c r="C27" s="40"/>
      <c r="D27" s="145" t="s">
        <v>34</v>
      </c>
      <c r="E27" s="40"/>
      <c r="F27" s="40"/>
      <c r="G27" s="40"/>
      <c r="H27" s="40"/>
      <c r="I27" s="145" t="s">
        <v>26</v>
      </c>
      <c r="J27" s="135" t="s">
        <v>19</v>
      </c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8" customHeight="1">
      <c r="A28" s="40"/>
      <c r="B28" s="46"/>
      <c r="C28" s="40"/>
      <c r="D28" s="40"/>
      <c r="E28" s="135" t="s">
        <v>35</v>
      </c>
      <c r="F28" s="40"/>
      <c r="G28" s="40"/>
      <c r="H28" s="40"/>
      <c r="I28" s="145" t="s">
        <v>28</v>
      </c>
      <c r="J28" s="135" t="s">
        <v>19</v>
      </c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40"/>
      <c r="E29" s="40"/>
      <c r="F29" s="40"/>
      <c r="G29" s="40"/>
      <c r="H29" s="40"/>
      <c r="I29" s="40"/>
      <c r="J29" s="40"/>
      <c r="K29" s="40"/>
      <c r="L29" s="148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2" customHeight="1">
      <c r="A30" s="40"/>
      <c r="B30" s="46"/>
      <c r="C30" s="40"/>
      <c r="D30" s="145" t="s">
        <v>36</v>
      </c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8" customFormat="1" ht="14.4" customHeight="1">
      <c r="A31" s="151"/>
      <c r="B31" s="152"/>
      <c r="C31" s="151"/>
      <c r="D31" s="151"/>
      <c r="E31" s="153" t="s">
        <v>19</v>
      </c>
      <c r="F31" s="153"/>
      <c r="G31" s="153"/>
      <c r="H31" s="153"/>
      <c r="I31" s="151"/>
      <c r="J31" s="151"/>
      <c r="K31" s="151"/>
      <c r="L31" s="154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</row>
    <row r="32" s="2" customFormat="1" ht="6.96" customHeight="1">
      <c r="A32" s="40"/>
      <c r="B32" s="46"/>
      <c r="C32" s="40"/>
      <c r="D32" s="40"/>
      <c r="E32" s="40"/>
      <c r="F32" s="40"/>
      <c r="G32" s="40"/>
      <c r="H32" s="40"/>
      <c r="I32" s="40"/>
      <c r="J32" s="40"/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25.44" customHeight="1">
      <c r="A34" s="40"/>
      <c r="B34" s="46"/>
      <c r="C34" s="40"/>
      <c r="D34" s="156" t="s">
        <v>38</v>
      </c>
      <c r="E34" s="40"/>
      <c r="F34" s="40"/>
      <c r="G34" s="40"/>
      <c r="H34" s="40"/>
      <c r="I34" s="40"/>
      <c r="J34" s="157">
        <f>ROUND(J94, 2)</f>
        <v>0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6.96" customHeight="1">
      <c r="A35" s="40"/>
      <c r="B35" s="46"/>
      <c r="C35" s="40"/>
      <c r="D35" s="155"/>
      <c r="E35" s="155"/>
      <c r="F35" s="155"/>
      <c r="G35" s="155"/>
      <c r="H35" s="155"/>
      <c r="I35" s="155"/>
      <c r="J35" s="155"/>
      <c r="K35" s="155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40"/>
      <c r="F36" s="158" t="s">
        <v>40</v>
      </c>
      <c r="G36" s="40"/>
      <c r="H36" s="40"/>
      <c r="I36" s="158" t="s">
        <v>39</v>
      </c>
      <c r="J36" s="158" t="s">
        <v>41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14.4" customHeight="1">
      <c r="A37" s="40"/>
      <c r="B37" s="46"/>
      <c r="C37" s="40"/>
      <c r="D37" s="147" t="s">
        <v>42</v>
      </c>
      <c r="E37" s="145" t="s">
        <v>43</v>
      </c>
      <c r="F37" s="159">
        <f>ROUND((SUM(BE94:BE108)),  2)</f>
        <v>0</v>
      </c>
      <c r="G37" s="40"/>
      <c r="H37" s="40"/>
      <c r="I37" s="160">
        <v>0.20999999999999999</v>
      </c>
      <c r="J37" s="159">
        <f>ROUND(((SUM(BE94:BE108))*I37),  2)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46"/>
      <c r="C38" s="40"/>
      <c r="D38" s="40"/>
      <c r="E38" s="145" t="s">
        <v>44</v>
      </c>
      <c r="F38" s="159">
        <f>ROUND((SUM(BF94:BF108)),  2)</f>
        <v>0</v>
      </c>
      <c r="G38" s="40"/>
      <c r="H38" s="40"/>
      <c r="I38" s="160">
        <v>0.14999999999999999</v>
      </c>
      <c r="J38" s="159">
        <f>ROUND(((SUM(BF94:BF108))*I38),  2)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45</v>
      </c>
      <c r="F39" s="159">
        <f>ROUND((SUM(BG94:BG108)),  2)</f>
        <v>0</v>
      </c>
      <c r="G39" s="40"/>
      <c r="H39" s="40"/>
      <c r="I39" s="160">
        <v>0.20999999999999999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hidden="1" s="2" customFormat="1" ht="14.4" customHeight="1">
      <c r="A40" s="40"/>
      <c r="B40" s="46"/>
      <c r="C40" s="40"/>
      <c r="D40" s="40"/>
      <c r="E40" s="145" t="s">
        <v>46</v>
      </c>
      <c r="F40" s="159">
        <f>ROUND((SUM(BH94:BH108)),  2)</f>
        <v>0</v>
      </c>
      <c r="G40" s="40"/>
      <c r="H40" s="40"/>
      <c r="I40" s="160">
        <v>0.14999999999999999</v>
      </c>
      <c r="J40" s="159">
        <f>0</f>
        <v>0</v>
      </c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hidden="1" s="2" customFormat="1" ht="14.4" customHeight="1">
      <c r="A41" s="40"/>
      <c r="B41" s="46"/>
      <c r="C41" s="40"/>
      <c r="D41" s="40"/>
      <c r="E41" s="145" t="s">
        <v>47</v>
      </c>
      <c r="F41" s="159">
        <f>ROUND((SUM(BI94:BI108)),  2)</f>
        <v>0</v>
      </c>
      <c r="G41" s="40"/>
      <c r="H41" s="40"/>
      <c r="I41" s="160">
        <v>0</v>
      </c>
      <c r="J41" s="159">
        <f>0</f>
        <v>0</v>
      </c>
      <c r="K41" s="40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6.96" customHeight="1">
      <c r="A42" s="40"/>
      <c r="B42" s="46"/>
      <c r="C42" s="40"/>
      <c r="D42" s="40"/>
      <c r="E42" s="40"/>
      <c r="F42" s="40"/>
      <c r="G42" s="40"/>
      <c r="H42" s="40"/>
      <c r="I42" s="40"/>
      <c r="J42" s="40"/>
      <c r="K42" s="40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5.44" customHeight="1">
      <c r="A43" s="40"/>
      <c r="B43" s="46"/>
      <c r="C43" s="161"/>
      <c r="D43" s="162" t="s">
        <v>48</v>
      </c>
      <c r="E43" s="163"/>
      <c r="F43" s="163"/>
      <c r="G43" s="164" t="s">
        <v>49</v>
      </c>
      <c r="H43" s="165" t="s">
        <v>50</v>
      </c>
      <c r="I43" s="163"/>
      <c r="J43" s="166">
        <f>SUM(J34:J41)</f>
        <v>0</v>
      </c>
      <c r="K43" s="167"/>
      <c r="L43" s="148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14.4" customHeight="1">
      <c r="A44" s="40"/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4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8" s="2" customFormat="1" ht="6.96" customHeight="1">
      <c r="A48" s="40"/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24.96" customHeight="1">
      <c r="A49" s="40"/>
      <c r="B49" s="41"/>
      <c r="C49" s="25" t="s">
        <v>132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6.96" customHeight="1">
      <c r="A50" s="40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2" customHeight="1">
      <c r="A51" s="40"/>
      <c r="B51" s="41"/>
      <c r="C51" s="34" t="s">
        <v>16</v>
      </c>
      <c r="D51" s="42"/>
      <c r="E51" s="42"/>
      <c r="F51" s="42"/>
      <c r="G51" s="42"/>
      <c r="H51" s="42"/>
      <c r="I51" s="42"/>
      <c r="J51" s="42"/>
      <c r="K51" s="42"/>
      <c r="L51" s="148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4.4" customHeight="1">
      <c r="A52" s="40"/>
      <c r="B52" s="41"/>
      <c r="C52" s="42"/>
      <c r="D52" s="42"/>
      <c r="E52" s="172" t="str">
        <f>E7</f>
        <v>09-1 - REVITALIZACE RYBNÍKA STRÁŽ V PELHŘIMOVĚ část 1a</v>
      </c>
      <c r="F52" s="34"/>
      <c r="G52" s="34"/>
      <c r="H52" s="34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1" customFormat="1" ht="12" customHeight="1">
      <c r="B53" s="23"/>
      <c r="C53" s="34" t="s">
        <v>126</v>
      </c>
      <c r="D53" s="24"/>
      <c r="E53" s="24"/>
      <c r="F53" s="24"/>
      <c r="G53" s="24"/>
      <c r="H53" s="24"/>
      <c r="I53" s="24"/>
      <c r="J53" s="24"/>
      <c r="K53" s="24"/>
      <c r="L53" s="22"/>
    </row>
    <row r="54" s="1" customFormat="1" ht="14.4" customHeight="1">
      <c r="B54" s="23"/>
      <c r="C54" s="24"/>
      <c r="D54" s="24"/>
      <c r="E54" s="172" t="s">
        <v>127</v>
      </c>
      <c r="F54" s="24"/>
      <c r="G54" s="24"/>
      <c r="H54" s="24"/>
      <c r="I54" s="24"/>
      <c r="J54" s="24"/>
      <c r="K54" s="24"/>
      <c r="L54" s="22"/>
    </row>
    <row r="55" s="1" customFormat="1" ht="12" customHeight="1">
      <c r="B55" s="23"/>
      <c r="C55" s="34" t="s">
        <v>128</v>
      </c>
      <c r="D55" s="24"/>
      <c r="E55" s="24"/>
      <c r="F55" s="24"/>
      <c r="G55" s="24"/>
      <c r="H55" s="24"/>
      <c r="I55" s="24"/>
      <c r="J55" s="24"/>
      <c r="K55" s="24"/>
      <c r="L55" s="22"/>
    </row>
    <row r="56" s="2" customFormat="1" ht="14.4" customHeight="1">
      <c r="A56" s="40"/>
      <c r="B56" s="41"/>
      <c r="C56" s="42"/>
      <c r="D56" s="42"/>
      <c r="E56" s="173" t="s">
        <v>129</v>
      </c>
      <c r="F56" s="42"/>
      <c r="G56" s="42"/>
      <c r="H56" s="42"/>
      <c r="I56" s="42"/>
      <c r="J56" s="42"/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12" customHeight="1">
      <c r="A57" s="40"/>
      <c r="B57" s="41"/>
      <c r="C57" s="34" t="s">
        <v>130</v>
      </c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6" customHeight="1">
      <c r="A58" s="40"/>
      <c r="B58" s="41"/>
      <c r="C58" s="42"/>
      <c r="D58" s="42"/>
      <c r="E58" s="71" t="str">
        <f>E13</f>
        <v>07 - Dokončovací práce</v>
      </c>
      <c r="F58" s="42"/>
      <c r="G58" s="42"/>
      <c r="H58" s="42"/>
      <c r="I58" s="42"/>
      <c r="J58" s="42"/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6.96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2" customHeight="1">
      <c r="A60" s="40"/>
      <c r="B60" s="41"/>
      <c r="C60" s="34" t="s">
        <v>21</v>
      </c>
      <c r="D60" s="42"/>
      <c r="E60" s="42"/>
      <c r="F60" s="29" t="str">
        <f>F16</f>
        <v>Pelhřimov</v>
      </c>
      <c r="G60" s="42"/>
      <c r="H60" s="42"/>
      <c r="I60" s="34" t="s">
        <v>23</v>
      </c>
      <c r="J60" s="74" t="str">
        <f>IF(J16="","",J16)</f>
        <v>15. 6. 2022</v>
      </c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26.4" customHeight="1">
      <c r="A62" s="40"/>
      <c r="B62" s="41"/>
      <c r="C62" s="34" t="s">
        <v>25</v>
      </c>
      <c r="D62" s="42"/>
      <c r="E62" s="42"/>
      <c r="F62" s="29" t="str">
        <f>E19</f>
        <v>Město Pelhřimov</v>
      </c>
      <c r="G62" s="42"/>
      <c r="H62" s="42"/>
      <c r="I62" s="34" t="s">
        <v>31</v>
      </c>
      <c r="J62" s="38" t="str">
        <f>E25</f>
        <v>VDG Projektování s.r.o.</v>
      </c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15.6" customHeight="1">
      <c r="A63" s="40"/>
      <c r="B63" s="41"/>
      <c r="C63" s="34" t="s">
        <v>29</v>
      </c>
      <c r="D63" s="42"/>
      <c r="E63" s="42"/>
      <c r="F63" s="29" t="str">
        <f>IF(E22="","",E22)</f>
        <v>Vyplň údaj</v>
      </c>
      <c r="G63" s="42"/>
      <c r="H63" s="42"/>
      <c r="I63" s="34" t="s">
        <v>34</v>
      </c>
      <c r="J63" s="38" t="str">
        <f>E28</f>
        <v>Ing. Vítězslav Pavel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10.32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8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29.28" customHeight="1">
      <c r="A65" s="40"/>
      <c r="B65" s="41"/>
      <c r="C65" s="174" t="s">
        <v>133</v>
      </c>
      <c r="D65" s="175"/>
      <c r="E65" s="175"/>
      <c r="F65" s="175"/>
      <c r="G65" s="175"/>
      <c r="H65" s="175"/>
      <c r="I65" s="175"/>
      <c r="J65" s="176" t="s">
        <v>134</v>
      </c>
      <c r="K65" s="175"/>
      <c r="L65" s="148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10.32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4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2.8" customHeight="1">
      <c r="A67" s="40"/>
      <c r="B67" s="41"/>
      <c r="C67" s="177" t="s">
        <v>70</v>
      </c>
      <c r="D67" s="42"/>
      <c r="E67" s="42"/>
      <c r="F67" s="42"/>
      <c r="G67" s="42"/>
      <c r="H67" s="42"/>
      <c r="I67" s="42"/>
      <c r="J67" s="104">
        <f>J94</f>
        <v>0</v>
      </c>
      <c r="K67" s="42"/>
      <c r="L67" s="14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U67" s="19" t="s">
        <v>135</v>
      </c>
    </row>
    <row r="68" s="9" customFormat="1" ht="24.96" customHeight="1">
      <c r="A68" s="9"/>
      <c r="B68" s="178"/>
      <c r="C68" s="179"/>
      <c r="D68" s="180" t="s">
        <v>136</v>
      </c>
      <c r="E68" s="181"/>
      <c r="F68" s="181"/>
      <c r="G68" s="181"/>
      <c r="H68" s="181"/>
      <c r="I68" s="181"/>
      <c r="J68" s="182">
        <f>J95</f>
        <v>0</v>
      </c>
      <c r="K68" s="179"/>
      <c r="L68" s="18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4"/>
      <c r="C69" s="126"/>
      <c r="D69" s="185" t="s">
        <v>137</v>
      </c>
      <c r="E69" s="186"/>
      <c r="F69" s="186"/>
      <c r="G69" s="186"/>
      <c r="H69" s="186"/>
      <c r="I69" s="186"/>
      <c r="J69" s="187">
        <f>J96</f>
        <v>0</v>
      </c>
      <c r="K69" s="126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4"/>
      <c r="C70" s="126"/>
      <c r="D70" s="185" t="s">
        <v>527</v>
      </c>
      <c r="E70" s="186"/>
      <c r="F70" s="186"/>
      <c r="G70" s="186"/>
      <c r="H70" s="186"/>
      <c r="I70" s="186"/>
      <c r="J70" s="187">
        <f>J102</f>
        <v>0</v>
      </c>
      <c r="K70" s="126"/>
      <c r="L70" s="18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8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138</v>
      </c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8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4.4" customHeight="1">
      <c r="A80" s="40"/>
      <c r="B80" s="41"/>
      <c r="C80" s="42"/>
      <c r="D80" s="42"/>
      <c r="E80" s="172" t="str">
        <f>E7</f>
        <v>09-1 - REVITALIZACE RYBNÍKA STRÁŽ V PELHŘIMOVĚ část 1a</v>
      </c>
      <c r="F80" s="34"/>
      <c r="G80" s="34"/>
      <c r="H80" s="34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126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1" customFormat="1" ht="14.4" customHeight="1">
      <c r="B82" s="23"/>
      <c r="C82" s="24"/>
      <c r="D82" s="24"/>
      <c r="E82" s="172" t="s">
        <v>127</v>
      </c>
      <c r="F82" s="24"/>
      <c r="G82" s="24"/>
      <c r="H82" s="24"/>
      <c r="I82" s="24"/>
      <c r="J82" s="24"/>
      <c r="K82" s="24"/>
      <c r="L82" s="22"/>
    </row>
    <row r="83" s="1" customFormat="1" ht="12" customHeight="1">
      <c r="B83" s="23"/>
      <c r="C83" s="34" t="s">
        <v>128</v>
      </c>
      <c r="D83" s="24"/>
      <c r="E83" s="24"/>
      <c r="F83" s="24"/>
      <c r="G83" s="24"/>
      <c r="H83" s="24"/>
      <c r="I83" s="24"/>
      <c r="J83" s="24"/>
      <c r="K83" s="24"/>
      <c r="L83" s="22"/>
    </row>
    <row r="84" s="2" customFormat="1" ht="14.4" customHeight="1">
      <c r="A84" s="40"/>
      <c r="B84" s="41"/>
      <c r="C84" s="42"/>
      <c r="D84" s="42"/>
      <c r="E84" s="173" t="s">
        <v>129</v>
      </c>
      <c r="F84" s="42"/>
      <c r="G84" s="42"/>
      <c r="H84" s="42"/>
      <c r="I84" s="42"/>
      <c r="J84" s="42"/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130</v>
      </c>
      <c r="D85" s="42"/>
      <c r="E85" s="42"/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6" customHeight="1">
      <c r="A86" s="40"/>
      <c r="B86" s="41"/>
      <c r="C86" s="42"/>
      <c r="D86" s="42"/>
      <c r="E86" s="71" t="str">
        <f>E13</f>
        <v>07 - Dokončovací práce</v>
      </c>
      <c r="F86" s="42"/>
      <c r="G86" s="42"/>
      <c r="H86" s="42"/>
      <c r="I86" s="42"/>
      <c r="J86" s="42"/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F16</f>
        <v>Pelhřimov</v>
      </c>
      <c r="G88" s="42"/>
      <c r="H88" s="42"/>
      <c r="I88" s="34" t="s">
        <v>23</v>
      </c>
      <c r="J88" s="74" t="str">
        <f>IF(J16="","",J16)</f>
        <v>15. 6. 2022</v>
      </c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8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26.4" customHeight="1">
      <c r="A90" s="40"/>
      <c r="B90" s="41"/>
      <c r="C90" s="34" t="s">
        <v>25</v>
      </c>
      <c r="D90" s="42"/>
      <c r="E90" s="42"/>
      <c r="F90" s="29" t="str">
        <f>E19</f>
        <v>Město Pelhřimov</v>
      </c>
      <c r="G90" s="42"/>
      <c r="H90" s="42"/>
      <c r="I90" s="34" t="s">
        <v>31</v>
      </c>
      <c r="J90" s="38" t="str">
        <f>E25</f>
        <v>VDG Projektování s.r.o.</v>
      </c>
      <c r="K90" s="42"/>
      <c r="L90" s="148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6" customHeight="1">
      <c r="A91" s="40"/>
      <c r="B91" s="41"/>
      <c r="C91" s="34" t="s">
        <v>29</v>
      </c>
      <c r="D91" s="42"/>
      <c r="E91" s="42"/>
      <c r="F91" s="29" t="str">
        <f>IF(E22="","",E22)</f>
        <v>Vyplň údaj</v>
      </c>
      <c r="G91" s="42"/>
      <c r="H91" s="42"/>
      <c r="I91" s="34" t="s">
        <v>34</v>
      </c>
      <c r="J91" s="38" t="str">
        <f>E28</f>
        <v>Ing. Vítězslav Pavel</v>
      </c>
      <c r="K91" s="42"/>
      <c r="L91" s="148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8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1" customFormat="1" ht="29.28" customHeight="1">
      <c r="A93" s="189"/>
      <c r="B93" s="190"/>
      <c r="C93" s="191" t="s">
        <v>139</v>
      </c>
      <c r="D93" s="192" t="s">
        <v>57</v>
      </c>
      <c r="E93" s="192" t="s">
        <v>53</v>
      </c>
      <c r="F93" s="192" t="s">
        <v>54</v>
      </c>
      <c r="G93" s="192" t="s">
        <v>140</v>
      </c>
      <c r="H93" s="192" t="s">
        <v>141</v>
      </c>
      <c r="I93" s="192" t="s">
        <v>142</v>
      </c>
      <c r="J93" s="192" t="s">
        <v>134</v>
      </c>
      <c r="K93" s="193" t="s">
        <v>143</v>
      </c>
      <c r="L93" s="194"/>
      <c r="M93" s="94" t="s">
        <v>19</v>
      </c>
      <c r="N93" s="95" t="s">
        <v>42</v>
      </c>
      <c r="O93" s="95" t="s">
        <v>144</v>
      </c>
      <c r="P93" s="95" t="s">
        <v>145</v>
      </c>
      <c r="Q93" s="95" t="s">
        <v>146</v>
      </c>
      <c r="R93" s="95" t="s">
        <v>147</v>
      </c>
      <c r="S93" s="95" t="s">
        <v>148</v>
      </c>
      <c r="T93" s="96" t="s">
        <v>149</v>
      </c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</row>
    <row r="94" s="2" customFormat="1" ht="22.8" customHeight="1">
      <c r="A94" s="40"/>
      <c r="B94" s="41"/>
      <c r="C94" s="101" t="s">
        <v>150</v>
      </c>
      <c r="D94" s="42"/>
      <c r="E94" s="42"/>
      <c r="F94" s="42"/>
      <c r="G94" s="42"/>
      <c r="H94" s="42"/>
      <c r="I94" s="42"/>
      <c r="J94" s="195">
        <f>BK94</f>
        <v>0</v>
      </c>
      <c r="K94" s="42"/>
      <c r="L94" s="46"/>
      <c r="M94" s="97"/>
      <c r="N94" s="196"/>
      <c r="O94" s="98"/>
      <c r="P94" s="197">
        <f>P95</f>
        <v>0</v>
      </c>
      <c r="Q94" s="98"/>
      <c r="R94" s="197">
        <f>R95</f>
        <v>0.0037000000000000002</v>
      </c>
      <c r="S94" s="98"/>
      <c r="T94" s="198">
        <f>T95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71</v>
      </c>
      <c r="AU94" s="19" t="s">
        <v>135</v>
      </c>
      <c r="BK94" s="199">
        <f>BK95</f>
        <v>0</v>
      </c>
    </row>
    <row r="95" s="12" customFormat="1" ht="25.92" customHeight="1">
      <c r="A95" s="12"/>
      <c r="B95" s="200"/>
      <c r="C95" s="201"/>
      <c r="D95" s="202" t="s">
        <v>71</v>
      </c>
      <c r="E95" s="203" t="s">
        <v>151</v>
      </c>
      <c r="F95" s="203" t="s">
        <v>152</v>
      </c>
      <c r="G95" s="201"/>
      <c r="H95" s="201"/>
      <c r="I95" s="204"/>
      <c r="J95" s="205">
        <f>BK95</f>
        <v>0</v>
      </c>
      <c r="K95" s="201"/>
      <c r="L95" s="206"/>
      <c r="M95" s="207"/>
      <c r="N95" s="208"/>
      <c r="O95" s="208"/>
      <c r="P95" s="209">
        <f>P96+P102</f>
        <v>0</v>
      </c>
      <c r="Q95" s="208"/>
      <c r="R95" s="209">
        <f>R96+R102</f>
        <v>0.0037000000000000002</v>
      </c>
      <c r="S95" s="208"/>
      <c r="T95" s="210">
        <f>T96+T102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76</v>
      </c>
      <c r="AT95" s="212" t="s">
        <v>71</v>
      </c>
      <c r="AU95" s="212" t="s">
        <v>72</v>
      </c>
      <c r="AY95" s="211" t="s">
        <v>153</v>
      </c>
      <c r="BK95" s="213">
        <f>BK96+BK102</f>
        <v>0</v>
      </c>
    </row>
    <row r="96" s="12" customFormat="1" ht="22.8" customHeight="1">
      <c r="A96" s="12"/>
      <c r="B96" s="200"/>
      <c r="C96" s="201"/>
      <c r="D96" s="202" t="s">
        <v>71</v>
      </c>
      <c r="E96" s="214" t="s">
        <v>76</v>
      </c>
      <c r="F96" s="214" t="s">
        <v>91</v>
      </c>
      <c r="G96" s="201"/>
      <c r="H96" s="201"/>
      <c r="I96" s="204"/>
      <c r="J96" s="215">
        <f>BK96</f>
        <v>0</v>
      </c>
      <c r="K96" s="201"/>
      <c r="L96" s="206"/>
      <c r="M96" s="207"/>
      <c r="N96" s="208"/>
      <c r="O96" s="208"/>
      <c r="P96" s="209">
        <f>SUM(P97:P101)</f>
        <v>0</v>
      </c>
      <c r="Q96" s="208"/>
      <c r="R96" s="209">
        <f>SUM(R97:R101)</f>
        <v>0</v>
      </c>
      <c r="S96" s="208"/>
      <c r="T96" s="210">
        <f>SUM(T97:T101)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1" t="s">
        <v>76</v>
      </c>
      <c r="AT96" s="212" t="s">
        <v>71</v>
      </c>
      <c r="AU96" s="212" t="s">
        <v>76</v>
      </c>
      <c r="AY96" s="211" t="s">
        <v>153</v>
      </c>
      <c r="BK96" s="213">
        <f>SUM(BK97:BK101)</f>
        <v>0</v>
      </c>
    </row>
    <row r="97" s="2" customFormat="1" ht="14.4" customHeight="1">
      <c r="A97" s="40"/>
      <c r="B97" s="41"/>
      <c r="C97" s="216" t="s">
        <v>76</v>
      </c>
      <c r="D97" s="216" t="s">
        <v>154</v>
      </c>
      <c r="E97" s="217" t="s">
        <v>528</v>
      </c>
      <c r="F97" s="218" t="s">
        <v>529</v>
      </c>
      <c r="G97" s="219" t="s">
        <v>193</v>
      </c>
      <c r="H97" s="220">
        <v>37</v>
      </c>
      <c r="I97" s="221"/>
      <c r="J97" s="222">
        <f>ROUND(I97*H97,2)</f>
        <v>0</v>
      </c>
      <c r="K97" s="218" t="s">
        <v>158</v>
      </c>
      <c r="L97" s="46"/>
      <c r="M97" s="223" t="s">
        <v>19</v>
      </c>
      <c r="N97" s="224" t="s">
        <v>43</v>
      </c>
      <c r="O97" s="86"/>
      <c r="P97" s="225">
        <f>O97*H97</f>
        <v>0</v>
      </c>
      <c r="Q97" s="225">
        <v>0</v>
      </c>
      <c r="R97" s="225">
        <f>Q97*H97</f>
        <v>0</v>
      </c>
      <c r="S97" s="225">
        <v>0</v>
      </c>
      <c r="T97" s="22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7" t="s">
        <v>159</v>
      </c>
      <c r="AT97" s="227" t="s">
        <v>154</v>
      </c>
      <c r="AU97" s="227" t="s">
        <v>80</v>
      </c>
      <c r="AY97" s="19" t="s">
        <v>153</v>
      </c>
      <c r="BE97" s="228">
        <f>IF(N97="základní",J97,0)</f>
        <v>0</v>
      </c>
      <c r="BF97" s="228">
        <f>IF(N97="snížená",J97,0)</f>
        <v>0</v>
      </c>
      <c r="BG97" s="228">
        <f>IF(N97="zákl. přenesená",J97,0)</f>
        <v>0</v>
      </c>
      <c r="BH97" s="228">
        <f>IF(N97="sníž. přenesená",J97,0)</f>
        <v>0</v>
      </c>
      <c r="BI97" s="228">
        <f>IF(N97="nulová",J97,0)</f>
        <v>0</v>
      </c>
      <c r="BJ97" s="19" t="s">
        <v>76</v>
      </c>
      <c r="BK97" s="228">
        <f>ROUND(I97*H97,2)</f>
        <v>0</v>
      </c>
      <c r="BL97" s="19" t="s">
        <v>159</v>
      </c>
      <c r="BM97" s="227" t="s">
        <v>530</v>
      </c>
    </row>
    <row r="98" s="13" customFormat="1">
      <c r="A98" s="13"/>
      <c r="B98" s="229"/>
      <c r="C98" s="230"/>
      <c r="D98" s="231" t="s">
        <v>161</v>
      </c>
      <c r="E98" s="232" t="s">
        <v>19</v>
      </c>
      <c r="F98" s="233" t="s">
        <v>531</v>
      </c>
      <c r="G98" s="230"/>
      <c r="H98" s="234">
        <v>37</v>
      </c>
      <c r="I98" s="235"/>
      <c r="J98" s="230"/>
      <c r="K98" s="230"/>
      <c r="L98" s="236"/>
      <c r="M98" s="237"/>
      <c r="N98" s="238"/>
      <c r="O98" s="238"/>
      <c r="P98" s="238"/>
      <c r="Q98" s="238"/>
      <c r="R98" s="238"/>
      <c r="S98" s="238"/>
      <c r="T98" s="23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0" t="s">
        <v>161</v>
      </c>
      <c r="AU98" s="240" t="s">
        <v>80</v>
      </c>
      <c r="AV98" s="13" t="s">
        <v>80</v>
      </c>
      <c r="AW98" s="13" t="s">
        <v>33</v>
      </c>
      <c r="AX98" s="13" t="s">
        <v>76</v>
      </c>
      <c r="AY98" s="240" t="s">
        <v>153</v>
      </c>
    </row>
    <row r="99" s="14" customFormat="1">
      <c r="A99" s="14"/>
      <c r="B99" s="241"/>
      <c r="C99" s="242"/>
      <c r="D99" s="231" t="s">
        <v>161</v>
      </c>
      <c r="E99" s="243" t="s">
        <v>19</v>
      </c>
      <c r="F99" s="244" t="s">
        <v>532</v>
      </c>
      <c r="G99" s="242"/>
      <c r="H99" s="243" t="s">
        <v>19</v>
      </c>
      <c r="I99" s="245"/>
      <c r="J99" s="242"/>
      <c r="K99" s="242"/>
      <c r="L99" s="246"/>
      <c r="M99" s="247"/>
      <c r="N99" s="248"/>
      <c r="O99" s="248"/>
      <c r="P99" s="248"/>
      <c r="Q99" s="248"/>
      <c r="R99" s="248"/>
      <c r="S99" s="248"/>
      <c r="T99" s="249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0" t="s">
        <v>161</v>
      </c>
      <c r="AU99" s="250" t="s">
        <v>80</v>
      </c>
      <c r="AV99" s="14" t="s">
        <v>76</v>
      </c>
      <c r="AW99" s="14" t="s">
        <v>33</v>
      </c>
      <c r="AX99" s="14" t="s">
        <v>72</v>
      </c>
      <c r="AY99" s="250" t="s">
        <v>153</v>
      </c>
    </row>
    <row r="100" s="2" customFormat="1" ht="14.4" customHeight="1">
      <c r="A100" s="40"/>
      <c r="B100" s="41"/>
      <c r="C100" s="216" t="s">
        <v>80</v>
      </c>
      <c r="D100" s="216" t="s">
        <v>154</v>
      </c>
      <c r="E100" s="217" t="s">
        <v>533</v>
      </c>
      <c r="F100" s="218" t="s">
        <v>534</v>
      </c>
      <c r="G100" s="219" t="s">
        <v>157</v>
      </c>
      <c r="H100" s="220">
        <v>74</v>
      </c>
      <c r="I100" s="221"/>
      <c r="J100" s="222">
        <f>ROUND(I100*H100,2)</f>
        <v>0</v>
      </c>
      <c r="K100" s="218" t="s">
        <v>200</v>
      </c>
      <c r="L100" s="46"/>
      <c r="M100" s="223" t="s">
        <v>19</v>
      </c>
      <c r="N100" s="224" t="s">
        <v>43</v>
      </c>
      <c r="O100" s="86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7" t="s">
        <v>159</v>
      </c>
      <c r="AT100" s="227" t="s">
        <v>154</v>
      </c>
      <c r="AU100" s="227" t="s">
        <v>80</v>
      </c>
      <c r="AY100" s="19" t="s">
        <v>153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19" t="s">
        <v>76</v>
      </c>
      <c r="BK100" s="228">
        <f>ROUND(I100*H100,2)</f>
        <v>0</v>
      </c>
      <c r="BL100" s="19" t="s">
        <v>159</v>
      </c>
      <c r="BM100" s="227" t="s">
        <v>535</v>
      </c>
    </row>
    <row r="101" s="13" customFormat="1">
      <c r="A101" s="13"/>
      <c r="B101" s="229"/>
      <c r="C101" s="230"/>
      <c r="D101" s="231" t="s">
        <v>161</v>
      </c>
      <c r="E101" s="232" t="s">
        <v>19</v>
      </c>
      <c r="F101" s="233" t="s">
        <v>536</v>
      </c>
      <c r="G101" s="230"/>
      <c r="H101" s="234">
        <v>74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0" t="s">
        <v>161</v>
      </c>
      <c r="AU101" s="240" t="s">
        <v>80</v>
      </c>
      <c r="AV101" s="13" t="s">
        <v>80</v>
      </c>
      <c r="AW101" s="13" t="s">
        <v>33</v>
      </c>
      <c r="AX101" s="13" t="s">
        <v>76</v>
      </c>
      <c r="AY101" s="240" t="s">
        <v>153</v>
      </c>
    </row>
    <row r="102" s="12" customFormat="1" ht="22.8" customHeight="1">
      <c r="A102" s="12"/>
      <c r="B102" s="200"/>
      <c r="C102" s="201"/>
      <c r="D102" s="202" t="s">
        <v>71</v>
      </c>
      <c r="E102" s="214" t="s">
        <v>309</v>
      </c>
      <c r="F102" s="214" t="s">
        <v>537</v>
      </c>
      <c r="G102" s="201"/>
      <c r="H102" s="201"/>
      <c r="I102" s="204"/>
      <c r="J102" s="215">
        <f>BK102</f>
        <v>0</v>
      </c>
      <c r="K102" s="201"/>
      <c r="L102" s="206"/>
      <c r="M102" s="207"/>
      <c r="N102" s="208"/>
      <c r="O102" s="208"/>
      <c r="P102" s="209">
        <f>SUM(P103:P108)</f>
        <v>0</v>
      </c>
      <c r="Q102" s="208"/>
      <c r="R102" s="209">
        <f>SUM(R103:R108)</f>
        <v>0.0037000000000000002</v>
      </c>
      <c r="S102" s="208"/>
      <c r="T102" s="210">
        <f>SUM(T103:T108)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1" t="s">
        <v>76</v>
      </c>
      <c r="AT102" s="212" t="s">
        <v>71</v>
      </c>
      <c r="AU102" s="212" t="s">
        <v>76</v>
      </c>
      <c r="AY102" s="211" t="s">
        <v>153</v>
      </c>
      <c r="BK102" s="213">
        <f>SUM(BK103:BK108)</f>
        <v>0</v>
      </c>
    </row>
    <row r="103" s="2" customFormat="1" ht="14.4" customHeight="1">
      <c r="A103" s="40"/>
      <c r="B103" s="41"/>
      <c r="C103" s="259" t="s">
        <v>88</v>
      </c>
      <c r="D103" s="259" t="s">
        <v>249</v>
      </c>
      <c r="E103" s="260" t="s">
        <v>538</v>
      </c>
      <c r="F103" s="261" t="s">
        <v>539</v>
      </c>
      <c r="G103" s="262" t="s">
        <v>540</v>
      </c>
      <c r="H103" s="263">
        <v>3.7000000000000002</v>
      </c>
      <c r="I103" s="264"/>
      <c r="J103" s="265">
        <f>ROUND(I103*H103,2)</f>
        <v>0</v>
      </c>
      <c r="K103" s="261" t="s">
        <v>200</v>
      </c>
      <c r="L103" s="266"/>
      <c r="M103" s="267" t="s">
        <v>19</v>
      </c>
      <c r="N103" s="268" t="s">
        <v>43</v>
      </c>
      <c r="O103" s="86"/>
      <c r="P103" s="225">
        <f>O103*H103</f>
        <v>0</v>
      </c>
      <c r="Q103" s="225">
        <v>0.001</v>
      </c>
      <c r="R103" s="225">
        <f>Q103*H103</f>
        <v>0.0037000000000000002</v>
      </c>
      <c r="S103" s="225">
        <v>0</v>
      </c>
      <c r="T103" s="22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7" t="s">
        <v>253</v>
      </c>
      <c r="AT103" s="227" t="s">
        <v>249</v>
      </c>
      <c r="AU103" s="227" t="s">
        <v>80</v>
      </c>
      <c r="AY103" s="19" t="s">
        <v>153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19" t="s">
        <v>76</v>
      </c>
      <c r="BK103" s="228">
        <f>ROUND(I103*H103,2)</f>
        <v>0</v>
      </c>
      <c r="BL103" s="19" t="s">
        <v>159</v>
      </c>
      <c r="BM103" s="227" t="s">
        <v>541</v>
      </c>
    </row>
    <row r="104" s="13" customFormat="1">
      <c r="A104" s="13"/>
      <c r="B104" s="229"/>
      <c r="C104" s="230"/>
      <c r="D104" s="231" t="s">
        <v>161</v>
      </c>
      <c r="E104" s="232" t="s">
        <v>19</v>
      </c>
      <c r="F104" s="233" t="s">
        <v>542</v>
      </c>
      <c r="G104" s="230"/>
      <c r="H104" s="234">
        <v>74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80</v>
      </c>
      <c r="AV104" s="13" t="s">
        <v>80</v>
      </c>
      <c r="AW104" s="13" t="s">
        <v>33</v>
      </c>
      <c r="AX104" s="13" t="s">
        <v>76</v>
      </c>
      <c r="AY104" s="240" t="s">
        <v>153</v>
      </c>
    </row>
    <row r="105" s="13" customFormat="1">
      <c r="A105" s="13"/>
      <c r="B105" s="229"/>
      <c r="C105" s="230"/>
      <c r="D105" s="231" t="s">
        <v>161</v>
      </c>
      <c r="E105" s="230"/>
      <c r="F105" s="233" t="s">
        <v>543</v>
      </c>
      <c r="G105" s="230"/>
      <c r="H105" s="234">
        <v>3.7000000000000002</v>
      </c>
      <c r="I105" s="235"/>
      <c r="J105" s="230"/>
      <c r="K105" s="230"/>
      <c r="L105" s="236"/>
      <c r="M105" s="237"/>
      <c r="N105" s="238"/>
      <c r="O105" s="238"/>
      <c r="P105" s="238"/>
      <c r="Q105" s="238"/>
      <c r="R105" s="238"/>
      <c r="S105" s="238"/>
      <c r="T105" s="23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0" t="s">
        <v>161</v>
      </c>
      <c r="AU105" s="240" t="s">
        <v>80</v>
      </c>
      <c r="AV105" s="13" t="s">
        <v>80</v>
      </c>
      <c r="AW105" s="13" t="s">
        <v>4</v>
      </c>
      <c r="AX105" s="13" t="s">
        <v>76</v>
      </c>
      <c r="AY105" s="240" t="s">
        <v>153</v>
      </c>
    </row>
    <row r="106" s="2" customFormat="1" ht="14.4" customHeight="1">
      <c r="A106" s="40"/>
      <c r="B106" s="41"/>
      <c r="C106" s="216" t="s">
        <v>159</v>
      </c>
      <c r="D106" s="216" t="s">
        <v>154</v>
      </c>
      <c r="E106" s="217" t="s">
        <v>544</v>
      </c>
      <c r="F106" s="218" t="s">
        <v>545</v>
      </c>
      <c r="G106" s="219" t="s">
        <v>157</v>
      </c>
      <c r="H106" s="220">
        <v>74</v>
      </c>
      <c r="I106" s="221"/>
      <c r="J106" s="222">
        <f>ROUND(I106*H106,2)</f>
        <v>0</v>
      </c>
      <c r="K106" s="218" t="s">
        <v>200</v>
      </c>
      <c r="L106" s="46"/>
      <c r="M106" s="223" t="s">
        <v>19</v>
      </c>
      <c r="N106" s="224" t="s">
        <v>43</v>
      </c>
      <c r="O106" s="86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7" t="s">
        <v>159</v>
      </c>
      <c r="AT106" s="227" t="s">
        <v>154</v>
      </c>
      <c r="AU106" s="227" t="s">
        <v>80</v>
      </c>
      <c r="AY106" s="19" t="s">
        <v>153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19" t="s">
        <v>76</v>
      </c>
      <c r="BK106" s="228">
        <f>ROUND(I106*H106,2)</f>
        <v>0</v>
      </c>
      <c r="BL106" s="19" t="s">
        <v>159</v>
      </c>
      <c r="BM106" s="227" t="s">
        <v>546</v>
      </c>
    </row>
    <row r="107" s="13" customFormat="1">
      <c r="A107" s="13"/>
      <c r="B107" s="229"/>
      <c r="C107" s="230"/>
      <c r="D107" s="231" t="s">
        <v>161</v>
      </c>
      <c r="E107" s="232" t="s">
        <v>19</v>
      </c>
      <c r="F107" s="233" t="s">
        <v>547</v>
      </c>
      <c r="G107" s="230"/>
      <c r="H107" s="234">
        <v>74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161</v>
      </c>
      <c r="AU107" s="240" t="s">
        <v>80</v>
      </c>
      <c r="AV107" s="13" t="s">
        <v>80</v>
      </c>
      <c r="AW107" s="13" t="s">
        <v>33</v>
      </c>
      <c r="AX107" s="13" t="s">
        <v>76</v>
      </c>
      <c r="AY107" s="240" t="s">
        <v>153</v>
      </c>
    </row>
    <row r="108" s="14" customFormat="1">
      <c r="A108" s="14"/>
      <c r="B108" s="241"/>
      <c r="C108" s="242"/>
      <c r="D108" s="231" t="s">
        <v>161</v>
      </c>
      <c r="E108" s="243" t="s">
        <v>19</v>
      </c>
      <c r="F108" s="244" t="s">
        <v>548</v>
      </c>
      <c r="G108" s="242"/>
      <c r="H108" s="243" t="s">
        <v>19</v>
      </c>
      <c r="I108" s="245"/>
      <c r="J108" s="242"/>
      <c r="K108" s="242"/>
      <c r="L108" s="246"/>
      <c r="M108" s="299"/>
      <c r="N108" s="300"/>
      <c r="O108" s="300"/>
      <c r="P108" s="300"/>
      <c r="Q108" s="300"/>
      <c r="R108" s="300"/>
      <c r="S108" s="300"/>
      <c r="T108" s="30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0" t="s">
        <v>161</v>
      </c>
      <c r="AU108" s="250" t="s">
        <v>80</v>
      </c>
      <c r="AV108" s="14" t="s">
        <v>76</v>
      </c>
      <c r="AW108" s="14" t="s">
        <v>33</v>
      </c>
      <c r="AX108" s="14" t="s">
        <v>72</v>
      </c>
      <c r="AY108" s="250" t="s">
        <v>153</v>
      </c>
    </row>
    <row r="109" s="2" customFormat="1" ht="6.96" customHeight="1">
      <c r="A109" s="40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46"/>
      <c r="M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</sheetData>
  <sheetProtection sheet="1" autoFilter="0" formatColumns="0" formatRows="0" objects="1" scenarios="1" spinCount="100000" saltValue="ksG55mkw2U57gMq3aDnHFybzevzM7TzPli2D9DfTJwKxYC0QpKKBeEqpL+TlArOnIHs/oJOOZA8H713RIpCOHg==" hashValue="5NQS/FX1lqBOXo8pyn/KD1I4V82lcPLVQgFf3GXkSGq4oZw35WZ3yPJazbNd8W2L2sitUq2VhNne63LT7rT/3g==" algorithmName="SHA-512" password="CC35"/>
  <autoFilter ref="C93:K108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0:H80"/>
    <mergeCell ref="E84:H84"/>
    <mergeCell ref="E82:H82"/>
    <mergeCell ref="E86:H8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112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2"/>
      <c r="AT3" s="19" t="s">
        <v>80</v>
      </c>
    </row>
    <row r="4" s="1" customFormat="1" ht="24.96" customHeight="1">
      <c r="B4" s="22"/>
      <c r="D4" s="143" t="s">
        <v>125</v>
      </c>
      <c r="L4" s="22"/>
      <c r="M4" s="14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5" t="s">
        <v>16</v>
      </c>
      <c r="L6" s="22"/>
    </row>
    <row r="7" s="1" customFormat="1" ht="14.4" customHeight="1">
      <c r="B7" s="22"/>
      <c r="E7" s="146" t="str">
        <f>'Rekapitulace stavby'!K6</f>
        <v>09-1 - REVITALIZACE RYBNÍKA STRÁŽ V PELHŘIMOVĚ část 1a</v>
      </c>
      <c r="F7" s="145"/>
      <c r="G7" s="145"/>
      <c r="H7" s="145"/>
      <c r="L7" s="22"/>
    </row>
    <row r="8" s="1" customFormat="1" ht="12" customHeight="1">
      <c r="B8" s="22"/>
      <c r="D8" s="145" t="s">
        <v>126</v>
      </c>
      <c r="L8" s="22"/>
    </row>
    <row r="9" s="2" customFormat="1" ht="14.4" customHeight="1">
      <c r="A9" s="40"/>
      <c r="B9" s="46"/>
      <c r="C9" s="40"/>
      <c r="D9" s="40"/>
      <c r="E9" s="146" t="s">
        <v>549</v>
      </c>
      <c r="F9" s="40"/>
      <c r="G9" s="40"/>
      <c r="H9" s="40"/>
      <c r="I9" s="40"/>
      <c r="J9" s="40"/>
      <c r="K9" s="40"/>
      <c r="L9" s="148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5" t="s">
        <v>128</v>
      </c>
      <c r="E10" s="40"/>
      <c r="F10" s="40"/>
      <c r="G10" s="40"/>
      <c r="H10" s="40"/>
      <c r="I10" s="40"/>
      <c r="J10" s="40"/>
      <c r="K10" s="40"/>
      <c r="L10" s="148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5.6" customHeight="1">
      <c r="A11" s="40"/>
      <c r="B11" s="46"/>
      <c r="C11" s="40"/>
      <c r="D11" s="40"/>
      <c r="E11" s="149" t="s">
        <v>550</v>
      </c>
      <c r="F11" s="40"/>
      <c r="G11" s="40"/>
      <c r="H11" s="40"/>
      <c r="I11" s="40"/>
      <c r="J11" s="40"/>
      <c r="K11" s="40"/>
      <c r="L11" s="148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8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5" t="s">
        <v>18</v>
      </c>
      <c r="E13" s="40"/>
      <c r="F13" s="135" t="s">
        <v>19</v>
      </c>
      <c r="G13" s="40"/>
      <c r="H13" s="40"/>
      <c r="I13" s="145" t="s">
        <v>20</v>
      </c>
      <c r="J13" s="135" t="s">
        <v>19</v>
      </c>
      <c r="K13" s="40"/>
      <c r="L13" s="148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5" t="s">
        <v>21</v>
      </c>
      <c r="E14" s="40"/>
      <c r="F14" s="135" t="s">
        <v>22</v>
      </c>
      <c r="G14" s="40"/>
      <c r="H14" s="40"/>
      <c r="I14" s="145" t="s">
        <v>23</v>
      </c>
      <c r="J14" s="150" t="str">
        <f>'Rekapitulace stavby'!AN8</f>
        <v>15. 6. 2022</v>
      </c>
      <c r="K14" s="40"/>
      <c r="L14" s="148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8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5" t="s">
        <v>25</v>
      </c>
      <c r="E16" s="40"/>
      <c r="F16" s="40"/>
      <c r="G16" s="40"/>
      <c r="H16" s="40"/>
      <c r="I16" s="145" t="s">
        <v>26</v>
      </c>
      <c r="J16" s="135" t="str">
        <f>IF('Rekapitulace stavby'!AN10="","",'Rekapitulace stavby'!AN10)</f>
        <v/>
      </c>
      <c r="K16" s="40"/>
      <c r="L16" s="148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Město Pelhřimov</v>
      </c>
      <c r="F17" s="40"/>
      <c r="G17" s="40"/>
      <c r="H17" s="40"/>
      <c r="I17" s="145" t="s">
        <v>28</v>
      </c>
      <c r="J17" s="135" t="str">
        <f>IF('Rekapitulace stavby'!AN11="","",'Rekapitulace stavby'!AN11)</f>
        <v/>
      </c>
      <c r="K17" s="40"/>
      <c r="L17" s="148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8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5" t="s">
        <v>29</v>
      </c>
      <c r="E19" s="40"/>
      <c r="F19" s="40"/>
      <c r="G19" s="40"/>
      <c r="H19" s="40"/>
      <c r="I19" s="145" t="s">
        <v>26</v>
      </c>
      <c r="J19" s="35" t="str">
        <f>'Rekapitulace stavby'!AN13</f>
        <v>Vyplň údaj</v>
      </c>
      <c r="K19" s="40"/>
      <c r="L19" s="148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5" t="s">
        <v>28</v>
      </c>
      <c r="J20" s="35" t="str">
        <f>'Rekapitulace stavby'!AN14</f>
        <v>Vyplň údaj</v>
      </c>
      <c r="K20" s="40"/>
      <c r="L20" s="148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8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5" t="s">
        <v>31</v>
      </c>
      <c r="E22" s="40"/>
      <c r="F22" s="40"/>
      <c r="G22" s="40"/>
      <c r="H22" s="40"/>
      <c r="I22" s="145" t="s">
        <v>26</v>
      </c>
      <c r="J22" s="135" t="str">
        <f>IF('Rekapitulace stavby'!AN16="","",'Rekapitulace stavby'!AN16)</f>
        <v/>
      </c>
      <c r="K22" s="40"/>
      <c r="L22" s="148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VDG Projektování s.r.o.</v>
      </c>
      <c r="F23" s="40"/>
      <c r="G23" s="40"/>
      <c r="H23" s="40"/>
      <c r="I23" s="145" t="s">
        <v>28</v>
      </c>
      <c r="J23" s="135" t="str">
        <f>IF('Rekapitulace stavby'!AN17="","",'Rekapitulace stavby'!AN17)</f>
        <v/>
      </c>
      <c r="K23" s="40"/>
      <c r="L23" s="148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8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5" t="s">
        <v>34</v>
      </c>
      <c r="E25" s="40"/>
      <c r="F25" s="40"/>
      <c r="G25" s="40"/>
      <c r="H25" s="40"/>
      <c r="I25" s="145" t="s">
        <v>26</v>
      </c>
      <c r="J25" s="135" t="s">
        <v>19</v>
      </c>
      <c r="K25" s="40"/>
      <c r="L25" s="148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551</v>
      </c>
      <c r="F26" s="40"/>
      <c r="G26" s="40"/>
      <c r="H26" s="40"/>
      <c r="I26" s="145" t="s">
        <v>28</v>
      </c>
      <c r="J26" s="135" t="s">
        <v>19</v>
      </c>
      <c r="K26" s="40"/>
      <c r="L26" s="148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8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5" t="s">
        <v>36</v>
      </c>
      <c r="E28" s="40"/>
      <c r="F28" s="40"/>
      <c r="G28" s="40"/>
      <c r="H28" s="40"/>
      <c r="I28" s="40"/>
      <c r="J28" s="40"/>
      <c r="K28" s="40"/>
      <c r="L28" s="148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4.4" customHeight="1">
      <c r="A29" s="151"/>
      <c r="B29" s="152"/>
      <c r="C29" s="151"/>
      <c r="D29" s="151"/>
      <c r="E29" s="153" t="s">
        <v>19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8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5"/>
      <c r="E31" s="155"/>
      <c r="F31" s="155"/>
      <c r="G31" s="155"/>
      <c r="H31" s="155"/>
      <c r="I31" s="155"/>
      <c r="J31" s="155"/>
      <c r="K31" s="155"/>
      <c r="L31" s="148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6" t="s">
        <v>38</v>
      </c>
      <c r="E32" s="40"/>
      <c r="F32" s="40"/>
      <c r="G32" s="40"/>
      <c r="H32" s="40"/>
      <c r="I32" s="40"/>
      <c r="J32" s="157">
        <f>ROUND(J90, 2)</f>
        <v>0</v>
      </c>
      <c r="K32" s="40"/>
      <c r="L32" s="148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5"/>
      <c r="E33" s="155"/>
      <c r="F33" s="155"/>
      <c r="G33" s="155"/>
      <c r="H33" s="155"/>
      <c r="I33" s="155"/>
      <c r="J33" s="155"/>
      <c r="K33" s="155"/>
      <c r="L33" s="148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8" t="s">
        <v>40</v>
      </c>
      <c r="G34" s="40"/>
      <c r="H34" s="40"/>
      <c r="I34" s="158" t="s">
        <v>39</v>
      </c>
      <c r="J34" s="158" t="s">
        <v>41</v>
      </c>
      <c r="K34" s="40"/>
      <c r="L34" s="148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47" t="s">
        <v>42</v>
      </c>
      <c r="E35" s="145" t="s">
        <v>43</v>
      </c>
      <c r="F35" s="159">
        <f>ROUND((SUM(BE90:BE113)),  2)</f>
        <v>0</v>
      </c>
      <c r="G35" s="40"/>
      <c r="H35" s="40"/>
      <c r="I35" s="160">
        <v>0.20999999999999999</v>
      </c>
      <c r="J35" s="159">
        <f>ROUND(((SUM(BE90:BE113))*I35),  2)</f>
        <v>0</v>
      </c>
      <c r="K35" s="40"/>
      <c r="L35" s="148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5" t="s">
        <v>44</v>
      </c>
      <c r="F36" s="159">
        <f>ROUND((SUM(BF90:BF113)),  2)</f>
        <v>0</v>
      </c>
      <c r="G36" s="40"/>
      <c r="H36" s="40"/>
      <c r="I36" s="160">
        <v>0.14999999999999999</v>
      </c>
      <c r="J36" s="159">
        <f>ROUND(((SUM(BF90:BF113))*I36),  2)</f>
        <v>0</v>
      </c>
      <c r="K36" s="40"/>
      <c r="L36" s="148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5" t="s">
        <v>45</v>
      </c>
      <c r="F37" s="159">
        <f>ROUND((SUM(BG90:BG113)),  2)</f>
        <v>0</v>
      </c>
      <c r="G37" s="40"/>
      <c r="H37" s="40"/>
      <c r="I37" s="160">
        <v>0.20999999999999999</v>
      </c>
      <c r="J37" s="159">
        <f>0</f>
        <v>0</v>
      </c>
      <c r="K37" s="40"/>
      <c r="L37" s="148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5" t="s">
        <v>46</v>
      </c>
      <c r="F38" s="159">
        <f>ROUND((SUM(BH90:BH113)),  2)</f>
        <v>0</v>
      </c>
      <c r="G38" s="40"/>
      <c r="H38" s="40"/>
      <c r="I38" s="160">
        <v>0.14999999999999999</v>
      </c>
      <c r="J38" s="159">
        <f>0</f>
        <v>0</v>
      </c>
      <c r="K38" s="40"/>
      <c r="L38" s="148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5" t="s">
        <v>47</v>
      </c>
      <c r="F39" s="159">
        <f>ROUND((SUM(BI90:BI113)),  2)</f>
        <v>0</v>
      </c>
      <c r="G39" s="40"/>
      <c r="H39" s="40"/>
      <c r="I39" s="160">
        <v>0</v>
      </c>
      <c r="J39" s="159">
        <f>0</f>
        <v>0</v>
      </c>
      <c r="K39" s="40"/>
      <c r="L39" s="148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8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1"/>
      <c r="D41" s="162" t="s">
        <v>48</v>
      </c>
      <c r="E41" s="163"/>
      <c r="F41" s="163"/>
      <c r="G41" s="164" t="s">
        <v>49</v>
      </c>
      <c r="H41" s="165" t="s">
        <v>50</v>
      </c>
      <c r="I41" s="163"/>
      <c r="J41" s="166">
        <f>SUM(J32:J39)</f>
        <v>0</v>
      </c>
      <c r="K41" s="167"/>
      <c r="L41" s="148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8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8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132</v>
      </c>
      <c r="D47" s="42"/>
      <c r="E47" s="42"/>
      <c r="F47" s="42"/>
      <c r="G47" s="42"/>
      <c r="H47" s="42"/>
      <c r="I47" s="42"/>
      <c r="J47" s="42"/>
      <c r="K47" s="42"/>
      <c r="L47" s="148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8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8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4.4" customHeight="1">
      <c r="A50" s="40"/>
      <c r="B50" s="41"/>
      <c r="C50" s="42"/>
      <c r="D50" s="42"/>
      <c r="E50" s="172" t="str">
        <f>E7</f>
        <v>09-1 - REVITALIZACE RYBNÍKA STRÁŽ V PELHŘIMOVĚ část 1a</v>
      </c>
      <c r="F50" s="34"/>
      <c r="G50" s="34"/>
      <c r="H50" s="34"/>
      <c r="I50" s="42"/>
      <c r="J50" s="42"/>
      <c r="K50" s="42"/>
      <c r="L50" s="148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126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4.4" customHeight="1">
      <c r="A52" s="40"/>
      <c r="B52" s="41"/>
      <c r="C52" s="42"/>
      <c r="D52" s="42"/>
      <c r="E52" s="172" t="s">
        <v>549</v>
      </c>
      <c r="F52" s="42"/>
      <c r="G52" s="42"/>
      <c r="H52" s="42"/>
      <c r="I52" s="42"/>
      <c r="J52" s="42"/>
      <c r="K52" s="42"/>
      <c r="L52" s="148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128</v>
      </c>
      <c r="D53" s="42"/>
      <c r="E53" s="42"/>
      <c r="F53" s="42"/>
      <c r="G53" s="42"/>
      <c r="H53" s="42"/>
      <c r="I53" s="42"/>
      <c r="J53" s="42"/>
      <c r="K53" s="42"/>
      <c r="L53" s="148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6" customHeight="1">
      <c r="A54" s="40"/>
      <c r="B54" s="41"/>
      <c r="C54" s="42"/>
      <c r="D54" s="42"/>
      <c r="E54" s="71" t="str">
        <f>E11</f>
        <v>2.1 - Vedlejší náklady stavby</v>
      </c>
      <c r="F54" s="42"/>
      <c r="G54" s="42"/>
      <c r="H54" s="42"/>
      <c r="I54" s="42"/>
      <c r="J54" s="42"/>
      <c r="K54" s="42"/>
      <c r="L54" s="148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8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Pelhřimov</v>
      </c>
      <c r="G56" s="42"/>
      <c r="H56" s="42"/>
      <c r="I56" s="34" t="s">
        <v>23</v>
      </c>
      <c r="J56" s="74" t="str">
        <f>IF(J14="","",J14)</f>
        <v>15. 6. 2022</v>
      </c>
      <c r="K56" s="42"/>
      <c r="L56" s="148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8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26.4" customHeight="1">
      <c r="A58" s="40"/>
      <c r="B58" s="41"/>
      <c r="C58" s="34" t="s">
        <v>25</v>
      </c>
      <c r="D58" s="42"/>
      <c r="E58" s="42"/>
      <c r="F58" s="29" t="str">
        <f>E17</f>
        <v>Město Pelhřimov</v>
      </c>
      <c r="G58" s="42"/>
      <c r="H58" s="42"/>
      <c r="I58" s="34" t="s">
        <v>31</v>
      </c>
      <c r="J58" s="38" t="str">
        <f>E23</f>
        <v>VDG Projektování s.r.o.</v>
      </c>
      <c r="K58" s="42"/>
      <c r="L58" s="14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6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Ing.Vítězslav Pavel</v>
      </c>
      <c r="K59" s="42"/>
      <c r="L59" s="148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4" t="s">
        <v>133</v>
      </c>
      <c r="D61" s="175"/>
      <c r="E61" s="175"/>
      <c r="F61" s="175"/>
      <c r="G61" s="175"/>
      <c r="H61" s="175"/>
      <c r="I61" s="175"/>
      <c r="J61" s="176" t="s">
        <v>134</v>
      </c>
      <c r="K61" s="175"/>
      <c r="L61" s="14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8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7" t="s">
        <v>70</v>
      </c>
      <c r="D63" s="42"/>
      <c r="E63" s="42"/>
      <c r="F63" s="42"/>
      <c r="G63" s="42"/>
      <c r="H63" s="42"/>
      <c r="I63" s="42"/>
      <c r="J63" s="104">
        <f>J90</f>
        <v>0</v>
      </c>
      <c r="K63" s="42"/>
      <c r="L63" s="14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135</v>
      </c>
    </row>
    <row r="64" s="9" customFormat="1" ht="24.96" customHeight="1">
      <c r="A64" s="9"/>
      <c r="B64" s="178"/>
      <c r="C64" s="179"/>
      <c r="D64" s="180" t="s">
        <v>552</v>
      </c>
      <c r="E64" s="181"/>
      <c r="F64" s="181"/>
      <c r="G64" s="181"/>
      <c r="H64" s="181"/>
      <c r="I64" s="181"/>
      <c r="J64" s="182">
        <f>J91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8"/>
      <c r="C65" s="179"/>
      <c r="D65" s="180" t="s">
        <v>553</v>
      </c>
      <c r="E65" s="181"/>
      <c r="F65" s="181"/>
      <c r="G65" s="181"/>
      <c r="H65" s="181"/>
      <c r="I65" s="181"/>
      <c r="J65" s="182">
        <f>J101</f>
        <v>0</v>
      </c>
      <c r="K65" s="179"/>
      <c r="L65" s="18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84"/>
      <c r="C66" s="126"/>
      <c r="D66" s="185" t="s">
        <v>554</v>
      </c>
      <c r="E66" s="186"/>
      <c r="F66" s="186"/>
      <c r="G66" s="186"/>
      <c r="H66" s="186"/>
      <c r="I66" s="186"/>
      <c r="J66" s="187">
        <f>J102</f>
        <v>0</v>
      </c>
      <c r="K66" s="126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8"/>
      <c r="C67" s="179"/>
      <c r="D67" s="180" t="s">
        <v>555</v>
      </c>
      <c r="E67" s="181"/>
      <c r="F67" s="181"/>
      <c r="G67" s="181"/>
      <c r="H67" s="181"/>
      <c r="I67" s="181"/>
      <c r="J67" s="182">
        <f>J105</f>
        <v>0</v>
      </c>
      <c r="K67" s="179"/>
      <c r="L67" s="18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84"/>
      <c r="C68" s="126"/>
      <c r="D68" s="185" t="s">
        <v>556</v>
      </c>
      <c r="E68" s="186"/>
      <c r="F68" s="186"/>
      <c r="G68" s="186"/>
      <c r="H68" s="186"/>
      <c r="I68" s="186"/>
      <c r="J68" s="187">
        <f>J106</f>
        <v>0</v>
      </c>
      <c r="K68" s="126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48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4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48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138</v>
      </c>
      <c r="D75" s="42"/>
      <c r="E75" s="42"/>
      <c r="F75" s="42"/>
      <c r="G75" s="42"/>
      <c r="H75" s="42"/>
      <c r="I75" s="42"/>
      <c r="J75" s="42"/>
      <c r="K75" s="42"/>
      <c r="L75" s="148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8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48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4.4" customHeight="1">
      <c r="A78" s="40"/>
      <c r="B78" s="41"/>
      <c r="C78" s="42"/>
      <c r="D78" s="42"/>
      <c r="E78" s="172" t="str">
        <f>E7</f>
        <v>09-1 - REVITALIZACE RYBNÍKA STRÁŽ V PELHŘIMOVĚ část 1a</v>
      </c>
      <c r="F78" s="34"/>
      <c r="G78" s="34"/>
      <c r="H78" s="34"/>
      <c r="I78" s="42"/>
      <c r="J78" s="42"/>
      <c r="K78" s="42"/>
      <c r="L78" s="148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" customFormat="1" ht="12" customHeight="1">
      <c r="B79" s="23"/>
      <c r="C79" s="34" t="s">
        <v>126</v>
      </c>
      <c r="D79" s="24"/>
      <c r="E79" s="24"/>
      <c r="F79" s="24"/>
      <c r="G79" s="24"/>
      <c r="H79" s="24"/>
      <c r="I79" s="24"/>
      <c r="J79" s="24"/>
      <c r="K79" s="24"/>
      <c r="L79" s="22"/>
    </row>
    <row r="80" s="2" customFormat="1" ht="14.4" customHeight="1">
      <c r="A80" s="40"/>
      <c r="B80" s="41"/>
      <c r="C80" s="42"/>
      <c r="D80" s="42"/>
      <c r="E80" s="172" t="s">
        <v>549</v>
      </c>
      <c r="F80" s="42"/>
      <c r="G80" s="42"/>
      <c r="H80" s="42"/>
      <c r="I80" s="42"/>
      <c r="J80" s="42"/>
      <c r="K80" s="42"/>
      <c r="L80" s="148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128</v>
      </c>
      <c r="D81" s="42"/>
      <c r="E81" s="42"/>
      <c r="F81" s="42"/>
      <c r="G81" s="42"/>
      <c r="H81" s="42"/>
      <c r="I81" s="42"/>
      <c r="J81" s="42"/>
      <c r="K81" s="42"/>
      <c r="L81" s="148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6" customHeight="1">
      <c r="A82" s="40"/>
      <c r="B82" s="41"/>
      <c r="C82" s="42"/>
      <c r="D82" s="42"/>
      <c r="E82" s="71" t="str">
        <f>E11</f>
        <v>2.1 - Vedlejší náklady stavby</v>
      </c>
      <c r="F82" s="42"/>
      <c r="G82" s="42"/>
      <c r="H82" s="42"/>
      <c r="I82" s="42"/>
      <c r="J82" s="42"/>
      <c r="K82" s="42"/>
      <c r="L82" s="148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8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F14</f>
        <v>Pelhřimov</v>
      </c>
      <c r="G84" s="42"/>
      <c r="H84" s="42"/>
      <c r="I84" s="34" t="s">
        <v>23</v>
      </c>
      <c r="J84" s="74" t="str">
        <f>IF(J14="","",J14)</f>
        <v>15. 6. 2022</v>
      </c>
      <c r="K84" s="42"/>
      <c r="L84" s="148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8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6.4" customHeight="1">
      <c r="A86" s="40"/>
      <c r="B86" s="41"/>
      <c r="C86" s="34" t="s">
        <v>25</v>
      </c>
      <c r="D86" s="42"/>
      <c r="E86" s="42"/>
      <c r="F86" s="29" t="str">
        <f>E17</f>
        <v>Město Pelhřimov</v>
      </c>
      <c r="G86" s="42"/>
      <c r="H86" s="42"/>
      <c r="I86" s="34" t="s">
        <v>31</v>
      </c>
      <c r="J86" s="38" t="str">
        <f>E23</f>
        <v>VDG Projektování s.r.o.</v>
      </c>
      <c r="K86" s="42"/>
      <c r="L86" s="148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6" customHeight="1">
      <c r="A87" s="40"/>
      <c r="B87" s="41"/>
      <c r="C87" s="34" t="s">
        <v>29</v>
      </c>
      <c r="D87" s="42"/>
      <c r="E87" s="42"/>
      <c r="F87" s="29" t="str">
        <f>IF(E20="","",E20)</f>
        <v>Vyplň údaj</v>
      </c>
      <c r="G87" s="42"/>
      <c r="H87" s="42"/>
      <c r="I87" s="34" t="s">
        <v>34</v>
      </c>
      <c r="J87" s="38" t="str">
        <f>E26</f>
        <v>Ing.Vítězslav Pavel</v>
      </c>
      <c r="K87" s="42"/>
      <c r="L87" s="148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8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89"/>
      <c r="B89" s="190"/>
      <c r="C89" s="191" t="s">
        <v>139</v>
      </c>
      <c r="D89" s="192" t="s">
        <v>57</v>
      </c>
      <c r="E89" s="192" t="s">
        <v>53</v>
      </c>
      <c r="F89" s="192" t="s">
        <v>54</v>
      </c>
      <c r="G89" s="192" t="s">
        <v>140</v>
      </c>
      <c r="H89" s="192" t="s">
        <v>141</v>
      </c>
      <c r="I89" s="192" t="s">
        <v>142</v>
      </c>
      <c r="J89" s="192" t="s">
        <v>134</v>
      </c>
      <c r="K89" s="193" t="s">
        <v>143</v>
      </c>
      <c r="L89" s="194"/>
      <c r="M89" s="94" t="s">
        <v>19</v>
      </c>
      <c r="N89" s="95" t="s">
        <v>42</v>
      </c>
      <c r="O89" s="95" t="s">
        <v>144</v>
      </c>
      <c r="P89" s="95" t="s">
        <v>145</v>
      </c>
      <c r="Q89" s="95" t="s">
        <v>146</v>
      </c>
      <c r="R89" s="95" t="s">
        <v>147</v>
      </c>
      <c r="S89" s="95" t="s">
        <v>148</v>
      </c>
      <c r="T89" s="96" t="s">
        <v>149</v>
      </c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</row>
    <row r="90" s="2" customFormat="1" ht="22.8" customHeight="1">
      <c r="A90" s="40"/>
      <c r="B90" s="41"/>
      <c r="C90" s="101" t="s">
        <v>150</v>
      </c>
      <c r="D90" s="42"/>
      <c r="E90" s="42"/>
      <c r="F90" s="42"/>
      <c r="G90" s="42"/>
      <c r="H90" s="42"/>
      <c r="I90" s="42"/>
      <c r="J90" s="195">
        <f>BK90</f>
        <v>0</v>
      </c>
      <c r="K90" s="42"/>
      <c r="L90" s="46"/>
      <c r="M90" s="97"/>
      <c r="N90" s="196"/>
      <c r="O90" s="98"/>
      <c r="P90" s="197">
        <f>P91+P101+P105</f>
        <v>0</v>
      </c>
      <c r="Q90" s="98"/>
      <c r="R90" s="197">
        <f>R91+R101+R105</f>
        <v>0.00040000000000000002</v>
      </c>
      <c r="S90" s="98"/>
      <c r="T90" s="198">
        <f>T91+T101+T105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71</v>
      </c>
      <c r="AU90" s="19" t="s">
        <v>135</v>
      </c>
      <c r="BK90" s="199">
        <f>BK91+BK101+BK105</f>
        <v>0</v>
      </c>
    </row>
    <row r="91" s="12" customFormat="1" ht="25.92" customHeight="1">
      <c r="A91" s="12"/>
      <c r="B91" s="200"/>
      <c r="C91" s="201"/>
      <c r="D91" s="202" t="s">
        <v>71</v>
      </c>
      <c r="E91" s="203" t="s">
        <v>557</v>
      </c>
      <c r="F91" s="203" t="s">
        <v>558</v>
      </c>
      <c r="G91" s="201"/>
      <c r="H91" s="201"/>
      <c r="I91" s="204"/>
      <c r="J91" s="205">
        <f>BK91</f>
        <v>0</v>
      </c>
      <c r="K91" s="201"/>
      <c r="L91" s="206"/>
      <c r="M91" s="207"/>
      <c r="N91" s="208"/>
      <c r="O91" s="208"/>
      <c r="P91" s="209">
        <f>SUM(P92:P100)</f>
        <v>0</v>
      </c>
      <c r="Q91" s="208"/>
      <c r="R91" s="209">
        <f>SUM(R92:R100)</f>
        <v>0.00040000000000000002</v>
      </c>
      <c r="S91" s="208"/>
      <c r="T91" s="210">
        <f>SUM(T92:T100)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11" t="s">
        <v>76</v>
      </c>
      <c r="AT91" s="212" t="s">
        <v>71</v>
      </c>
      <c r="AU91" s="212" t="s">
        <v>72</v>
      </c>
      <c r="AY91" s="211" t="s">
        <v>153</v>
      </c>
      <c r="BK91" s="213">
        <f>SUM(BK92:BK100)</f>
        <v>0</v>
      </c>
    </row>
    <row r="92" s="2" customFormat="1" ht="14.4" customHeight="1">
      <c r="A92" s="40"/>
      <c r="B92" s="41"/>
      <c r="C92" s="259" t="s">
        <v>76</v>
      </c>
      <c r="D92" s="259" t="s">
        <v>249</v>
      </c>
      <c r="E92" s="260" t="s">
        <v>559</v>
      </c>
      <c r="F92" s="261" t="s">
        <v>560</v>
      </c>
      <c r="G92" s="262" t="s">
        <v>479</v>
      </c>
      <c r="H92" s="263">
        <v>1</v>
      </c>
      <c r="I92" s="264"/>
      <c r="J92" s="265">
        <f>ROUND(I92*H92,2)</f>
        <v>0</v>
      </c>
      <c r="K92" s="261" t="s">
        <v>424</v>
      </c>
      <c r="L92" s="266"/>
      <c r="M92" s="267" t="s">
        <v>19</v>
      </c>
      <c r="N92" s="268" t="s">
        <v>43</v>
      </c>
      <c r="O92" s="86"/>
      <c r="P92" s="225">
        <f>O92*H92</f>
        <v>0</v>
      </c>
      <c r="Q92" s="225">
        <v>0</v>
      </c>
      <c r="R92" s="225">
        <f>Q92*H92</f>
        <v>0</v>
      </c>
      <c r="S92" s="225">
        <v>0</v>
      </c>
      <c r="T92" s="22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7" t="s">
        <v>561</v>
      </c>
      <c r="AT92" s="227" t="s">
        <v>249</v>
      </c>
      <c r="AU92" s="227" t="s">
        <v>76</v>
      </c>
      <c r="AY92" s="19" t="s">
        <v>153</v>
      </c>
      <c r="BE92" s="228">
        <f>IF(N92="základní",J92,0)</f>
        <v>0</v>
      </c>
      <c r="BF92" s="228">
        <f>IF(N92="snížená",J92,0)</f>
        <v>0</v>
      </c>
      <c r="BG92" s="228">
        <f>IF(N92="zákl. přenesená",J92,0)</f>
        <v>0</v>
      </c>
      <c r="BH92" s="228">
        <f>IF(N92="sníž. přenesená",J92,0)</f>
        <v>0</v>
      </c>
      <c r="BI92" s="228">
        <f>IF(N92="nulová",J92,0)</f>
        <v>0</v>
      </c>
      <c r="BJ92" s="19" t="s">
        <v>76</v>
      </c>
      <c r="BK92" s="228">
        <f>ROUND(I92*H92,2)</f>
        <v>0</v>
      </c>
      <c r="BL92" s="19" t="s">
        <v>561</v>
      </c>
      <c r="BM92" s="227" t="s">
        <v>562</v>
      </c>
    </row>
    <row r="93" s="2" customFormat="1" ht="14.4" customHeight="1">
      <c r="A93" s="40"/>
      <c r="B93" s="41"/>
      <c r="C93" s="259" t="s">
        <v>80</v>
      </c>
      <c r="D93" s="259" t="s">
        <v>249</v>
      </c>
      <c r="E93" s="260" t="s">
        <v>563</v>
      </c>
      <c r="F93" s="261" t="s">
        <v>564</v>
      </c>
      <c r="G93" s="262" t="s">
        <v>565</v>
      </c>
      <c r="H93" s="263">
        <v>1</v>
      </c>
      <c r="I93" s="264"/>
      <c r="J93" s="265">
        <f>ROUND(I93*H93,2)</f>
        <v>0</v>
      </c>
      <c r="K93" s="261" t="s">
        <v>424</v>
      </c>
      <c r="L93" s="266"/>
      <c r="M93" s="267" t="s">
        <v>19</v>
      </c>
      <c r="N93" s="268" t="s">
        <v>43</v>
      </c>
      <c r="O93" s="86"/>
      <c r="P93" s="225">
        <f>O93*H93</f>
        <v>0</v>
      </c>
      <c r="Q93" s="225">
        <v>0</v>
      </c>
      <c r="R93" s="225">
        <f>Q93*H93</f>
        <v>0</v>
      </c>
      <c r="S93" s="225">
        <v>0</v>
      </c>
      <c r="T93" s="22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27" t="s">
        <v>561</v>
      </c>
      <c r="AT93" s="227" t="s">
        <v>249</v>
      </c>
      <c r="AU93" s="227" t="s">
        <v>76</v>
      </c>
      <c r="AY93" s="19" t="s">
        <v>153</v>
      </c>
      <c r="BE93" s="228">
        <f>IF(N93="základní",J93,0)</f>
        <v>0</v>
      </c>
      <c r="BF93" s="228">
        <f>IF(N93="snížená",J93,0)</f>
        <v>0</v>
      </c>
      <c r="BG93" s="228">
        <f>IF(N93="zákl. přenesená",J93,0)</f>
        <v>0</v>
      </c>
      <c r="BH93" s="228">
        <f>IF(N93="sníž. přenesená",J93,0)</f>
        <v>0</v>
      </c>
      <c r="BI93" s="228">
        <f>IF(N93="nulová",J93,0)</f>
        <v>0</v>
      </c>
      <c r="BJ93" s="19" t="s">
        <v>76</v>
      </c>
      <c r="BK93" s="228">
        <f>ROUND(I93*H93,2)</f>
        <v>0</v>
      </c>
      <c r="BL93" s="19" t="s">
        <v>561</v>
      </c>
      <c r="BM93" s="227" t="s">
        <v>566</v>
      </c>
    </row>
    <row r="94" s="13" customFormat="1">
      <c r="A94" s="13"/>
      <c r="B94" s="229"/>
      <c r="C94" s="230"/>
      <c r="D94" s="231" t="s">
        <v>161</v>
      </c>
      <c r="E94" s="232" t="s">
        <v>19</v>
      </c>
      <c r="F94" s="233" t="s">
        <v>76</v>
      </c>
      <c r="G94" s="230"/>
      <c r="H94" s="234">
        <v>1</v>
      </c>
      <c r="I94" s="235"/>
      <c r="J94" s="230"/>
      <c r="K94" s="230"/>
      <c r="L94" s="236"/>
      <c r="M94" s="237"/>
      <c r="N94" s="238"/>
      <c r="O94" s="238"/>
      <c r="P94" s="238"/>
      <c r="Q94" s="238"/>
      <c r="R94" s="238"/>
      <c r="S94" s="238"/>
      <c r="T94" s="23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0" t="s">
        <v>161</v>
      </c>
      <c r="AU94" s="240" t="s">
        <v>76</v>
      </c>
      <c r="AV94" s="13" t="s">
        <v>80</v>
      </c>
      <c r="AW94" s="13" t="s">
        <v>33</v>
      </c>
      <c r="AX94" s="13" t="s">
        <v>76</v>
      </c>
      <c r="AY94" s="240" t="s">
        <v>153</v>
      </c>
    </row>
    <row r="95" s="14" customFormat="1">
      <c r="A95" s="14"/>
      <c r="B95" s="241"/>
      <c r="C95" s="242"/>
      <c r="D95" s="231" t="s">
        <v>161</v>
      </c>
      <c r="E95" s="243" t="s">
        <v>19</v>
      </c>
      <c r="F95" s="244" t="s">
        <v>567</v>
      </c>
      <c r="G95" s="242"/>
      <c r="H95" s="243" t="s">
        <v>19</v>
      </c>
      <c r="I95" s="245"/>
      <c r="J95" s="242"/>
      <c r="K95" s="242"/>
      <c r="L95" s="246"/>
      <c r="M95" s="247"/>
      <c r="N95" s="248"/>
      <c r="O95" s="248"/>
      <c r="P95" s="248"/>
      <c r="Q95" s="248"/>
      <c r="R95" s="248"/>
      <c r="S95" s="248"/>
      <c r="T95" s="249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0" t="s">
        <v>161</v>
      </c>
      <c r="AU95" s="250" t="s">
        <v>76</v>
      </c>
      <c r="AV95" s="14" t="s">
        <v>76</v>
      </c>
      <c r="AW95" s="14" t="s">
        <v>33</v>
      </c>
      <c r="AX95" s="14" t="s">
        <v>72</v>
      </c>
      <c r="AY95" s="250" t="s">
        <v>153</v>
      </c>
    </row>
    <row r="96" s="2" customFormat="1" ht="14.4" customHeight="1">
      <c r="A96" s="40"/>
      <c r="B96" s="41"/>
      <c r="C96" s="259" t="s">
        <v>88</v>
      </c>
      <c r="D96" s="259" t="s">
        <v>249</v>
      </c>
      <c r="E96" s="260" t="s">
        <v>568</v>
      </c>
      <c r="F96" s="261" t="s">
        <v>569</v>
      </c>
      <c r="G96" s="262" t="s">
        <v>565</v>
      </c>
      <c r="H96" s="263">
        <v>1</v>
      </c>
      <c r="I96" s="264"/>
      <c r="J96" s="265">
        <f>ROUND(I96*H96,2)</f>
        <v>0</v>
      </c>
      <c r="K96" s="261" t="s">
        <v>424</v>
      </c>
      <c r="L96" s="266"/>
      <c r="M96" s="267" t="s">
        <v>19</v>
      </c>
      <c r="N96" s="268" t="s">
        <v>43</v>
      </c>
      <c r="O96" s="86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7" t="s">
        <v>561</v>
      </c>
      <c r="AT96" s="227" t="s">
        <v>249</v>
      </c>
      <c r="AU96" s="227" t="s">
        <v>76</v>
      </c>
      <c r="AY96" s="19" t="s">
        <v>153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19" t="s">
        <v>76</v>
      </c>
      <c r="BK96" s="228">
        <f>ROUND(I96*H96,2)</f>
        <v>0</v>
      </c>
      <c r="BL96" s="19" t="s">
        <v>561</v>
      </c>
      <c r="BM96" s="227" t="s">
        <v>570</v>
      </c>
    </row>
    <row r="97" s="13" customFormat="1">
      <c r="A97" s="13"/>
      <c r="B97" s="229"/>
      <c r="C97" s="230"/>
      <c r="D97" s="231" t="s">
        <v>161</v>
      </c>
      <c r="E97" s="232" t="s">
        <v>19</v>
      </c>
      <c r="F97" s="233" t="s">
        <v>76</v>
      </c>
      <c r="G97" s="230"/>
      <c r="H97" s="234">
        <v>1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161</v>
      </c>
      <c r="AU97" s="240" t="s">
        <v>76</v>
      </c>
      <c r="AV97" s="13" t="s">
        <v>80</v>
      </c>
      <c r="AW97" s="13" t="s">
        <v>33</v>
      </c>
      <c r="AX97" s="13" t="s">
        <v>76</v>
      </c>
      <c r="AY97" s="240" t="s">
        <v>153</v>
      </c>
    </row>
    <row r="98" s="2" customFormat="1" ht="14.4" customHeight="1">
      <c r="A98" s="40"/>
      <c r="B98" s="41"/>
      <c r="C98" s="259" t="s">
        <v>159</v>
      </c>
      <c r="D98" s="259" t="s">
        <v>249</v>
      </c>
      <c r="E98" s="260" t="s">
        <v>88</v>
      </c>
      <c r="F98" s="261" t="s">
        <v>571</v>
      </c>
      <c r="G98" s="262" t="s">
        <v>479</v>
      </c>
      <c r="H98" s="263">
        <v>1</v>
      </c>
      <c r="I98" s="264"/>
      <c r="J98" s="265">
        <f>ROUND(I98*H98,2)</f>
        <v>0</v>
      </c>
      <c r="K98" s="261" t="s">
        <v>424</v>
      </c>
      <c r="L98" s="266"/>
      <c r="M98" s="267" t="s">
        <v>19</v>
      </c>
      <c r="N98" s="268" t="s">
        <v>43</v>
      </c>
      <c r="O98" s="86"/>
      <c r="P98" s="225">
        <f>O98*H98</f>
        <v>0</v>
      </c>
      <c r="Q98" s="225">
        <v>0.00040000000000000002</v>
      </c>
      <c r="R98" s="225">
        <f>Q98*H98</f>
        <v>0.00040000000000000002</v>
      </c>
      <c r="S98" s="225">
        <v>0</v>
      </c>
      <c r="T98" s="22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7" t="s">
        <v>253</v>
      </c>
      <c r="AT98" s="227" t="s">
        <v>249</v>
      </c>
      <c r="AU98" s="227" t="s">
        <v>76</v>
      </c>
      <c r="AY98" s="19" t="s">
        <v>153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19" t="s">
        <v>76</v>
      </c>
      <c r="BK98" s="228">
        <f>ROUND(I98*H98,2)</f>
        <v>0</v>
      </c>
      <c r="BL98" s="19" t="s">
        <v>159</v>
      </c>
      <c r="BM98" s="227" t="s">
        <v>572</v>
      </c>
    </row>
    <row r="99" s="13" customFormat="1">
      <c r="A99" s="13"/>
      <c r="B99" s="229"/>
      <c r="C99" s="230"/>
      <c r="D99" s="231" t="s">
        <v>161</v>
      </c>
      <c r="E99" s="232" t="s">
        <v>19</v>
      </c>
      <c r="F99" s="233" t="s">
        <v>76</v>
      </c>
      <c r="G99" s="230"/>
      <c r="H99" s="234">
        <v>1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161</v>
      </c>
      <c r="AU99" s="240" t="s">
        <v>76</v>
      </c>
      <c r="AV99" s="13" t="s">
        <v>80</v>
      </c>
      <c r="AW99" s="13" t="s">
        <v>33</v>
      </c>
      <c r="AX99" s="13" t="s">
        <v>76</v>
      </c>
      <c r="AY99" s="240" t="s">
        <v>153</v>
      </c>
    </row>
    <row r="100" s="14" customFormat="1">
      <c r="A100" s="14"/>
      <c r="B100" s="241"/>
      <c r="C100" s="242"/>
      <c r="D100" s="231" t="s">
        <v>161</v>
      </c>
      <c r="E100" s="243" t="s">
        <v>19</v>
      </c>
      <c r="F100" s="244" t="s">
        <v>573</v>
      </c>
      <c r="G100" s="242"/>
      <c r="H100" s="243" t="s">
        <v>19</v>
      </c>
      <c r="I100" s="245"/>
      <c r="J100" s="242"/>
      <c r="K100" s="242"/>
      <c r="L100" s="246"/>
      <c r="M100" s="247"/>
      <c r="N100" s="248"/>
      <c r="O100" s="248"/>
      <c r="P100" s="248"/>
      <c r="Q100" s="248"/>
      <c r="R100" s="248"/>
      <c r="S100" s="248"/>
      <c r="T100" s="249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0" t="s">
        <v>161</v>
      </c>
      <c r="AU100" s="250" t="s">
        <v>76</v>
      </c>
      <c r="AV100" s="14" t="s">
        <v>76</v>
      </c>
      <c r="AW100" s="14" t="s">
        <v>33</v>
      </c>
      <c r="AX100" s="14" t="s">
        <v>72</v>
      </c>
      <c r="AY100" s="250" t="s">
        <v>153</v>
      </c>
    </row>
    <row r="101" s="12" customFormat="1" ht="25.92" customHeight="1">
      <c r="A101" s="12"/>
      <c r="B101" s="200"/>
      <c r="C101" s="201"/>
      <c r="D101" s="202" t="s">
        <v>71</v>
      </c>
      <c r="E101" s="203" t="s">
        <v>151</v>
      </c>
      <c r="F101" s="203" t="s">
        <v>574</v>
      </c>
      <c r="G101" s="201"/>
      <c r="H101" s="201"/>
      <c r="I101" s="204"/>
      <c r="J101" s="205">
        <f>BK101</f>
        <v>0</v>
      </c>
      <c r="K101" s="201"/>
      <c r="L101" s="206"/>
      <c r="M101" s="207"/>
      <c r="N101" s="208"/>
      <c r="O101" s="208"/>
      <c r="P101" s="209">
        <f>P102</f>
        <v>0</v>
      </c>
      <c r="Q101" s="208"/>
      <c r="R101" s="209">
        <f>R102</f>
        <v>0</v>
      </c>
      <c r="S101" s="208"/>
      <c r="T101" s="210">
        <f>T102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76</v>
      </c>
      <c r="AT101" s="212" t="s">
        <v>71</v>
      </c>
      <c r="AU101" s="212" t="s">
        <v>72</v>
      </c>
      <c r="AY101" s="211" t="s">
        <v>153</v>
      </c>
      <c r="BK101" s="213">
        <f>BK102</f>
        <v>0</v>
      </c>
    </row>
    <row r="102" s="12" customFormat="1" ht="22.8" customHeight="1">
      <c r="A102" s="12"/>
      <c r="B102" s="200"/>
      <c r="C102" s="201"/>
      <c r="D102" s="202" t="s">
        <v>71</v>
      </c>
      <c r="E102" s="214" t="s">
        <v>76</v>
      </c>
      <c r="F102" s="214" t="s">
        <v>575</v>
      </c>
      <c r="G102" s="201"/>
      <c r="H102" s="201"/>
      <c r="I102" s="204"/>
      <c r="J102" s="215">
        <f>BK102</f>
        <v>0</v>
      </c>
      <c r="K102" s="201"/>
      <c r="L102" s="206"/>
      <c r="M102" s="207"/>
      <c r="N102" s="208"/>
      <c r="O102" s="208"/>
      <c r="P102" s="209">
        <f>SUM(P103:P104)</f>
        <v>0</v>
      </c>
      <c r="Q102" s="208"/>
      <c r="R102" s="209">
        <f>SUM(R103:R104)</f>
        <v>0</v>
      </c>
      <c r="S102" s="208"/>
      <c r="T102" s="210">
        <f>SUM(T103:T104)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1" t="s">
        <v>76</v>
      </c>
      <c r="AT102" s="212" t="s">
        <v>71</v>
      </c>
      <c r="AU102" s="212" t="s">
        <v>76</v>
      </c>
      <c r="AY102" s="211" t="s">
        <v>153</v>
      </c>
      <c r="BK102" s="213">
        <f>SUM(BK103:BK104)</f>
        <v>0</v>
      </c>
    </row>
    <row r="103" s="2" customFormat="1" ht="14.4" customHeight="1">
      <c r="A103" s="40"/>
      <c r="B103" s="41"/>
      <c r="C103" s="216" t="s">
        <v>182</v>
      </c>
      <c r="D103" s="216" t="s">
        <v>154</v>
      </c>
      <c r="E103" s="217" t="s">
        <v>576</v>
      </c>
      <c r="F103" s="218" t="s">
        <v>577</v>
      </c>
      <c r="G103" s="219" t="s">
        <v>479</v>
      </c>
      <c r="H103" s="220">
        <v>1</v>
      </c>
      <c r="I103" s="221"/>
      <c r="J103" s="222">
        <f>ROUND(I103*H103,2)</f>
        <v>0</v>
      </c>
      <c r="K103" s="218" t="s">
        <v>424</v>
      </c>
      <c r="L103" s="46"/>
      <c r="M103" s="223" t="s">
        <v>19</v>
      </c>
      <c r="N103" s="224" t="s">
        <v>43</v>
      </c>
      <c r="O103" s="86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7" t="s">
        <v>159</v>
      </c>
      <c r="AT103" s="227" t="s">
        <v>154</v>
      </c>
      <c r="AU103" s="227" t="s">
        <v>80</v>
      </c>
      <c r="AY103" s="19" t="s">
        <v>153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19" t="s">
        <v>76</v>
      </c>
      <c r="BK103" s="228">
        <f>ROUND(I103*H103,2)</f>
        <v>0</v>
      </c>
      <c r="BL103" s="19" t="s">
        <v>159</v>
      </c>
      <c r="BM103" s="227" t="s">
        <v>578</v>
      </c>
    </row>
    <row r="104" s="13" customFormat="1">
      <c r="A104" s="13"/>
      <c r="B104" s="229"/>
      <c r="C104" s="230"/>
      <c r="D104" s="231" t="s">
        <v>161</v>
      </c>
      <c r="E104" s="232" t="s">
        <v>19</v>
      </c>
      <c r="F104" s="233" t="s">
        <v>579</v>
      </c>
      <c r="G104" s="230"/>
      <c r="H104" s="234">
        <v>1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161</v>
      </c>
      <c r="AU104" s="240" t="s">
        <v>80</v>
      </c>
      <c r="AV104" s="13" t="s">
        <v>80</v>
      </c>
      <c r="AW104" s="13" t="s">
        <v>33</v>
      </c>
      <c r="AX104" s="13" t="s">
        <v>76</v>
      </c>
      <c r="AY104" s="240" t="s">
        <v>153</v>
      </c>
    </row>
    <row r="105" s="12" customFormat="1" ht="25.92" customHeight="1">
      <c r="A105" s="12"/>
      <c r="B105" s="200"/>
      <c r="C105" s="201"/>
      <c r="D105" s="202" t="s">
        <v>71</v>
      </c>
      <c r="E105" s="203" t="s">
        <v>580</v>
      </c>
      <c r="F105" s="203" t="s">
        <v>581</v>
      </c>
      <c r="G105" s="201"/>
      <c r="H105" s="201"/>
      <c r="I105" s="204"/>
      <c r="J105" s="205">
        <f>BK105</f>
        <v>0</v>
      </c>
      <c r="K105" s="201"/>
      <c r="L105" s="206"/>
      <c r="M105" s="207"/>
      <c r="N105" s="208"/>
      <c r="O105" s="208"/>
      <c r="P105" s="209">
        <f>P106</f>
        <v>0</v>
      </c>
      <c r="Q105" s="208"/>
      <c r="R105" s="209">
        <f>R106</f>
        <v>0</v>
      </c>
      <c r="S105" s="208"/>
      <c r="T105" s="210">
        <f>T106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11" t="s">
        <v>182</v>
      </c>
      <c r="AT105" s="212" t="s">
        <v>71</v>
      </c>
      <c r="AU105" s="212" t="s">
        <v>72</v>
      </c>
      <c r="AY105" s="211" t="s">
        <v>153</v>
      </c>
      <c r="BK105" s="213">
        <f>BK106</f>
        <v>0</v>
      </c>
    </row>
    <row r="106" s="12" customFormat="1" ht="22.8" customHeight="1">
      <c r="A106" s="12"/>
      <c r="B106" s="200"/>
      <c r="C106" s="201"/>
      <c r="D106" s="202" t="s">
        <v>71</v>
      </c>
      <c r="E106" s="214" t="s">
        <v>582</v>
      </c>
      <c r="F106" s="214" t="s">
        <v>583</v>
      </c>
      <c r="G106" s="201"/>
      <c r="H106" s="201"/>
      <c r="I106" s="204"/>
      <c r="J106" s="215">
        <f>BK106</f>
        <v>0</v>
      </c>
      <c r="K106" s="201"/>
      <c r="L106" s="206"/>
      <c r="M106" s="207"/>
      <c r="N106" s="208"/>
      <c r="O106" s="208"/>
      <c r="P106" s="209">
        <f>SUM(P107:P113)</f>
        <v>0</v>
      </c>
      <c r="Q106" s="208"/>
      <c r="R106" s="209">
        <f>SUM(R107:R113)</f>
        <v>0</v>
      </c>
      <c r="S106" s="208"/>
      <c r="T106" s="210">
        <f>SUM(T107:T113)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11" t="s">
        <v>182</v>
      </c>
      <c r="AT106" s="212" t="s">
        <v>71</v>
      </c>
      <c r="AU106" s="212" t="s">
        <v>76</v>
      </c>
      <c r="AY106" s="211" t="s">
        <v>153</v>
      </c>
      <c r="BK106" s="213">
        <f>SUM(BK107:BK113)</f>
        <v>0</v>
      </c>
    </row>
    <row r="107" s="2" customFormat="1" ht="14.4" customHeight="1">
      <c r="A107" s="40"/>
      <c r="B107" s="41"/>
      <c r="C107" s="216" t="s">
        <v>186</v>
      </c>
      <c r="D107" s="216" t="s">
        <v>154</v>
      </c>
      <c r="E107" s="217" t="s">
        <v>584</v>
      </c>
      <c r="F107" s="218" t="s">
        <v>585</v>
      </c>
      <c r="G107" s="219" t="s">
        <v>479</v>
      </c>
      <c r="H107" s="220">
        <v>1</v>
      </c>
      <c r="I107" s="221"/>
      <c r="J107" s="222">
        <f>ROUND(I107*H107,2)</f>
        <v>0</v>
      </c>
      <c r="K107" s="218" t="s">
        <v>424</v>
      </c>
      <c r="L107" s="46"/>
      <c r="M107" s="223" t="s">
        <v>19</v>
      </c>
      <c r="N107" s="224" t="s">
        <v>43</v>
      </c>
      <c r="O107" s="86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7" t="s">
        <v>586</v>
      </c>
      <c r="AT107" s="227" t="s">
        <v>154</v>
      </c>
      <c r="AU107" s="227" t="s">
        <v>80</v>
      </c>
      <c r="AY107" s="19" t="s">
        <v>153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19" t="s">
        <v>76</v>
      </c>
      <c r="BK107" s="228">
        <f>ROUND(I107*H107,2)</f>
        <v>0</v>
      </c>
      <c r="BL107" s="19" t="s">
        <v>586</v>
      </c>
      <c r="BM107" s="227" t="s">
        <v>587</v>
      </c>
    </row>
    <row r="108" s="2" customFormat="1" ht="14.4" customHeight="1">
      <c r="A108" s="40"/>
      <c r="B108" s="41"/>
      <c r="C108" s="216" t="s">
        <v>190</v>
      </c>
      <c r="D108" s="216" t="s">
        <v>154</v>
      </c>
      <c r="E108" s="217" t="s">
        <v>588</v>
      </c>
      <c r="F108" s="218" t="s">
        <v>589</v>
      </c>
      <c r="G108" s="219" t="s">
        <v>479</v>
      </c>
      <c r="H108" s="220">
        <v>1</v>
      </c>
      <c r="I108" s="221"/>
      <c r="J108" s="222">
        <f>ROUND(I108*H108,2)</f>
        <v>0</v>
      </c>
      <c r="K108" s="218" t="s">
        <v>424</v>
      </c>
      <c r="L108" s="46"/>
      <c r="M108" s="223" t="s">
        <v>19</v>
      </c>
      <c r="N108" s="224" t="s">
        <v>43</v>
      </c>
      <c r="O108" s="86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7" t="s">
        <v>159</v>
      </c>
      <c r="AT108" s="227" t="s">
        <v>154</v>
      </c>
      <c r="AU108" s="227" t="s">
        <v>80</v>
      </c>
      <c r="AY108" s="19" t="s">
        <v>153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19" t="s">
        <v>76</v>
      </c>
      <c r="BK108" s="228">
        <f>ROUND(I108*H108,2)</f>
        <v>0</v>
      </c>
      <c r="BL108" s="19" t="s">
        <v>159</v>
      </c>
      <c r="BM108" s="227" t="s">
        <v>590</v>
      </c>
    </row>
    <row r="109" s="2" customFormat="1" ht="14.4" customHeight="1">
      <c r="A109" s="40"/>
      <c r="B109" s="41"/>
      <c r="C109" s="259" t="s">
        <v>253</v>
      </c>
      <c r="D109" s="259" t="s">
        <v>249</v>
      </c>
      <c r="E109" s="260" t="s">
        <v>376</v>
      </c>
      <c r="F109" s="261" t="s">
        <v>591</v>
      </c>
      <c r="G109" s="262" t="s">
        <v>479</v>
      </c>
      <c r="H109" s="263">
        <v>1</v>
      </c>
      <c r="I109" s="264"/>
      <c r="J109" s="265">
        <f>ROUND(I109*H109,2)</f>
        <v>0</v>
      </c>
      <c r="K109" s="261" t="s">
        <v>424</v>
      </c>
      <c r="L109" s="266"/>
      <c r="M109" s="267" t="s">
        <v>19</v>
      </c>
      <c r="N109" s="268" t="s">
        <v>43</v>
      </c>
      <c r="O109" s="86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7" t="s">
        <v>253</v>
      </c>
      <c r="AT109" s="227" t="s">
        <v>249</v>
      </c>
      <c r="AU109" s="227" t="s">
        <v>80</v>
      </c>
      <c r="AY109" s="19" t="s">
        <v>153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19" t="s">
        <v>76</v>
      </c>
      <c r="BK109" s="228">
        <f>ROUND(I109*H109,2)</f>
        <v>0</v>
      </c>
      <c r="BL109" s="19" t="s">
        <v>159</v>
      </c>
      <c r="BM109" s="227" t="s">
        <v>592</v>
      </c>
    </row>
    <row r="110" s="2" customFormat="1" ht="14.4" customHeight="1">
      <c r="A110" s="40"/>
      <c r="B110" s="41"/>
      <c r="C110" s="216" t="s">
        <v>309</v>
      </c>
      <c r="D110" s="216" t="s">
        <v>154</v>
      </c>
      <c r="E110" s="217" t="s">
        <v>593</v>
      </c>
      <c r="F110" s="218" t="s">
        <v>594</v>
      </c>
      <c r="G110" s="219" t="s">
        <v>172</v>
      </c>
      <c r="H110" s="220">
        <v>1</v>
      </c>
      <c r="I110" s="221"/>
      <c r="J110" s="222">
        <f>ROUND(I110*H110,2)</f>
        <v>0</v>
      </c>
      <c r="K110" s="218" t="s">
        <v>424</v>
      </c>
      <c r="L110" s="46"/>
      <c r="M110" s="223" t="s">
        <v>19</v>
      </c>
      <c r="N110" s="224" t="s">
        <v>43</v>
      </c>
      <c r="O110" s="86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7" t="s">
        <v>586</v>
      </c>
      <c r="AT110" s="227" t="s">
        <v>154</v>
      </c>
      <c r="AU110" s="227" t="s">
        <v>80</v>
      </c>
      <c r="AY110" s="19" t="s">
        <v>153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19" t="s">
        <v>76</v>
      </c>
      <c r="BK110" s="228">
        <f>ROUND(I110*H110,2)</f>
        <v>0</v>
      </c>
      <c r="BL110" s="19" t="s">
        <v>586</v>
      </c>
      <c r="BM110" s="227" t="s">
        <v>595</v>
      </c>
    </row>
    <row r="111" s="2" customFormat="1" ht="14.4" customHeight="1">
      <c r="A111" s="40"/>
      <c r="B111" s="41"/>
      <c r="C111" s="259" t="s">
        <v>314</v>
      </c>
      <c r="D111" s="259" t="s">
        <v>249</v>
      </c>
      <c r="E111" s="260" t="s">
        <v>388</v>
      </c>
      <c r="F111" s="261" t="s">
        <v>596</v>
      </c>
      <c r="G111" s="262" t="s">
        <v>479</v>
      </c>
      <c r="H111" s="263">
        <v>1</v>
      </c>
      <c r="I111" s="264"/>
      <c r="J111" s="265">
        <f>ROUND(I111*H111,2)</f>
        <v>0</v>
      </c>
      <c r="K111" s="261" t="s">
        <v>424</v>
      </c>
      <c r="L111" s="266"/>
      <c r="M111" s="267" t="s">
        <v>19</v>
      </c>
      <c r="N111" s="268" t="s">
        <v>43</v>
      </c>
      <c r="O111" s="86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7" t="s">
        <v>253</v>
      </c>
      <c r="AT111" s="227" t="s">
        <v>249</v>
      </c>
      <c r="AU111" s="227" t="s">
        <v>80</v>
      </c>
      <c r="AY111" s="19" t="s">
        <v>153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19" t="s">
        <v>76</v>
      </c>
      <c r="BK111" s="228">
        <f>ROUND(I111*H111,2)</f>
        <v>0</v>
      </c>
      <c r="BL111" s="19" t="s">
        <v>159</v>
      </c>
      <c r="BM111" s="227" t="s">
        <v>597</v>
      </c>
    </row>
    <row r="112" s="2" customFormat="1" ht="14.4" customHeight="1">
      <c r="A112" s="40"/>
      <c r="B112" s="41"/>
      <c r="C112" s="259" t="s">
        <v>320</v>
      </c>
      <c r="D112" s="259" t="s">
        <v>249</v>
      </c>
      <c r="E112" s="260" t="s">
        <v>405</v>
      </c>
      <c r="F112" s="261" t="s">
        <v>598</v>
      </c>
      <c r="G112" s="262" t="s">
        <v>479</v>
      </c>
      <c r="H112" s="263">
        <v>1</v>
      </c>
      <c r="I112" s="264"/>
      <c r="J112" s="265">
        <f>ROUND(I112*H112,2)</f>
        <v>0</v>
      </c>
      <c r="K112" s="261" t="s">
        <v>424</v>
      </c>
      <c r="L112" s="266"/>
      <c r="M112" s="267" t="s">
        <v>19</v>
      </c>
      <c r="N112" s="268" t="s">
        <v>43</v>
      </c>
      <c r="O112" s="86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7" t="s">
        <v>253</v>
      </c>
      <c r="AT112" s="227" t="s">
        <v>249</v>
      </c>
      <c r="AU112" s="227" t="s">
        <v>80</v>
      </c>
      <c r="AY112" s="19" t="s">
        <v>153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19" t="s">
        <v>76</v>
      </c>
      <c r="BK112" s="228">
        <f>ROUND(I112*H112,2)</f>
        <v>0</v>
      </c>
      <c r="BL112" s="19" t="s">
        <v>159</v>
      </c>
      <c r="BM112" s="227" t="s">
        <v>599</v>
      </c>
    </row>
    <row r="113" s="2" customFormat="1" ht="14.4" customHeight="1">
      <c r="A113" s="40"/>
      <c r="B113" s="41"/>
      <c r="C113" s="216" t="s">
        <v>376</v>
      </c>
      <c r="D113" s="216" t="s">
        <v>154</v>
      </c>
      <c r="E113" s="217" t="s">
        <v>600</v>
      </c>
      <c r="F113" s="218" t="s">
        <v>601</v>
      </c>
      <c r="G113" s="219" t="s">
        <v>479</v>
      </c>
      <c r="H113" s="220">
        <v>1</v>
      </c>
      <c r="I113" s="221"/>
      <c r="J113" s="222">
        <f>ROUND(I113*H113,2)</f>
        <v>0</v>
      </c>
      <c r="K113" s="218" t="s">
        <v>424</v>
      </c>
      <c r="L113" s="46"/>
      <c r="M113" s="295" t="s">
        <v>19</v>
      </c>
      <c r="N113" s="296" t="s">
        <v>43</v>
      </c>
      <c r="O113" s="271"/>
      <c r="P113" s="297">
        <f>O113*H113</f>
        <v>0</v>
      </c>
      <c r="Q113" s="297">
        <v>0</v>
      </c>
      <c r="R113" s="297">
        <f>Q113*H113</f>
        <v>0</v>
      </c>
      <c r="S113" s="297">
        <v>0</v>
      </c>
      <c r="T113" s="298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7" t="s">
        <v>602</v>
      </c>
      <c r="AT113" s="227" t="s">
        <v>154</v>
      </c>
      <c r="AU113" s="227" t="s">
        <v>80</v>
      </c>
      <c r="AY113" s="19" t="s">
        <v>153</v>
      </c>
      <c r="BE113" s="228">
        <f>IF(N113="základní",J113,0)</f>
        <v>0</v>
      </c>
      <c r="BF113" s="228">
        <f>IF(N113="snížená",J113,0)</f>
        <v>0</v>
      </c>
      <c r="BG113" s="228">
        <f>IF(N113="zákl. přenesená",J113,0)</f>
        <v>0</v>
      </c>
      <c r="BH113" s="228">
        <f>IF(N113="sníž. přenesená",J113,0)</f>
        <v>0</v>
      </c>
      <c r="BI113" s="228">
        <f>IF(N113="nulová",J113,0)</f>
        <v>0</v>
      </c>
      <c r="BJ113" s="19" t="s">
        <v>76</v>
      </c>
      <c r="BK113" s="228">
        <f>ROUND(I113*H113,2)</f>
        <v>0</v>
      </c>
      <c r="BL113" s="19" t="s">
        <v>602</v>
      </c>
      <c r="BM113" s="227" t="s">
        <v>603</v>
      </c>
    </row>
    <row r="114" s="2" customFormat="1" ht="6.96" customHeight="1">
      <c r="A114" s="40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46"/>
      <c r="M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</sheetData>
  <sheetProtection sheet="1" autoFilter="0" formatColumns="0" formatRows="0" objects="1" scenarios="1" spinCount="100000" saltValue="XkCoCFirM8JCkr2oDUYKexP4j2zhOYb+4HtXaj1tM0nJgMPB4nNfuYWs2xTAkKnDlOTX2wUi9dR6PF9nxkq0mQ==" hashValue="3qSeo5167+6lhwTP1GaHxy9JxylsTUaOsAsGJjl+iAj34y0dHlanLJW42vRyx2XRFWZAOV6qZEuXqyzeMSHfZA==" algorithmName="SHA-512" password="CC35"/>
  <autoFilter ref="C89:K11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B565256B3291498FE769935B2A0ACD" ma:contentTypeVersion="16" ma:contentTypeDescription="Vytvoří nový dokument" ma:contentTypeScope="" ma:versionID="9a51418ae44fc2105281102268421546">
  <xsd:schema xmlns:xsd="http://www.w3.org/2001/XMLSchema" xmlns:xs="http://www.w3.org/2001/XMLSchema" xmlns:p="http://schemas.microsoft.com/office/2006/metadata/properties" xmlns:ns2="c47f37fd-c369-40f2-90d4-e7e46af88bde" xmlns:ns3="3b2a0ea5-291b-4392-ad5f-4a764dc663ac" targetNamespace="http://schemas.microsoft.com/office/2006/metadata/properties" ma:root="true" ma:fieldsID="33173e5a6000c403f57acdec8fbab0e4" ns2:_="" ns3:_="">
    <xsd:import namespace="c47f37fd-c369-40f2-90d4-e7e46af88bde"/>
    <xsd:import namespace="3b2a0ea5-291b-4392-ad5f-4a764dc66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f37fd-c369-40f2-90d4-e7e46af88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25f360d-f27b-4b2a-a9ba-3d4ff1be46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a0ea5-291b-4392-ad5f-4a764dc66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62b7a-ec4c-4b8a-98ce-e8d8a2363021}" ma:internalName="TaxCatchAll" ma:showField="CatchAllData" ma:web="3b2a0ea5-291b-4392-ad5f-4a764dc66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F8391-4B3D-441C-B6AA-D55A3864DD07}"/>
</file>

<file path=customXml/itemProps2.xml><?xml version="1.0" encoding="utf-8"?>
<ds:datastoreItem xmlns:ds="http://schemas.openxmlformats.org/officeDocument/2006/customXml" ds:itemID="{727E7CD8-6F2E-4B50-A56E-885D99737652}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Hynek\Hynek13</dc:creator>
  <cp:lastModifiedBy>Hynek\Hynek13</cp:lastModifiedBy>
  <dcterms:created xsi:type="dcterms:W3CDTF">2022-07-27T10:58:42Z</dcterms:created>
  <dcterms:modified xsi:type="dcterms:W3CDTF">2022-07-27T10:59:04Z</dcterms:modified>
</cp:coreProperties>
</file>