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plusData\Export\"/>
    </mc:Choice>
  </mc:AlternateContent>
  <bookViews>
    <workbookView xWindow="0" yWindow="0" windowWidth="0" windowHeight="0"/>
  </bookViews>
  <sheets>
    <sheet name="Rekapitulácia stavby" sheetId="1" r:id="rId1"/>
    <sheet name="031 - SO 30.1 Cyklotrasa ..." sheetId="2" r:id="rId2"/>
    <sheet name="032 - SO 30.2 Cyklokorido..." sheetId="3" r:id="rId3"/>
    <sheet name="033 - SO 30.3 Cyklotrasa ..." sheetId="4" r:id="rId4"/>
    <sheet name="31 - SO 31 Lávka cez Lipi..." sheetId="5" r:id="rId5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'031 - SO 30.1 Cyklotrasa ...'!$C$125:$K$149</definedName>
    <definedName name="_xlnm.Print_Area" localSheetId="1">'031 - SO 30.1 Cyklotrasa ...'!$C$111:$J$149</definedName>
    <definedName name="_xlnm.Print_Titles" localSheetId="1">'031 - SO 30.1 Cyklotrasa ...'!$125:$125</definedName>
    <definedName name="_xlnm._FilterDatabase" localSheetId="2" hidden="1">'032 - SO 30.2 Cyklokorido...'!$C$127:$K$180</definedName>
    <definedName name="_xlnm.Print_Area" localSheetId="2">'032 - SO 30.2 Cyklokorido...'!$C$113:$J$180</definedName>
    <definedName name="_xlnm.Print_Titles" localSheetId="2">'032 - SO 30.2 Cyklokorido...'!$127:$127</definedName>
    <definedName name="_xlnm._FilterDatabase" localSheetId="3" hidden="1">'033 - SO 30.3 Cyklotrasa ...'!$C$128:$K$197</definedName>
    <definedName name="_xlnm.Print_Area" localSheetId="3">'033 - SO 30.3 Cyklotrasa ...'!$C$114:$J$197</definedName>
    <definedName name="_xlnm.Print_Titles" localSheetId="3">'033 - SO 30.3 Cyklotrasa ...'!$128:$128</definedName>
    <definedName name="_xlnm._FilterDatabase" localSheetId="4" hidden="1">'31 - SO 31 Lávka cez Lipi...'!$C$131:$K$209</definedName>
    <definedName name="_xlnm.Print_Area" localSheetId="4">'31 - SO 31 Lávka cez Lipi...'!$C$119:$J$209</definedName>
    <definedName name="_xlnm.Print_Titles" localSheetId="4">'31 - SO 31 Lávka cez Lipi...'!$131:$131</definedName>
  </definedNames>
  <calcPr/>
</workbook>
</file>

<file path=xl/calcChain.xml><?xml version="1.0" encoding="utf-8"?>
<calcChain xmlns="http://schemas.openxmlformats.org/spreadsheetml/2006/main">
  <c i="5" l="1" r="J37"/>
  <c r="J36"/>
  <c i="1" r="AY99"/>
  <c i="5" r="J35"/>
  <c i="1" r="AX99"/>
  <c i="5"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0"/>
  <c r="BH190"/>
  <c r="BG190"/>
  <c r="BE190"/>
  <c r="T190"/>
  <c r="T189"/>
  <c r="R190"/>
  <c r="R189"/>
  <c r="P190"/>
  <c r="P189"/>
  <c r="BI188"/>
  <c r="BH188"/>
  <c r="BG188"/>
  <c r="BE188"/>
  <c r="T188"/>
  <c r="T187"/>
  <c r="R188"/>
  <c r="R187"/>
  <c r="P188"/>
  <c r="P187"/>
  <c r="BI186"/>
  <c r="BH186"/>
  <c r="BG186"/>
  <c r="BE186"/>
  <c r="T186"/>
  <c r="T185"/>
  <c r="R186"/>
  <c r="R185"/>
  <c r="P186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J129"/>
  <c r="J128"/>
  <c r="F128"/>
  <c r="F126"/>
  <c r="E124"/>
  <c r="J92"/>
  <c r="J91"/>
  <c r="F91"/>
  <c r="F89"/>
  <c r="E87"/>
  <c r="J18"/>
  <c r="E18"/>
  <c r="F92"/>
  <c r="J17"/>
  <c r="J12"/>
  <c r="J126"/>
  <c r="E7"/>
  <c r="E122"/>
  <c i="4" r="J39"/>
  <c r="J38"/>
  <c i="1" r="AY98"/>
  <c i="4" r="J37"/>
  <c i="1" r="AX98"/>
  <c i="4" r="BI197"/>
  <c r="BH197"/>
  <c r="BG197"/>
  <c r="BE197"/>
  <c r="T197"/>
  <c r="T196"/>
  <c r="R197"/>
  <c r="R196"/>
  <c r="P197"/>
  <c r="P196"/>
  <c r="BI195"/>
  <c r="BH195"/>
  <c r="BG195"/>
  <c r="BE195"/>
  <c r="T195"/>
  <c r="R195"/>
  <c r="P195"/>
  <c r="BI194"/>
  <c r="BH194"/>
  <c r="BG194"/>
  <c r="BE194"/>
  <c r="T194"/>
  <c r="R194"/>
  <c r="P194"/>
  <c r="BI191"/>
  <c r="BH191"/>
  <c r="BG191"/>
  <c r="BE191"/>
  <c r="T191"/>
  <c r="T190"/>
  <c r="R191"/>
  <c r="R190"/>
  <c r="P191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J94"/>
  <c r="J93"/>
  <c r="F93"/>
  <c r="F91"/>
  <c r="E89"/>
  <c r="J20"/>
  <c r="E20"/>
  <c r="F126"/>
  <c r="J19"/>
  <c r="J14"/>
  <c r="J123"/>
  <c r="E7"/>
  <c r="E85"/>
  <c i="3" r="J39"/>
  <c r="J38"/>
  <c i="1" r="AY97"/>
  <c i="3" r="J37"/>
  <c i="1" r="AX97"/>
  <c i="3" r="BI180"/>
  <c r="BH180"/>
  <c r="BG180"/>
  <c r="BE180"/>
  <c r="T180"/>
  <c r="T179"/>
  <c r="T178"/>
  <c r="R180"/>
  <c r="R179"/>
  <c r="R178"/>
  <c r="P180"/>
  <c r="P179"/>
  <c r="P178"/>
  <c r="BI177"/>
  <c r="BH177"/>
  <c r="BG177"/>
  <c r="BE177"/>
  <c r="T177"/>
  <c r="T176"/>
  <c r="R177"/>
  <c r="R176"/>
  <c r="P177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J124"/>
  <c r="F124"/>
  <c r="F122"/>
  <c r="E120"/>
  <c r="J94"/>
  <c r="J93"/>
  <c r="F93"/>
  <c r="F91"/>
  <c r="E89"/>
  <c r="J20"/>
  <c r="E20"/>
  <c r="F125"/>
  <c r="J19"/>
  <c r="J14"/>
  <c r="J122"/>
  <c r="E7"/>
  <c r="E85"/>
  <c i="2" r="J39"/>
  <c r="J38"/>
  <c i="1" r="AY96"/>
  <c i="2" r="J37"/>
  <c i="1" r="AX96"/>
  <c i="2" r="BI149"/>
  <c r="BH149"/>
  <c r="BG149"/>
  <c r="BE149"/>
  <c r="T149"/>
  <c r="T148"/>
  <c r="T147"/>
  <c r="R149"/>
  <c r="R148"/>
  <c r="R147"/>
  <c r="P149"/>
  <c r="P148"/>
  <c r="P147"/>
  <c r="BI146"/>
  <c r="BH146"/>
  <c r="BG146"/>
  <c r="BE146"/>
  <c r="T146"/>
  <c r="T145"/>
  <c r="R146"/>
  <c r="R145"/>
  <c r="P146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R130"/>
  <c r="P130"/>
  <c r="BI129"/>
  <c r="BH129"/>
  <c r="BG129"/>
  <c r="BE129"/>
  <c r="T129"/>
  <c r="R129"/>
  <c r="P129"/>
  <c r="J123"/>
  <c r="J122"/>
  <c r="F122"/>
  <c r="F120"/>
  <c r="E118"/>
  <c r="J94"/>
  <c r="J93"/>
  <c r="F93"/>
  <c r="F91"/>
  <c r="E89"/>
  <c r="J20"/>
  <c r="E20"/>
  <c r="F123"/>
  <c r="J19"/>
  <c r="J14"/>
  <c r="J91"/>
  <c r="E7"/>
  <c r="E114"/>
  <c i="1" r="L90"/>
  <c r="AM90"/>
  <c r="AM89"/>
  <c r="L89"/>
  <c r="AM87"/>
  <c r="L87"/>
  <c r="L85"/>
  <c r="L84"/>
  <c i="2" r="J146"/>
  <c r="BK138"/>
  <c r="J133"/>
  <c r="BK130"/>
  <c r="BK144"/>
  <c r="J139"/>
  <c r="BK133"/>
  <c r="J129"/>
  <c r="BK143"/>
  <c r="J138"/>
  <c r="J134"/>
  <c r="J135"/>
  <c i="3" r="J174"/>
  <c r="J167"/>
  <c r="J162"/>
  <c r="J158"/>
  <c r="J153"/>
  <c r="J146"/>
  <c r="J142"/>
  <c r="BK133"/>
  <c r="BK180"/>
  <c r="J170"/>
  <c r="BK161"/>
  <c r="BK158"/>
  <c r="J137"/>
  <c r="J133"/>
  <c r="J173"/>
  <c r="BK170"/>
  <c r="J165"/>
  <c r="BK162"/>
  <c r="J150"/>
  <c r="J141"/>
  <c r="J135"/>
  <c r="BK177"/>
  <c r="J169"/>
  <c r="BK157"/>
  <c r="BK150"/>
  <c r="J145"/>
  <c r="BK137"/>
  <c i="4" r="J186"/>
  <c r="BK178"/>
  <c r="BK175"/>
  <c r="BK171"/>
  <c r="J155"/>
  <c r="J148"/>
  <c r="J140"/>
  <c r="J197"/>
  <c r="J188"/>
  <c r="BK184"/>
  <c r="BK169"/>
  <c r="BK158"/>
  <c r="BK152"/>
  <c r="BK141"/>
  <c r="J133"/>
  <c r="J184"/>
  <c r="J175"/>
  <c r="J170"/>
  <c r="J165"/>
  <c r="BK154"/>
  <c r="BK143"/>
  <c r="J135"/>
  <c r="J195"/>
  <c r="J183"/>
  <c r="BK166"/>
  <c r="J152"/>
  <c r="BK148"/>
  <c r="J143"/>
  <c r="J132"/>
  <c i="5" r="J179"/>
  <c r="BK165"/>
  <c r="BK160"/>
  <c r="BK146"/>
  <c r="J137"/>
  <c r="BK197"/>
  <c r="J193"/>
  <c r="BK179"/>
  <c r="BK171"/>
  <c r="J164"/>
  <c r="J151"/>
  <c r="BK142"/>
  <c r="J138"/>
  <c r="BK206"/>
  <c r="J201"/>
  <c r="J196"/>
  <c r="BK186"/>
  <c r="J180"/>
  <c r="BK175"/>
  <c r="J163"/>
  <c r="J155"/>
  <c r="BK147"/>
  <c r="J208"/>
  <c r="J190"/>
  <c r="BK188"/>
  <c r="J183"/>
  <c r="J170"/>
  <c r="BK161"/>
  <c r="BK154"/>
  <c r="BK151"/>
  <c r="J147"/>
  <c r="BK138"/>
  <c i="3" r="BK171"/>
  <c r="BK167"/>
  <c r="J156"/>
  <c r="J148"/>
  <c r="BK139"/>
  <c r="BK131"/>
  <c r="BK174"/>
  <c r="J164"/>
  <c r="J151"/>
  <c r="BK146"/>
  <c r="J139"/>
  <c i="4" r="BK188"/>
  <c r="J180"/>
  <c r="J173"/>
  <c r="J163"/>
  <c r="BK150"/>
  <c r="BK147"/>
  <c r="BK136"/>
  <c r="J191"/>
  <c r="BK185"/>
  <c r="J174"/>
  <c r="J160"/>
  <c r="BK155"/>
  <c r="J144"/>
  <c r="BK138"/>
  <c r="BK191"/>
  <c r="BK180"/>
  <c r="J176"/>
  <c r="J171"/>
  <c r="J166"/>
  <c r="BK161"/>
  <c r="J151"/>
  <c r="BK140"/>
  <c r="BK197"/>
  <c r="BK186"/>
  <c r="BK174"/>
  <c r="BK163"/>
  <c r="J154"/>
  <c r="J147"/>
  <c r="J141"/>
  <c i="5" r="BK209"/>
  <c r="BK202"/>
  <c r="J197"/>
  <c r="BK195"/>
  <c r="BK177"/>
  <c r="J166"/>
  <c r="J161"/>
  <c r="BK152"/>
  <c r="J135"/>
  <c r="J206"/>
  <c r="BK200"/>
  <c r="BK190"/>
  <c r="BK178"/>
  <c r="BK174"/>
  <c r="BK162"/>
  <c r="J153"/>
  <c r="J146"/>
  <c r="J139"/>
  <c r="BK205"/>
  <c r="J200"/>
  <c r="J195"/>
  <c r="BK183"/>
  <c r="J174"/>
  <c r="J162"/>
  <c r="J154"/>
  <c r="J140"/>
  <c r="J186"/>
  <c r="J173"/>
  <c r="J169"/>
  <c r="J159"/>
  <c r="BK153"/>
  <c r="BK148"/>
  <c r="J142"/>
  <c i="2" r="J142"/>
  <c r="J140"/>
  <c r="J136"/>
  <c r="BK129"/>
  <c r="BK142"/>
  <c r="BK135"/>
  <c r="J132"/>
  <c r="BK146"/>
  <c r="BK140"/>
  <c r="BK137"/>
  <c i="1" r="AS95"/>
  <c i="3" r="BK160"/>
  <c r="J155"/>
  <c r="BK145"/>
  <c r="BK141"/>
  <c r="BK132"/>
  <c r="BK172"/>
  <c r="BK168"/>
  <c r="J160"/>
  <c r="BK155"/>
  <c r="BK135"/>
  <c r="J132"/>
  <c r="J172"/>
  <c r="J168"/>
  <c r="J163"/>
  <c r="BK151"/>
  <c r="BK143"/>
  <c r="BK136"/>
  <c r="J180"/>
  <c r="BK173"/>
  <c r="BK163"/>
  <c r="J152"/>
  <c r="BK148"/>
  <c r="BK140"/>
  <c r="J136"/>
  <c i="4" r="J185"/>
  <c r="BK179"/>
  <c r="BK176"/>
  <c r="J164"/>
  <c r="J153"/>
  <c r="BK144"/>
  <c r="BK132"/>
  <c r="BK194"/>
  <c r="BK183"/>
  <c r="BK165"/>
  <c r="BK157"/>
  <c r="J146"/>
  <c r="J139"/>
  <c r="BK135"/>
  <c r="BK187"/>
  <c r="J179"/>
  <c r="BK173"/>
  <c r="J167"/>
  <c r="J157"/>
  <c r="BK149"/>
  <c r="J138"/>
  <c r="BK134"/>
  <c r="J194"/>
  <c r="J181"/>
  <c r="BK167"/>
  <c r="BK156"/>
  <c r="BK151"/>
  <c r="BK146"/>
  <c r="J137"/>
  <c i="5" r="J178"/>
  <c r="BK169"/>
  <c r="BK163"/>
  <c r="J148"/>
  <c r="BK140"/>
  <c r="J205"/>
  <c r="BK196"/>
  <c r="J182"/>
  <c r="BK176"/>
  <c r="BK173"/>
  <c r="BK170"/>
  <c r="BK155"/>
  <c r="BK149"/>
  <c r="BK194"/>
  <c r="BK182"/>
  <c r="J176"/>
  <c r="BK166"/>
  <c r="BK158"/>
  <c r="J150"/>
  <c r="BK141"/>
  <c r="BK139"/>
  <c r="BK184"/>
  <c r="J171"/>
  <c r="J165"/>
  <c r="BK157"/>
  <c r="BK150"/>
  <c r="J143"/>
  <c r="J136"/>
  <c i="2" r="BK149"/>
  <c r="J141"/>
  <c r="J137"/>
  <c r="BK132"/>
  <c r="J149"/>
  <c r="BK141"/>
  <c r="BK134"/>
  <c r="J130"/>
  <c r="J144"/>
  <c r="BK139"/>
  <c r="BK136"/>
  <c r="J143"/>
  <c i="3" r="J177"/>
  <c r="BK164"/>
  <c r="J161"/>
  <c r="J157"/>
  <c r="BK152"/>
  <c r="J143"/>
  <c r="BK138"/>
  <c r="J131"/>
  <c r="J171"/>
  <c r="J166"/>
  <c r="J159"/>
  <c r="BK153"/>
  <c r="J134"/>
  <c r="J175"/>
  <c r="BK169"/>
  <c r="BK166"/>
  <c r="BK159"/>
  <c r="BK149"/>
  <c r="J140"/>
  <c r="BK134"/>
  <c r="BK175"/>
  <c r="BK165"/>
  <c r="BK156"/>
  <c r="J149"/>
  <c r="BK142"/>
  <c r="J138"/>
  <c i="4" r="J189"/>
  <c r="J182"/>
  <c r="J177"/>
  <c r="J172"/>
  <c r="BK160"/>
  <c r="J149"/>
  <c r="BK139"/>
  <c r="BK195"/>
  <c r="J187"/>
  <c r="J178"/>
  <c r="J161"/>
  <c r="J156"/>
  <c r="J145"/>
  <c r="BK142"/>
  <c r="BK137"/>
  <c r="BK181"/>
  <c r="BK177"/>
  <c r="BK172"/>
  <c r="J169"/>
  <c r="BK164"/>
  <c r="BK153"/>
  <c r="J142"/>
  <c r="J136"/>
  <c r="BK133"/>
  <c r="BK189"/>
  <c r="BK182"/>
  <c r="BK170"/>
  <c r="J158"/>
  <c r="J150"/>
  <c r="BK145"/>
  <c r="J134"/>
  <c i="5" r="BK193"/>
  <c r="BK172"/>
  <c r="BK164"/>
  <c r="BK159"/>
  <c r="BK143"/>
  <c r="J209"/>
  <c r="BK201"/>
  <c r="J194"/>
  <c r="BK180"/>
  <c r="J172"/>
  <c r="J160"/>
  <c r="J152"/>
  <c r="J141"/>
  <c r="BK135"/>
  <c r="BK208"/>
  <c r="J202"/>
  <c r="J188"/>
  <c r="J184"/>
  <c r="J177"/>
  <c r="J168"/>
  <c r="J157"/>
  <c r="J144"/>
  <c r="BK136"/>
  <c r="J175"/>
  <c r="BK168"/>
  <c r="J158"/>
  <c r="J149"/>
  <c r="BK144"/>
  <c r="BK137"/>
  <c i="2" l="1" r="P128"/>
  <c r="BK131"/>
  <c r="J131"/>
  <c r="J101"/>
  <c i="3" r="BK130"/>
  <c r="J130"/>
  <c r="J100"/>
  <c r="P144"/>
  <c r="P147"/>
  <c r="T154"/>
  <c i="4" r="T131"/>
  <c r="T159"/>
  <c r="T162"/>
  <c r="BK168"/>
  <c r="J168"/>
  <c r="J103"/>
  <c r="BK193"/>
  <c r="J193"/>
  <c r="J106"/>
  <c i="5" r="BK134"/>
  <c r="BK145"/>
  <c r="J145"/>
  <c r="J99"/>
  <c r="BK156"/>
  <c r="J156"/>
  <c r="J100"/>
  <c r="BK167"/>
  <c r="J167"/>
  <c r="J101"/>
  <c r="BK181"/>
  <c r="J181"/>
  <c r="J102"/>
  <c r="R192"/>
  <c r="R191"/>
  <c r="BK204"/>
  <c i="2" r="T128"/>
  <c r="T131"/>
  <c i="3" r="P130"/>
  <c r="BK144"/>
  <c r="J144"/>
  <c r="J101"/>
  <c r="R147"/>
  <c r="BK154"/>
  <c r="J154"/>
  <c r="J103"/>
  <c i="4" r="R131"/>
  <c r="P159"/>
  <c r="BK162"/>
  <c r="J162"/>
  <c r="J102"/>
  <c r="P168"/>
  <c r="P193"/>
  <c r="P192"/>
  <c i="5" r="P134"/>
  <c r="T145"/>
  <c r="T156"/>
  <c r="R167"/>
  <c r="T181"/>
  <c r="P192"/>
  <c r="P191"/>
  <c r="P199"/>
  <c r="P198"/>
  <c r="P204"/>
  <c i="2" r="R128"/>
  <c r="R131"/>
  <c i="3" r="T130"/>
  <c r="T144"/>
  <c r="T147"/>
  <c r="R154"/>
  <c i="4" r="P131"/>
  <c r="P130"/>
  <c r="P129"/>
  <c i="1" r="AU98"/>
  <c i="4" r="BK159"/>
  <c r="J159"/>
  <c r="J101"/>
  <c r="P162"/>
  <c r="T168"/>
  <c r="R193"/>
  <c r="R192"/>
  <c i="5" r="T134"/>
  <c r="R145"/>
  <c r="R156"/>
  <c r="P167"/>
  <c r="P181"/>
  <c r="T192"/>
  <c r="T191"/>
  <c r="T199"/>
  <c r="T198"/>
  <c r="T204"/>
  <c r="R207"/>
  <c i="2" r="BK128"/>
  <c r="J128"/>
  <c r="J100"/>
  <c r="P131"/>
  <c i="3" r="R130"/>
  <c r="R129"/>
  <c r="R128"/>
  <c r="R144"/>
  <c r="BK147"/>
  <c r="J147"/>
  <c r="J102"/>
  <c r="P154"/>
  <c i="4" r="BK131"/>
  <c r="J131"/>
  <c r="J100"/>
  <c r="R159"/>
  <c r="R162"/>
  <c r="R168"/>
  <c r="T193"/>
  <c r="T192"/>
  <c i="5" r="R134"/>
  <c r="P145"/>
  <c r="P156"/>
  <c r="T167"/>
  <c r="R181"/>
  <c r="BK192"/>
  <c r="J192"/>
  <c r="J107"/>
  <c r="BK199"/>
  <c r="BK198"/>
  <c r="J198"/>
  <c r="J108"/>
  <c r="R199"/>
  <c r="R198"/>
  <c r="R204"/>
  <c r="R203"/>
  <c r="BK207"/>
  <c r="J207"/>
  <c r="J112"/>
  <c r="P207"/>
  <c r="T207"/>
  <c i="2" r="BK145"/>
  <c r="J145"/>
  <c r="J102"/>
  <c i="4" r="BK190"/>
  <c r="J190"/>
  <c r="J104"/>
  <c i="5" r="BK185"/>
  <c r="J185"/>
  <c r="J103"/>
  <c r="BK189"/>
  <c r="J189"/>
  <c r="J105"/>
  <c i="4" r="BK196"/>
  <c r="J196"/>
  <c r="J107"/>
  <c i="5" r="BK187"/>
  <c r="J187"/>
  <c r="J104"/>
  <c i="2" r="BK148"/>
  <c r="J148"/>
  <c r="J104"/>
  <c i="3" r="BK176"/>
  <c r="J176"/>
  <c r="J104"/>
  <c r="BK179"/>
  <c r="J179"/>
  <c r="J106"/>
  <c i="5" r="J89"/>
  <c r="BF148"/>
  <c r="BF161"/>
  <c r="BF166"/>
  <c r="BF168"/>
  <c r="BF169"/>
  <c r="BF170"/>
  <c r="BF171"/>
  <c r="BF178"/>
  <c r="BF182"/>
  <c r="BF184"/>
  <c r="BF188"/>
  <c r="BF190"/>
  <c r="BF206"/>
  <c r="BF209"/>
  <c i="4" r="BK130"/>
  <c i="5" r="E85"/>
  <c r="BF139"/>
  <c r="BF143"/>
  <c r="BF149"/>
  <c r="BF150"/>
  <c r="BF153"/>
  <c r="BF157"/>
  <c r="BF162"/>
  <c r="BF175"/>
  <c r="BF176"/>
  <c r="BF179"/>
  <c r="BF183"/>
  <c r="BF186"/>
  <c r="BF195"/>
  <c r="BF197"/>
  <c r="BF200"/>
  <c r="BF201"/>
  <c r="F129"/>
  <c r="BF135"/>
  <c r="BF137"/>
  <c r="BF140"/>
  <c r="BF141"/>
  <c r="BF144"/>
  <c r="BF146"/>
  <c r="BF151"/>
  <c r="BF152"/>
  <c r="BF154"/>
  <c r="BF155"/>
  <c r="BF158"/>
  <c r="BF159"/>
  <c r="BF163"/>
  <c r="BF172"/>
  <c r="BF173"/>
  <c r="BF180"/>
  <c r="BF193"/>
  <c r="BF194"/>
  <c r="BF196"/>
  <c r="BF205"/>
  <c r="BF136"/>
  <c r="BF138"/>
  <c r="BF142"/>
  <c r="BF147"/>
  <c r="BF160"/>
  <c r="BF164"/>
  <c r="BF165"/>
  <c r="BF174"/>
  <c r="BF177"/>
  <c r="BF202"/>
  <c r="BF208"/>
  <c i="4" r="J91"/>
  <c r="BF135"/>
  <c r="BF140"/>
  <c r="BF142"/>
  <c r="BF147"/>
  <c r="BF151"/>
  <c r="BF153"/>
  <c r="BF157"/>
  <c r="BF177"/>
  <c r="BF181"/>
  <c r="BF182"/>
  <c r="BF194"/>
  <c r="BF197"/>
  <c r="E117"/>
  <c r="BF136"/>
  <c r="BF137"/>
  <c r="BF145"/>
  <c r="BF150"/>
  <c r="BF155"/>
  <c r="BF165"/>
  <c r="BF166"/>
  <c r="BF167"/>
  <c r="BF169"/>
  <c r="BF170"/>
  <c r="BF172"/>
  <c r="BF174"/>
  <c r="BF183"/>
  <c r="BF189"/>
  <c r="BF191"/>
  <c r="BF195"/>
  <c r="F94"/>
  <c r="BF132"/>
  <c r="BF134"/>
  <c r="BF138"/>
  <c r="BF141"/>
  <c r="BF144"/>
  <c r="BF146"/>
  <c r="BF149"/>
  <c r="BF152"/>
  <c r="BF158"/>
  <c r="BF160"/>
  <c r="BF161"/>
  <c r="BF175"/>
  <c r="BF184"/>
  <c r="BF186"/>
  <c r="BF187"/>
  <c r="BF133"/>
  <c r="BF139"/>
  <c r="BF143"/>
  <c r="BF148"/>
  <c r="BF154"/>
  <c r="BF156"/>
  <c r="BF163"/>
  <c r="BF164"/>
  <c r="BF171"/>
  <c r="BF173"/>
  <c r="BF176"/>
  <c r="BF178"/>
  <c r="BF179"/>
  <c r="BF180"/>
  <c r="BF185"/>
  <c r="BF188"/>
  <c i="3" r="J91"/>
  <c r="BF134"/>
  <c r="BF137"/>
  <c r="BF138"/>
  <c r="BF143"/>
  <c r="BF151"/>
  <c r="BF157"/>
  <c r="BF163"/>
  <c r="BF168"/>
  <c r="BF174"/>
  <c r="BF180"/>
  <c r="E116"/>
  <c r="BF132"/>
  <c r="BF133"/>
  <c r="BF135"/>
  <c r="BF140"/>
  <c r="BF141"/>
  <c r="BF145"/>
  <c r="BF148"/>
  <c r="BF149"/>
  <c r="BF155"/>
  <c r="BF158"/>
  <c r="BF160"/>
  <c r="BF165"/>
  <c r="BF166"/>
  <c r="BF167"/>
  <c r="BF170"/>
  <c r="BF171"/>
  <c r="F94"/>
  <c r="BF131"/>
  <c r="BF136"/>
  <c r="BF139"/>
  <c r="BF142"/>
  <c r="BF159"/>
  <c r="BF164"/>
  <c r="BF169"/>
  <c r="BF172"/>
  <c r="BF175"/>
  <c r="BF177"/>
  <c r="BF146"/>
  <c r="BF150"/>
  <c r="BF152"/>
  <c r="BF153"/>
  <c r="BF156"/>
  <c r="BF161"/>
  <c r="BF162"/>
  <c r="BF173"/>
  <c i="2" r="J120"/>
  <c r="BF130"/>
  <c r="BF136"/>
  <c r="BF140"/>
  <c r="BF142"/>
  <c r="BF133"/>
  <c r="BF135"/>
  <c r="BF137"/>
  <c r="BF139"/>
  <c r="BF143"/>
  <c r="BF144"/>
  <c r="BF149"/>
  <c r="E85"/>
  <c r="F94"/>
  <c r="BF129"/>
  <c r="BF132"/>
  <c r="BF134"/>
  <c r="BF138"/>
  <c r="BF146"/>
  <c r="BF141"/>
  <c r="J35"/>
  <c i="1" r="AV96"/>
  <c i="3" r="F38"/>
  <c i="1" r="BC97"/>
  <c i="4" r="F35"/>
  <c i="1" r="AZ98"/>
  <c i="4" r="J35"/>
  <c i="1" r="AV98"/>
  <c i="5" r="F33"/>
  <c i="1" r="AZ99"/>
  <c i="2" r="F38"/>
  <c i="1" r="BC96"/>
  <c r="AS94"/>
  <c i="3" r="J35"/>
  <c i="1" r="AV97"/>
  <c i="4" r="F38"/>
  <c i="1" r="BC98"/>
  <c i="5" r="J33"/>
  <c i="1" r="AV99"/>
  <c i="2" r="F39"/>
  <c i="1" r="BD96"/>
  <c i="3" r="F39"/>
  <c i="1" r="BD97"/>
  <c i="3" r="F35"/>
  <c i="1" r="AZ97"/>
  <c i="4" r="F37"/>
  <c i="1" r="BB98"/>
  <c i="5" r="F37"/>
  <c i="1" r="BD99"/>
  <c i="2" r="F37"/>
  <c i="1" r="BB96"/>
  <c i="2" r="F35"/>
  <c i="1" r="AZ96"/>
  <c i="3" r="F37"/>
  <c i="1" r="BB97"/>
  <c i="4" r="F39"/>
  <c i="1" r="BD98"/>
  <c i="5" r="F35"/>
  <c i="1" r="BB99"/>
  <c i="5" r="F36"/>
  <c i="1" r="BC99"/>
  <c i="3" l="1" r="T129"/>
  <c r="T128"/>
  <c i="4" r="R130"/>
  <c r="R129"/>
  <c i="5" r="BK203"/>
  <c r="J203"/>
  <c r="J110"/>
  <c r="T133"/>
  <c r="P203"/>
  <c i="2" r="R127"/>
  <c r="R126"/>
  <c i="5" r="P133"/>
  <c r="P132"/>
  <c i="1" r="AU99"/>
  <c i="3" r="P129"/>
  <c r="P128"/>
  <c i="1" r="AU97"/>
  <c i="5" r="BK133"/>
  <c r="J133"/>
  <c r="J97"/>
  <c r="R133"/>
  <c r="R132"/>
  <c r="T203"/>
  <c i="2" r="T127"/>
  <c r="T126"/>
  <c i="4" r="T130"/>
  <c r="T129"/>
  <c i="2" r="P127"/>
  <c r="P126"/>
  <c i="1" r="AU96"/>
  <c i="2" r="BK147"/>
  <c r="J147"/>
  <c r="J103"/>
  <c i="4" r="BK192"/>
  <c r="J192"/>
  <c r="J105"/>
  <c i="5" r="J134"/>
  <c r="J98"/>
  <c r="BK191"/>
  <c r="J191"/>
  <c r="J106"/>
  <c r="J199"/>
  <c r="J109"/>
  <c i="3" r="BK129"/>
  <c r="J129"/>
  <c r="J99"/>
  <c i="5" r="J204"/>
  <c r="J111"/>
  <c i="2" r="BK127"/>
  <c r="J127"/>
  <c r="J99"/>
  <c i="3" r="BK178"/>
  <c r="J178"/>
  <c r="J105"/>
  <c i="4" r="J130"/>
  <c r="J99"/>
  <c i="2" r="J36"/>
  <c i="1" r="AW96"/>
  <c r="AT96"/>
  <c r="BC95"/>
  <c r="AY95"/>
  <c r="BD95"/>
  <c r="AZ95"/>
  <c r="AV95"/>
  <c i="5" r="F34"/>
  <c i="1" r="BA99"/>
  <c i="2" r="F36"/>
  <c i="1" r="BA96"/>
  <c i="4" r="F36"/>
  <c i="1" r="BA98"/>
  <c i="3" r="J36"/>
  <c i="1" r="AW97"/>
  <c r="AT97"/>
  <c r="BB95"/>
  <c r="AX95"/>
  <c i="5" r="J34"/>
  <c i="1" r="AW99"/>
  <c r="AT99"/>
  <c i="3" r="F36"/>
  <c i="1" r="BA97"/>
  <c i="4" r="J36"/>
  <c i="1" r="AW98"/>
  <c r="AT98"/>
  <c i="5" l="1" r="T132"/>
  <c i="4" r="BK129"/>
  <c r="J129"/>
  <c r="J98"/>
  <c i="3" r="BK128"/>
  <c r="J128"/>
  <c i="2" r="BK126"/>
  <c r="J126"/>
  <c r="J98"/>
  <c i="5" r="BK132"/>
  <c r="J132"/>
  <c i="1" r="AU95"/>
  <c r="AU94"/>
  <c i="5" r="J30"/>
  <c i="1" r="AG99"/>
  <c r="BA95"/>
  <c r="AZ94"/>
  <c r="W29"/>
  <c r="BD94"/>
  <c r="W33"/>
  <c i="3" r="J32"/>
  <c i="1" r="AG97"/>
  <c r="BC94"/>
  <c r="AY94"/>
  <c r="BB94"/>
  <c r="AX94"/>
  <c i="5" l="1" r="J39"/>
  <c i="3" r="J41"/>
  <c r="J98"/>
  <c i="5" r="J96"/>
  <c i="1" r="AN97"/>
  <c r="AN99"/>
  <c r="BA94"/>
  <c r="W30"/>
  <c r="AW95"/>
  <c r="AT95"/>
  <c r="W32"/>
  <c i="2" r="J32"/>
  <c i="1" r="AG96"/>
  <c i="4" r="J32"/>
  <c i="1" r="AG98"/>
  <c r="AG95"/>
  <c r="AG94"/>
  <c r="AK26"/>
  <c r="AV94"/>
  <c r="AK29"/>
  <c r="W31"/>
  <c i="4" l="1" r="J41"/>
  <c i="2" r="J41"/>
  <c i="1" r="AN98"/>
  <c r="AN96"/>
  <c r="AN95"/>
  <c r="AW94"/>
  <c r="AK30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<sst xmlns="http://schemas.openxmlformats.org/spreadsheetml/2006/main">
  <si>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</si>
  <si>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</si>
  <si>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</si>
  <si>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</si>
  <si>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{dc71562f-3052-46ca-b0a7-23570c559cc2}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</si>
  <si>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</si>
  <si>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</si>
  <si>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</si>
  <si>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</si>
  <si>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</si>
  <si>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</si>
  <si>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</si>
  <si>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</si>
  <si>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VH-220903-A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</si>
  <si>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</si>
  <si>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</si>
  <si>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EUROVELO 11 V REGIÓNE ZOHT, ÚSEK ČERVENICA PRI SABINOVE - LIPANY I. ETAPA</t>
  </si>
  <si>
    <t>JKSO:</t>
  </si>
  <si>
    <t>KS:</t>
  </si>
  <si>
    <t>Miesto:</t>
  </si>
  <si>
    <t>LIPANY</t>
  </si>
  <si>
    <t>Dátum:</t>
  </si>
  <si>
    <t>2. 9. 2022</t>
  </si>
  <si>
    <t>Objednávateľ:</t>
  </si>
  <si>
    <t>IČO:</t>
  </si>
  <si>
    <t>ZDRUŽENIE OBCI HORNEJ TORYSY (ZOHT), LIPANY</t>
  </si>
  <si>
    <t>IČ DPH:</t>
  </si>
  <si>
    <t>Zhotoviteľ:</t>
  </si>
  <si>
    <t>Vyplň údaj</t>
  </si>
  <si>
    <t>Projektant:</t>
  </si>
  <si>
    <t>KDS PROJEKT, S.R.O.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</si>
  <si>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</si>
  <si>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</si>
  <si>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</si>
  <si>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</si>
  <si>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</si>
  <si>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</si>
  <si>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</si>
  <si>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</si>
  <si>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</si>
  <si>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</si>
  <si>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</si>
  <si>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</si>
  <si>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</si>
  <si>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</si>
  <si>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</si>
  <si>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</si>
  <si>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</si>
  <si>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</si>
  <si>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</si>
  <si>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</si>
  <si>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</si>
  <si>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</si>
  <si>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</si>
  <si>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</si>
  <si>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</si>
  <si>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</si>
  <si>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</si>
  <si>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</si>
  <si>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</si>
  <si>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</si>
  <si>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</si>
  <si>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</si>
  <si>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</si>
  <si>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</si>
  <si>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</si>
  <si>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</si>
  <si>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</si>
  <si>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</si>
  <si>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</si>
  <si>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</si>
  <si>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</si>
  <si>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</si>
  <si>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</si>
  <si>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</si>
  <si>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</si>
  <si>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</si>
  <si>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</si>
  <si>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</si>
  <si>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30</t>
  </si>
  <si>
    <t>SO 30 Cyklotrasa v k.ú. Lipany - I.etapa</t>
  </si>
  <si>
    <t>STA</t>
  </si>
  <si>
    <t>1</t>
  </si>
  <si>
    <t>{718ea4ca-399c-4520-807f-c891a618d390}</t>
  </si>
  <si>
    <t>/</t>
  </si>
  <si>
    <t>031</t>
  </si>
  <si>
    <t>SO 30.1 Cyklotrasa - rekonštrukcia DZ v k.ú. Lipany</t>
  </si>
  <si>
    <t>Časť</t>
  </si>
  <si>
    <t>2</t>
  </si>
  <si>
    <t>{58910fd6-2042-4240-9c03-8feadce0e6fb}</t>
  </si>
  <si>
    <t>032</t>
  </si>
  <si>
    <t>SO 30.2 Cyklokoridor v k.ú. Lipany</t>
  </si>
  <si>
    <t>{4a917b8c-d43a-4034-8245-d66d238f55da}</t>
  </si>
  <si>
    <t>033</t>
  </si>
  <si>
    <t>SO 30.3 Cyklotrasa - novostavba v k.ú. Lipany</t>
  </si>
  <si>
    <t>{fcf53d1f-a65f-42fa-a632-377e0c8098d0}</t>
  </si>
  <si>
    <t>31</t>
  </si>
  <si>
    <t>SO 31 Lávka cez Lipiansky potok</t>
  </si>
  <si>
    <t>{71494bc9-6a0a-4d63-96e1-8823546823b8}</t>
  </si>
  <si>
    <t>KRYCÍ LIST ROZPOČTU</t>
  </si>
  <si>
    <t>Objekt:</t>
  </si>
  <si>
    <t>30 - SO 30 Cyklotrasa v k.ú. Lipany - I.etapa</t>
  </si>
  <si>
    <t>Časť:</t>
  </si>
  <si>
    <t>031 - SO 30.1 Cyklotrasa - rekonštrukcia DZ v k.ú. Lipany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</si>
  <si>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</si>
  <si>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</si>
  <si>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</si>
  <si>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</si>
  <si>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</si>
  <si>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</si>
  <si>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5 - Komunikácie</t>
  </si>
  <si>
    <t xml:space="preserve">    9 - Ostatné konštrukcie a práce-búranie</t>
  </si>
  <si>
    <t xml:space="preserve">    99 - Presun hmôt HSV</t>
  </si>
  <si>
    <t>VRN - Investičné náklady neobsiahnuté v cenách</t>
  </si>
  <si>
    <t xml:space="preserve">    VRN03 - Geodetické práce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</si>
  <si>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</si>
  <si>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</si>
  <si>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</si>
  <si>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</si>
  <si>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</si>
  <si>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</si>
  <si>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</si>
  <si>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</si>
  <si>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</si>
  <si>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</si>
  <si>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</si>
  <si>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</si>
  <si>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</si>
  <si>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</si>
  <si>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</si>
  <si>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5</t>
  </si>
  <si>
    <t>Komunikácie</t>
  </si>
  <si>
    <t>K</t>
  </si>
  <si>
    <t>573231107</t>
  </si>
  <si>
    <t>Postrek asfaltový spojovací bez posypu kamenivom z cestnej emulzie v množstve 0,50 kg/m2</t>
  </si>
  <si>
    <t>m2</t>
  </si>
  <si>
    <t>4</t>
  </si>
  <si>
    <t>771986436</t>
  </si>
  <si>
    <t>577144241</t>
  </si>
  <si>
    <t>Asfaltový betón vrstva obrusná AC 11 O v pruhu š. nad 3 m z nemodifik. asfaltu tr. II, po zhutnení hr. 50 mm</t>
  </si>
  <si>
    <t>-2134379024</t>
  </si>
  <si>
    <t>9</t>
  </si>
  <si>
    <t>Ostatné konštrukcie a práce-búranie</t>
  </si>
  <si>
    <t>3</t>
  </si>
  <si>
    <t>914001101</t>
  </si>
  <si>
    <t xml:space="preserve">Dočasné dopravné značenie-montáž, prenájom, demontáž </t>
  </si>
  <si>
    <t>kpl</t>
  </si>
  <si>
    <t>162580346</t>
  </si>
  <si>
    <t>914001111</t>
  </si>
  <si>
    <t>Osadenie a montáž cestnej zvislej dopravnej značky na stľpik,stľp,konzolu alebo objekt</t>
  </si>
  <si>
    <t>ks</t>
  </si>
  <si>
    <t>1856671348</t>
  </si>
  <si>
    <t>M</t>
  </si>
  <si>
    <t>404410057700</t>
  </si>
  <si>
    <t>Zákazová značka B1 (Zákaz vjazdu všetkých vozidiel v oboch smeroch), rozmer 700 mm, fólia RA2, pozinkovaná</t>
  </si>
  <si>
    <t>8</t>
  </si>
  <si>
    <t>1071247831</t>
  </si>
  <si>
    <t>6</t>
  </si>
  <si>
    <t>404410095900</t>
  </si>
  <si>
    <t>Príkazová značka C8 (Cestička pre cyklistov), rozmer 500 mm, fólia RA2, pozinkovaná</t>
  </si>
  <si>
    <t>515394337</t>
  </si>
  <si>
    <t>7</t>
  </si>
  <si>
    <t>404410098900</t>
  </si>
  <si>
    <t>Príkazová značka C18 (Koniec príkazu), rozmer 500 mm, fólia RA2, pozinkovaná</t>
  </si>
  <si>
    <t>9617349</t>
  </si>
  <si>
    <t>404410206000</t>
  </si>
  <si>
    <t>Dodatková tabuľka E12 (Dodatková tabuľa s textom), rozmer 500x500 mm, Zn plech so zahnutým lisovaným okrajom II. trieda, HIP, 10 rokov</t>
  </si>
  <si>
    <t>1079737664</t>
  </si>
  <si>
    <t>404440000100</t>
  </si>
  <si>
    <t>Úchyt na stĺpik, d 60 mm, križový, Zn</t>
  </si>
  <si>
    <t>306635932</t>
  </si>
  <si>
    <t>10</t>
  </si>
  <si>
    <t>404490008401</t>
  </si>
  <si>
    <t>Stĺpik Zn, d 60 mm, pre dopravné značky, dĺ.3,5m</t>
  </si>
  <si>
    <t>834276211</t>
  </si>
  <si>
    <t>11</t>
  </si>
  <si>
    <t>404490008600</t>
  </si>
  <si>
    <t>Krytka stĺpika, d 60 mm, plastová</t>
  </si>
  <si>
    <t>-1072310995</t>
  </si>
  <si>
    <t>12</t>
  </si>
  <si>
    <t>915711322</t>
  </si>
  <si>
    <t>Vodorovné dopravné značenie striekané farbou deliacich čiar prerušovaných šírky 125 mm zelená retroreflexná</t>
  </si>
  <si>
    <t>m</t>
  </si>
  <si>
    <t>-21761704</t>
  </si>
  <si>
    <t>13</t>
  </si>
  <si>
    <t>915791111</t>
  </si>
  <si>
    <t>Predznačenie pre značenie striekané farbou z náterových hmôt deliace čiary, vodiace prúžky</t>
  </si>
  <si>
    <t>-437844381</t>
  </si>
  <si>
    <t>14</t>
  </si>
  <si>
    <t>915910001</t>
  </si>
  <si>
    <t>Bezpečnostný farebný povrch vozoviek zelený</t>
  </si>
  <si>
    <t>-1601537588</t>
  </si>
  <si>
    <t>15</t>
  </si>
  <si>
    <t>938908411</t>
  </si>
  <si>
    <t>Očistenie povrchu krytu alebo podkladu asfaltového, betónového alebo dláždeného tlakom vody</t>
  </si>
  <si>
    <t>1606360818</t>
  </si>
  <si>
    <t>99</t>
  </si>
  <si>
    <t>Presun hmôt HSV</t>
  </si>
  <si>
    <t>16</t>
  </si>
  <si>
    <t>998225111</t>
  </si>
  <si>
    <t>Presun hmôt pre pozemnú komunikáciu a letisko s krytom asfaltovým akejkoľvek dĺžky objektu</t>
  </si>
  <si>
    <t>t</t>
  </si>
  <si>
    <t>51409379</t>
  </si>
  <si>
    <t>VRN</t>
  </si>
  <si>
    <t>Investičné náklady neobsiahnuté v cenách</t>
  </si>
  <si>
    <t>VRN03</t>
  </si>
  <si>
    <t>Geodetické práce</t>
  </si>
  <si>
    <t>17</t>
  </si>
  <si>
    <t>000300031</t>
  </si>
  <si>
    <t>Geodetické práce - vykonávané po výstavbe zameranie skutočného vyhotovenia stavby</t>
  </si>
  <si>
    <t>eur</t>
  </si>
  <si>
    <t>1024</t>
  </si>
  <si>
    <t>-1284678362</t>
  </si>
  <si>
    <t>032 - SO 30.2 Cyklokoridor v k.ú. Lipany</t>
  </si>
  <si>
    <t xml:space="preserve">    1 - Zemné práce</t>
  </si>
  <si>
    <t xml:space="preserve">    2 - Zakladanie</t>
  </si>
  <si>
    <t>Zemné práce</t>
  </si>
  <si>
    <t>113106611</t>
  </si>
  <si>
    <t xml:space="preserve">Rozoberanie zámkovej dlažby všetkých druhov v ploche do 20 m2,  -0,2600 t</t>
  </si>
  <si>
    <t>1759847877</t>
  </si>
  <si>
    <t>113152630</t>
  </si>
  <si>
    <t xml:space="preserve">Frézovanie asf. podkladu alebo krytu bez prek., plochy cez 1000 do 10000 m2, pruh š. cez 1 m do 2 m, hr. 50 mm  0,127 t</t>
  </si>
  <si>
    <t>2077505060</t>
  </si>
  <si>
    <t>113206111</t>
  </si>
  <si>
    <t xml:space="preserve">Vytrhanie obrúb betónových, s vybúraním lôžka, z krajníkov alebo obrubníkov stojatých,  -0,14500t</t>
  </si>
  <si>
    <t>-94743193</t>
  </si>
  <si>
    <t>121101111</t>
  </si>
  <si>
    <t>Odstránenie ornice s vodor. premiestn. na hromady, so zložením na vzdialenosť do 100 m a do 100m3</t>
  </si>
  <si>
    <t>m3</t>
  </si>
  <si>
    <t>-1840627392</t>
  </si>
  <si>
    <t>122201101</t>
  </si>
  <si>
    <t>Odkopávka a prekopávka nezapažená v hornine 3, do 100 m3</t>
  </si>
  <si>
    <t>744106012</t>
  </si>
  <si>
    <t>122201109</t>
  </si>
  <si>
    <t>Odkopávky a prekopávky nezapažené. Príplatok k cenám za lepivosť horniny 3</t>
  </si>
  <si>
    <t>117609805</t>
  </si>
  <si>
    <t>171101121</t>
  </si>
  <si>
    <t xml:space="preserve">Uloženie sypaniny do násypu  nesúdržných kamenistých hornín</t>
  </si>
  <si>
    <t>976019235</t>
  </si>
  <si>
    <t>583410004500</t>
  </si>
  <si>
    <t>Štrkodrva frakcia 0-63 mm</t>
  </si>
  <si>
    <t>783431545</t>
  </si>
  <si>
    <t>171101131</t>
  </si>
  <si>
    <t xml:space="preserve">Uloženie sypaniny do násypu  nesúdržných a súdržných hornín striedavo ukladaných</t>
  </si>
  <si>
    <t>677783420</t>
  </si>
  <si>
    <t>180401213</t>
  </si>
  <si>
    <t>Založenie trávnika lúčneho výsevom na svahu nad 1:2 do 1:1</t>
  </si>
  <si>
    <t>-1780849199</t>
  </si>
  <si>
    <t>0057211100</t>
  </si>
  <si>
    <t>Tráva - Trávové semeno</t>
  </si>
  <si>
    <t>kg</t>
  </si>
  <si>
    <t>1999105783</t>
  </si>
  <si>
    <t>181201102</t>
  </si>
  <si>
    <t>Úprava pláne v násypoch v hornine 1-4 so zhutnením</t>
  </si>
  <si>
    <t>2040819349</t>
  </si>
  <si>
    <t>182201101</t>
  </si>
  <si>
    <t>Svahovanie trvalých svahov v násype</t>
  </si>
  <si>
    <t>-1236995510</t>
  </si>
  <si>
    <t>Zakladanie</t>
  </si>
  <si>
    <t>289971211</t>
  </si>
  <si>
    <t>Zhotovenie vrstvy z geotextílie na upravenom povrchu sklon do 1 : 5 , šírky od 0 do 3 m</t>
  </si>
  <si>
    <t>1707323339</t>
  </si>
  <si>
    <t>693110002100</t>
  </si>
  <si>
    <t>Geotextília polypropylénová, separačno-filtračná geotextília</t>
  </si>
  <si>
    <t>-1140253006</t>
  </si>
  <si>
    <t>564871116</t>
  </si>
  <si>
    <t>Podklad zo štrkodrviny s rozprestretím a zhutnením, po zhutnení hr. 300 mm</t>
  </si>
  <si>
    <t>-2141748248</t>
  </si>
  <si>
    <t>565141211</t>
  </si>
  <si>
    <t>Podklad z asfaltového betónu AC 22 P s rozprestretím a zhutnením v pruhu š. do 3 m, po zhutnení hr. 60 mm</t>
  </si>
  <si>
    <t>97988889</t>
  </si>
  <si>
    <t>18</t>
  </si>
  <si>
    <t>573131102</t>
  </si>
  <si>
    <t>Postrek asfaltový infiltračný s posypom kamenivom z cestnej emulzie v množstve 0,80 kg/m2</t>
  </si>
  <si>
    <t>121860748</t>
  </si>
  <si>
    <t>19</t>
  </si>
  <si>
    <t>-2069461217</t>
  </si>
  <si>
    <t>577134231</t>
  </si>
  <si>
    <t>Asfaltový betón vrstva obrusná AC 11 O v pruhu š. do 3 m z nemodifik. asfaltu tr. II, po zhutnení hr. 40 mm</t>
  </si>
  <si>
    <t>-639789801</t>
  </si>
  <si>
    <t>21</t>
  </si>
  <si>
    <t>-1843463565</t>
  </si>
  <si>
    <t>22</t>
  </si>
  <si>
    <t>-1777572</t>
  </si>
  <si>
    <t>23</t>
  </si>
  <si>
    <t>146624931</t>
  </si>
  <si>
    <t>24</t>
  </si>
  <si>
    <t>404410017200</t>
  </si>
  <si>
    <t>Výstražná značka A16 (Cyklisti), rozmer 700 mm, fólia RA2, pozinkovaná</t>
  </si>
  <si>
    <t>-308616610</t>
  </si>
  <si>
    <t>25</t>
  </si>
  <si>
    <t>404410123101</t>
  </si>
  <si>
    <t>Informatívna prevádzková značka IP6 (Priechod pre chodcov), rozmer 500x500 mm, s fluorescenčným podkladom, fólia RA2, pozinkovaná</t>
  </si>
  <si>
    <t>1847642482</t>
  </si>
  <si>
    <t>26</t>
  </si>
  <si>
    <t>404410123201</t>
  </si>
  <si>
    <t>Informatívna prevádzková značka IP7 (Priechod pre cyklistov), rozmer 500x500 mm, s fluorescenčným podkladom, fólia RA2, pozinkovaná</t>
  </si>
  <si>
    <t>-1679102023</t>
  </si>
  <si>
    <t>27</t>
  </si>
  <si>
    <t>4044799195</t>
  </si>
  <si>
    <t>IS40h„ Smerová tabuľa pre cyklistov, značka II. tr.,HIP,10 rokov, plech so založeným Al okraj.profilom</t>
  </si>
  <si>
    <t>198705308</t>
  </si>
  <si>
    <t>28</t>
  </si>
  <si>
    <t>1867711637</t>
  </si>
  <si>
    <t>29</t>
  </si>
  <si>
    <t>-1340539317</t>
  </si>
  <si>
    <t>-652547323</t>
  </si>
  <si>
    <t>-1356129998</t>
  </si>
  <si>
    <t>32</t>
  </si>
  <si>
    <t>915721212</t>
  </si>
  <si>
    <t>Vodorovné dopravné značenie striekané farbou prechodov pre chodcov, šípky, symboly a pod., biela retroreflexná</t>
  </si>
  <si>
    <t>1366027817</t>
  </si>
  <si>
    <t>33</t>
  </si>
  <si>
    <t>-1951249456</t>
  </si>
  <si>
    <t>34</t>
  </si>
  <si>
    <t>915791112</t>
  </si>
  <si>
    <t>Predznačenie pre vodorovné značenie striekané farbou alebo vykonávané z náterových hmôt</t>
  </si>
  <si>
    <t>-2085790547</t>
  </si>
  <si>
    <t>35</t>
  </si>
  <si>
    <t>253642256</t>
  </si>
  <si>
    <t>36</t>
  </si>
  <si>
    <t>916561112</t>
  </si>
  <si>
    <t>Osadenie záhonového alebo parkového obrubníka betón., do lôžka z bet. pros. tr. C 16/20 s bočnou oporou</t>
  </si>
  <si>
    <t>-1957639080</t>
  </si>
  <si>
    <t>37</t>
  </si>
  <si>
    <t>592170001210</t>
  </si>
  <si>
    <t>Obrubník parkový, lxšxv 1000x80x250 mm</t>
  </si>
  <si>
    <t>-1727790094</t>
  </si>
  <si>
    <t>38</t>
  </si>
  <si>
    <t>916362112</t>
  </si>
  <si>
    <t>Osadenie cestného obrubníka betónového stojatého do lôžka z betónu prostého tr. C 16/20 s bočnou oporou</t>
  </si>
  <si>
    <t>1836825183</t>
  </si>
  <si>
    <t>39</t>
  </si>
  <si>
    <t>592170001000</t>
  </si>
  <si>
    <t>Obrubník cestný, lxšxv 1000x150x260 mm</t>
  </si>
  <si>
    <t>671439067</t>
  </si>
  <si>
    <t>40</t>
  </si>
  <si>
    <t>-1865124102</t>
  </si>
  <si>
    <t>41</t>
  </si>
  <si>
    <t>979082213</t>
  </si>
  <si>
    <t>Vodorovná doprava sutiny so zložením a hrubým urovnaním na vzdialenosť do 1 km</t>
  </si>
  <si>
    <t>-811531649</t>
  </si>
  <si>
    <t>42</t>
  </si>
  <si>
    <t>979082219</t>
  </si>
  <si>
    <t>Príplatok k cene za každý ďalší aj začatý 1 km nad 1 km pre vodorovnú dopravu sutiny</t>
  </si>
  <si>
    <t>-346452278</t>
  </si>
  <si>
    <t>43</t>
  </si>
  <si>
    <t>1421546412</t>
  </si>
  <si>
    <t>44</t>
  </si>
  <si>
    <t>1695789658</t>
  </si>
  <si>
    <t>033 - SO 30.3 Cyklotrasa - novostavba v k.ú. Lipany</t>
  </si>
  <si>
    <t xml:space="preserve">    VRN04 - Projektové práce</t>
  </si>
  <si>
    <t>111201101</t>
  </si>
  <si>
    <t xml:space="preserve">Odstránenie krovín a stromov s koreňom s priemerom kmeňa do 100 mm, do 1000 m2 </t>
  </si>
  <si>
    <t>1646318716</t>
  </si>
  <si>
    <t>112101102</t>
  </si>
  <si>
    <t>Odstránenie listnatých stromov do priemeru 500 mm, motorovou pílou</t>
  </si>
  <si>
    <t>484530741</t>
  </si>
  <si>
    <t>112201102</t>
  </si>
  <si>
    <t>Odstránenie pňov na vzdial. 50 m priemeru nad 300 do 500 mm</t>
  </si>
  <si>
    <t>617611489</t>
  </si>
  <si>
    <t>1702558386</t>
  </si>
  <si>
    <t>-685014548</t>
  </si>
  <si>
    <t>121101113</t>
  </si>
  <si>
    <t>Odstránenie ornice s premiestn. na hromady, so zložením na vzdialenosť do 100 m a do 10000 m3</t>
  </si>
  <si>
    <t>-1705335330</t>
  </si>
  <si>
    <t>122201103.S</t>
  </si>
  <si>
    <t>Odkopávka a prekopávka nezapažená v hornine 3, nad 1000 do 10000 m3</t>
  </si>
  <si>
    <t>1820845888</t>
  </si>
  <si>
    <t>-346587091</t>
  </si>
  <si>
    <t>122201403</t>
  </si>
  <si>
    <t>Výkop v zemníku na suchu v hornine 3, nad 1000 do 10000 m3</t>
  </si>
  <si>
    <t>2033387466</t>
  </si>
  <si>
    <t>122201409</t>
  </si>
  <si>
    <t>Príplatok k cenám za lepivosť výkopu v zemníkoch na suchu v hornine 3</t>
  </si>
  <si>
    <t>-2069819855</t>
  </si>
  <si>
    <t>103640000200</t>
  </si>
  <si>
    <t>Zemina pre terénne úpravy - zásypová</t>
  </si>
  <si>
    <t>815374615</t>
  </si>
  <si>
    <t>162501132</t>
  </si>
  <si>
    <t xml:space="preserve">Vodorovné premiestnenie výkopku po nespevnenej ceste z horniny tr.1-4, nad 100 do 1000 m3 na vzdialenosť do 3000 m </t>
  </si>
  <si>
    <t>169250650</t>
  </si>
  <si>
    <t>162501162</t>
  </si>
  <si>
    <t xml:space="preserve">Vodorovné premiestnenie výkopku po nespevnenej ceste z horniny tr.1-4, nad 1000 do 10000 m3 na vzdialenosť do 3000 m </t>
  </si>
  <si>
    <t>-1044086171</t>
  </si>
  <si>
    <t>162501163</t>
  </si>
  <si>
    <t>Vodorovné premiestnenie výkopku po nespevnenej ceste z horniny tr.1-4, nad 1000 do 10000 m3, príplatok k cene za každých ďalšich a začatých 1000 m</t>
  </si>
  <si>
    <t>-472887703</t>
  </si>
  <si>
    <t>162301500</t>
  </si>
  <si>
    <t>Vodorovné premiestnenie vyklčovaných krovín do priemeru kmeňa 100 mm na vzdialenosť 3000 m</t>
  </si>
  <si>
    <t>1596207607</t>
  </si>
  <si>
    <t>162401412</t>
  </si>
  <si>
    <t>Vodorovné premiestnenie konárov stromov nad 300 do 500 mm do 3000 m</t>
  </si>
  <si>
    <t>1967911490</t>
  </si>
  <si>
    <t>162501412</t>
  </si>
  <si>
    <t>Vodorovné premiestnenie kmeňov nad 300 do 500 mm do 3000 m</t>
  </si>
  <si>
    <t>-1574109837</t>
  </si>
  <si>
    <t>162601412</t>
  </si>
  <si>
    <t>Vodorovné premiestnenie pňov nad 300 do 500 mm do 3000 m</t>
  </si>
  <si>
    <t>394117803</t>
  </si>
  <si>
    <t>167101102</t>
  </si>
  <si>
    <t>Nakladanie neuľahnutého výkopku z hornín tr.1-4 nad 100 do 1000 m3</t>
  </si>
  <si>
    <t>1545470677</t>
  </si>
  <si>
    <t>1835095443</t>
  </si>
  <si>
    <t>-781697001</t>
  </si>
  <si>
    <t>-409466304</t>
  </si>
  <si>
    <t>171201202.S</t>
  </si>
  <si>
    <t>Uloženie sypaniny na skládky nad 100 do 1000 m3</t>
  </si>
  <si>
    <t>-831912615</t>
  </si>
  <si>
    <t>-106710018</t>
  </si>
  <si>
    <t>1360142899</t>
  </si>
  <si>
    <t>-2136895072</t>
  </si>
  <si>
    <t>-1159721792</t>
  </si>
  <si>
    <t>1362650617</t>
  </si>
  <si>
    <t>1796550476</t>
  </si>
  <si>
    <t>565566739</t>
  </si>
  <si>
    <t>60556663</t>
  </si>
  <si>
    <t>1657518102</t>
  </si>
  <si>
    <t>454598233</t>
  </si>
  <si>
    <t>1318454340</t>
  </si>
  <si>
    <t>-1451766030</t>
  </si>
  <si>
    <t>936240121</t>
  </si>
  <si>
    <t>404410037301</t>
  </si>
  <si>
    <t>Značka upravujúca prednosť P1 (Daj prednosť v jazde!), rozmer 700 mm, fólia RA2, pozinkovaná</t>
  </si>
  <si>
    <t>-1244425463</t>
  </si>
  <si>
    <t>1505550231</t>
  </si>
  <si>
    <t>1754539734</t>
  </si>
  <si>
    <t>464308481</t>
  </si>
  <si>
    <t>-99515621</t>
  </si>
  <si>
    <t>1876693400</t>
  </si>
  <si>
    <t>-1963189260</t>
  </si>
  <si>
    <t>496796189</t>
  </si>
  <si>
    <t>45</t>
  </si>
  <si>
    <t>915711212</t>
  </si>
  <si>
    <t>Vodorovné dopravné značenie striekané farbou deliacich čiar súvislých šírky 125 mm biela retroreflexná</t>
  </si>
  <si>
    <t>1191234922</t>
  </si>
  <si>
    <t>46</t>
  </si>
  <si>
    <t>-1967614647</t>
  </si>
  <si>
    <t>47</t>
  </si>
  <si>
    <t>-1396166880</t>
  </si>
  <si>
    <t>48</t>
  </si>
  <si>
    <t>1639037123</t>
  </si>
  <si>
    <t>49</t>
  </si>
  <si>
    <t>-1639459022</t>
  </si>
  <si>
    <t>50</t>
  </si>
  <si>
    <t>1845571968</t>
  </si>
  <si>
    <t>51</t>
  </si>
  <si>
    <t>1056140682</t>
  </si>
  <si>
    <t>52</t>
  </si>
  <si>
    <t>581895468</t>
  </si>
  <si>
    <t>53</t>
  </si>
  <si>
    <t>-774551780</t>
  </si>
  <si>
    <t>54</t>
  </si>
  <si>
    <t>-847657866</t>
  </si>
  <si>
    <t>55</t>
  </si>
  <si>
    <t>-659678096</t>
  </si>
  <si>
    <t>56</t>
  </si>
  <si>
    <t>792100214</t>
  </si>
  <si>
    <t>57</t>
  </si>
  <si>
    <t>000300012</t>
  </si>
  <si>
    <t>Geodetické práce - vykonávané pred výstavbou výškové merania</t>
  </si>
  <si>
    <t>-540530392</t>
  </si>
  <si>
    <t>58</t>
  </si>
  <si>
    <t>-582140160</t>
  </si>
  <si>
    <t>VRN04</t>
  </si>
  <si>
    <t>Projektové práce</t>
  </si>
  <si>
    <t>59</t>
  </si>
  <si>
    <t>000400022</t>
  </si>
  <si>
    <t>Projektové práce - stavebná časť (stavebné objekty vrátane ich technického vybavenia). náklady na dokumentáciu skutočného zhotovenia stavby</t>
  </si>
  <si>
    <t>2139927796</t>
  </si>
  <si>
    <t>31 - SO 31 Lávka cez Lipiansky potok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</si>
  <si>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</si>
  <si>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</si>
  <si>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</si>
  <si>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8 - Rúrové vedenie</t>
  </si>
  <si>
    <t>PSV - Práce a dodávky PSV</t>
  </si>
  <si>
    <t xml:space="preserve">    711 - Izolácie proti vode a vlhkosti</t>
  </si>
  <si>
    <t>M - Práce a dodávky M</t>
  </si>
  <si>
    <t xml:space="preserve">    43-M - Montáž oceľových konštrukcií</t>
  </si>
  <si>
    <t>115001106</t>
  </si>
  <si>
    <t>Odvedenie vody potrubím pri priemere potrubia DN nad 600</t>
  </si>
  <si>
    <t>417147071</t>
  </si>
  <si>
    <t>115101202</t>
  </si>
  <si>
    <t>Čerpanie vody do 10 m s priemerným prítokom litrov za minútu nad 500 do 1000 l</t>
  </si>
  <si>
    <t>hod</t>
  </si>
  <si>
    <t>1174714860</t>
  </si>
  <si>
    <t>115101302</t>
  </si>
  <si>
    <t>Pohotovosť záložnej čerpacej súpravy pre výšku do 10 m, s prítokom litrov za minútu nad 500 do 1000l</t>
  </si>
  <si>
    <t>deň</t>
  </si>
  <si>
    <t>1671835840</t>
  </si>
  <si>
    <t>124203101</t>
  </si>
  <si>
    <t>Výkop vodotoku do 3 m horn. 3 do 1000 m3</t>
  </si>
  <si>
    <t>1537568451</t>
  </si>
  <si>
    <t>124203109</t>
  </si>
  <si>
    <t>Vykopávky pre korytá vodotokov. Príplatok za lepivosť horniny 3</t>
  </si>
  <si>
    <t>-1383104022</t>
  </si>
  <si>
    <t>132301201</t>
  </si>
  <si>
    <t>Výkop ryhy šírky 600-2000mm hor 4 do 100 m3</t>
  </si>
  <si>
    <t>-403456279</t>
  </si>
  <si>
    <t>132301209</t>
  </si>
  <si>
    <t>Príplatok za lepivosť pri hĺbení rýh š. nad 600 do 2 000 mm zapažených i nezapažených, s urovnaním dna v hornine 4</t>
  </si>
  <si>
    <t>955278124</t>
  </si>
  <si>
    <t>1091118719</t>
  </si>
  <si>
    <t>-2107630625</t>
  </si>
  <si>
    <t>171201202</t>
  </si>
  <si>
    <t>-973055120</t>
  </si>
  <si>
    <t>211971121</t>
  </si>
  <si>
    <t>Zhotov. oplášt. výplne z geotext. v ryhe alebo v záreze pri rozvinutej šírke oplášt. od 0 do 2, 5 m</t>
  </si>
  <si>
    <t>1304809742</t>
  </si>
  <si>
    <t>6936654100</t>
  </si>
  <si>
    <t xml:space="preserve">Separačná, filtračná a spevňovacia geotextília </t>
  </si>
  <si>
    <t>1103677769</t>
  </si>
  <si>
    <t>212752127</t>
  </si>
  <si>
    <t>Trativody z flexodrenážnych rúr DN 160</t>
  </si>
  <si>
    <t>396424813</t>
  </si>
  <si>
    <t>224311213</t>
  </si>
  <si>
    <t xml:space="preserve">Výplň pilót z portlandského betónu železového  tr. V8-C 25/30bez pažiacej suspenzie</t>
  </si>
  <si>
    <t>1559763400</t>
  </si>
  <si>
    <t>224361114</t>
  </si>
  <si>
    <t>Výstuž pilót betónovaných do zeme, s vytiahnutím pažnice, z ocele 10 505</t>
  </si>
  <si>
    <t>T</t>
  </si>
  <si>
    <t>-1964671599</t>
  </si>
  <si>
    <t>224382111</t>
  </si>
  <si>
    <t>Zhotovenie výplne pilót zvislých z betónu železového do 10 m, priemer pilóty 450- 650 mm</t>
  </si>
  <si>
    <t>-949717004</t>
  </si>
  <si>
    <t>264421412</t>
  </si>
  <si>
    <t>Vrty pre pilóty zapažené zvislé, priemeru nad 550 do 650 mm, v hĺbke do 10 m, v hornine IV</t>
  </si>
  <si>
    <t>593195222</t>
  </si>
  <si>
    <t>273311114</t>
  </si>
  <si>
    <t>Základové dosky mostných konštrukcií z betónu prostého tr. C 12/15</t>
  </si>
  <si>
    <t>-645548816</t>
  </si>
  <si>
    <t>273354111</t>
  </si>
  <si>
    <t>Debnenie základových dosiek mostných konštrukcií - zhotovenie</t>
  </si>
  <si>
    <t>-1215656363</t>
  </si>
  <si>
    <t>273354211</t>
  </si>
  <si>
    <t xml:space="preserve">Debnenie základových dosiek mostných konštrukcií  - odstránenie</t>
  </si>
  <si>
    <t>-209977190</t>
  </si>
  <si>
    <t>Zvislé a kompletné konštrukcie</t>
  </si>
  <si>
    <t>334323138</t>
  </si>
  <si>
    <t>Mostné krídla, steny zo železového betónu tr C 30/37</t>
  </si>
  <si>
    <t>-755480131</t>
  </si>
  <si>
    <t>334323158</t>
  </si>
  <si>
    <t>Mostné úložné prahy zo železového betónu tr C 30/37</t>
  </si>
  <si>
    <t>129536000</t>
  </si>
  <si>
    <t>334351113</t>
  </si>
  <si>
    <t>Debnenie mostných konštrukcií-krídiel, stien výšky do 20 m, zhotovenie</t>
  </si>
  <si>
    <t>-1204967698</t>
  </si>
  <si>
    <t>334351115</t>
  </si>
  <si>
    <t>Debnenie mostných konštrukcií-úložných prahov výšky do 20 m, zhotovenie</t>
  </si>
  <si>
    <t>1296858719</t>
  </si>
  <si>
    <t>334351213</t>
  </si>
  <si>
    <t>Debnenie mostných konštrukcií-krídiel, stien výšky do 20 m, odstránenie</t>
  </si>
  <si>
    <t>-842821125</t>
  </si>
  <si>
    <t>334351215</t>
  </si>
  <si>
    <t>Debnenie mostných konštrukcií-úložných prahov výšky do 20 m, odstránenie</t>
  </si>
  <si>
    <t>-387208932</t>
  </si>
  <si>
    <t>334362126</t>
  </si>
  <si>
    <t>Výstuž krídel a záverných stienok z betonárskej ocele 10 505 mostných konštrukcií</t>
  </si>
  <si>
    <t>843123912</t>
  </si>
  <si>
    <t>334362166</t>
  </si>
  <si>
    <t>Výstuž úložných prahov ložísk z betonárskej ocele 10 505 mostných konštrukcií</t>
  </si>
  <si>
    <t>1091017937</t>
  </si>
  <si>
    <t>348171122</t>
  </si>
  <si>
    <t xml:space="preserve">Osadenie  oceľového zábradlia trvalého </t>
  </si>
  <si>
    <t>-1210638299</t>
  </si>
  <si>
    <t>5534670000</t>
  </si>
  <si>
    <t>Zábradlie v oceľovom ráme s výplňou so štvorcového pletiva vč. povrchovej úpravy</t>
  </si>
  <si>
    <t>-1027318408</t>
  </si>
  <si>
    <t>Vodorovné konštrukcie</t>
  </si>
  <si>
    <t>421321217</t>
  </si>
  <si>
    <t>Mostné nosné konštrukcie doskové prechodové z betónu železového tr. C 25/30</t>
  </si>
  <si>
    <t>1303464324</t>
  </si>
  <si>
    <t>421321238</t>
  </si>
  <si>
    <t>Mostné nosné konštrukcie doskové z betónu železového tr. C 30/37</t>
  </si>
  <si>
    <t>1154989128</t>
  </si>
  <si>
    <t>421351221</t>
  </si>
  <si>
    <t>Debnenie bočnej steny konštrukcie mostov výšky do 350 mm - zhotovenie</t>
  </si>
  <si>
    <t>-823924305</t>
  </si>
  <si>
    <t>421351321</t>
  </si>
  <si>
    <t>Debnenie bočnej steny konštrukcie mostov výšky do 350 mm - odstránenie</t>
  </si>
  <si>
    <t>1818635692</t>
  </si>
  <si>
    <t>421352020</t>
  </si>
  <si>
    <t>Debnenie nosnej konštrukcie - trapézový plech</t>
  </si>
  <si>
    <t>1353210082</t>
  </si>
  <si>
    <t>421361316</t>
  </si>
  <si>
    <t>Výstuž mostných konštrukcií vodorovných dosiek a klenieb, pr.nad 12 mm, z oceľe značky 10505</t>
  </si>
  <si>
    <t>728525700</t>
  </si>
  <si>
    <t>421362126</t>
  </si>
  <si>
    <t>Výstuž doskového mosta z betonárskej ocele 10 505 mostných konštrukcií</t>
  </si>
  <si>
    <t>-2076292577</t>
  </si>
  <si>
    <t>451313521</t>
  </si>
  <si>
    <t>Podkladová vrstva z betónu prostého vodostavebného C 25/30 pod dlažbu hr.nad 100 do 150 mm</t>
  </si>
  <si>
    <t>2078765159</t>
  </si>
  <si>
    <t>452318510</t>
  </si>
  <si>
    <t>Zaisťovací prah z betónu prostého vodostavebného melioračných kanálov s pätkami alebo bez pätiek</t>
  </si>
  <si>
    <t>1869875308</t>
  </si>
  <si>
    <t>457571000</t>
  </si>
  <si>
    <t>Drenážny betón - obetonovanie drenážnej rúrky</t>
  </si>
  <si>
    <t>1593726158</t>
  </si>
  <si>
    <t>458501111</t>
  </si>
  <si>
    <t>Výplň za oporami a protimrazové kliny so zhutnením z kameniva drveného alebo ťaženého</t>
  </si>
  <si>
    <t>1029022783</t>
  </si>
  <si>
    <t>461211821</t>
  </si>
  <si>
    <t>Pätka pre dlažbu z lomového kameňa, murovaná na maltu s vyškárovaním cementovou maltou MC 15</t>
  </si>
  <si>
    <t>1883317730</t>
  </si>
  <si>
    <t>465513327</t>
  </si>
  <si>
    <t>Dlažba z lomového kameňa, na maltu, s vyškárovaním cementovou maltou, hr. kameňa 300 mm</t>
  </si>
  <si>
    <t>-415904904</t>
  </si>
  <si>
    <t>-244963123</t>
  </si>
  <si>
    <t>576131421</t>
  </si>
  <si>
    <t xml:space="preserve">Koberec asfaltový modifikovaný I.tr. mastixový SMA 16 O  hrubozrnný, po zhutnení hr. 40 mm š. nad 3 m</t>
  </si>
  <si>
    <t>147400207</t>
  </si>
  <si>
    <t>577144251</t>
  </si>
  <si>
    <t>Asfaltový betón vrstva obrusná AC 11 O v pruhu š. do 3 m z modifik. asfaltu tr. I, po zhutnení hr. 50 mm</t>
  </si>
  <si>
    <t>-1467579405</t>
  </si>
  <si>
    <t>Úpravy povrchov, podlahy, osadenie</t>
  </si>
  <si>
    <t>622661326</t>
  </si>
  <si>
    <t>Náter betónu mostu akrylátový 1x pružný ochranný</t>
  </si>
  <si>
    <t>-1987991576</t>
  </si>
  <si>
    <t>Rúrové vedenie</t>
  </si>
  <si>
    <t>895611112</t>
  </si>
  <si>
    <t xml:space="preserve">Výustný objekt  betónový</t>
  </si>
  <si>
    <t>154754397</t>
  </si>
  <si>
    <t>998212111</t>
  </si>
  <si>
    <t>Presun hmôt pre mosty murované, monolitické,betónové,kovové,výšky mosta do 20 m</t>
  </si>
  <si>
    <t>-1332782363</t>
  </si>
  <si>
    <t>PSV</t>
  </si>
  <si>
    <t>Práce a dodávky PSV</t>
  </si>
  <si>
    <t>711</t>
  </si>
  <si>
    <t>Izolácie proti vode a vlhkosti</t>
  </si>
  <si>
    <t>711112001</t>
  </si>
  <si>
    <t>Izolácia proti zemnej vlhkosti zvislá penetračným náterom za studena</t>
  </si>
  <si>
    <t>-1316240636</t>
  </si>
  <si>
    <t>1116315000</t>
  </si>
  <si>
    <t>Lak asfaltový ALP-PENETRAL v sudoch</t>
  </si>
  <si>
    <t>-619514571</t>
  </si>
  <si>
    <t>711122131</t>
  </si>
  <si>
    <t xml:space="preserve">Zhotovenie  izolácie proti zemnej vlhkosti zvislá asfaltovým náterom za tepla</t>
  </si>
  <si>
    <t>372061265</t>
  </si>
  <si>
    <t>1116134400</t>
  </si>
  <si>
    <t>Asfalt izolačný AOSI 85/40 v sudoch do 250kg</t>
  </si>
  <si>
    <t>-463225298</t>
  </si>
  <si>
    <t>711381000</t>
  </si>
  <si>
    <t>Izolácia mostovky hr.5 mm</t>
  </si>
  <si>
    <t>-447329244</t>
  </si>
  <si>
    <t>Práce a dodávky M</t>
  </si>
  <si>
    <t>43-M</t>
  </si>
  <si>
    <t>Montáž oceľových konštrukcií</t>
  </si>
  <si>
    <t>430861008</t>
  </si>
  <si>
    <t>Montáž rôznych dielov OK - prvá cenová krivka do 10 000 kg vrátane</t>
  </si>
  <si>
    <t>64</t>
  </si>
  <si>
    <t>-1783944079</t>
  </si>
  <si>
    <t>4249540000</t>
  </si>
  <si>
    <t>Konštrukcia oceľová vr. povrchovej úpravy</t>
  </si>
  <si>
    <t>256</t>
  </si>
  <si>
    <t>359549914</t>
  </si>
  <si>
    <t>4249551000</t>
  </si>
  <si>
    <t>Doprava oceľovej konštrukcie komplet</t>
  </si>
  <si>
    <t>-1852784077</t>
  </si>
  <si>
    <t>1241381636</t>
  </si>
  <si>
    <t>37965376</t>
  </si>
  <si>
    <t>60</t>
  </si>
  <si>
    <t>000400021</t>
  </si>
  <si>
    <t>Projektové práce - stavebná časť (stavebné objekty vrátane ich technického vybavenia). náklady na vypracovanie realizačnej dokumentácie</t>
  </si>
  <si>
    <t>-617233352</t>
  </si>
  <si>
    <t>61</t>
  </si>
  <si>
    <t>-1049570168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</si>
</sst>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49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50</v>
      </c>
      <c r="AI60" s="37"/>
      <c r="AJ60" s="37"/>
      <c r="AK60" s="37"/>
      <c r="AL60" s="37"/>
      <c r="AM60" s="59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52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53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50</v>
      </c>
      <c r="AI75" s="37"/>
      <c r="AJ75" s="37"/>
      <c r="AK75" s="37"/>
      <c r="AL75" s="37"/>
      <c r="AM75" s="59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VH-220903-A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EUROVELO 11 V REGIÓNE ZOHT, ÚSEK ČERVENICA PRI SABINOVE - LIPANY I. ETAPA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LIPANY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2. 9. 2022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ZDRUŽENIE OBCI HORNEJ TORYSY (ZOHT), LIPANY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>KDS PROJEKT, S.R.O.</v>
      </c>
      <c r="AN89" s="4"/>
      <c r="AO89" s="4"/>
      <c r="AP89" s="4"/>
      <c r="AQ89" s="34"/>
      <c r="AR89" s="35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56</v>
      </c>
      <c r="D92" s="81"/>
      <c r="E92" s="81"/>
      <c r="F92" s="81"/>
      <c r="G92" s="81"/>
      <c r="H92" s="82"/>
      <c r="I92" s="83" t="s">
        <v>57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58</v>
      </c>
      <c r="AH92" s="81"/>
      <c r="AI92" s="81"/>
      <c r="AJ92" s="81"/>
      <c r="AK92" s="81"/>
      <c r="AL92" s="81"/>
      <c r="AM92" s="81"/>
      <c r="AN92" s="83" t="s">
        <v>59</v>
      </c>
      <c r="AO92" s="81"/>
      <c r="AP92" s="85"/>
      <c r="AQ92" s="86" t="s">
        <v>60</v>
      </c>
      <c r="AR92" s="35"/>
      <c r="AS92" s="87" t="s">
        <v>61</v>
      </c>
      <c r="AT92" s="88" t="s">
        <v>62</v>
      </c>
      <c r="AU92" s="88" t="s">
        <v>63</v>
      </c>
      <c r="AV92" s="88" t="s">
        <v>64</v>
      </c>
      <c r="AW92" s="88" t="s">
        <v>65</v>
      </c>
      <c r="AX92" s="88" t="s">
        <v>66</v>
      </c>
      <c r="AY92" s="88" t="s">
        <v>67</v>
      </c>
      <c r="AZ92" s="88" t="s">
        <v>68</v>
      </c>
      <c r="BA92" s="88" t="s">
        <v>69</v>
      </c>
      <c r="BB92" s="88" t="s">
        <v>70</v>
      </c>
      <c r="BC92" s="88" t="s">
        <v>71</v>
      </c>
      <c r="BD92" s="89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73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ROUND(AG95+AG99,2)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ROUND(AS95+AS99,2)</f>
        <v>0</v>
      </c>
      <c r="AT94" s="100">
        <f>ROUND(SUM(AV94:AW94),2)</f>
        <v>0</v>
      </c>
      <c r="AU94" s="101">
        <f>ROUND(AU95+AU99,5)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ROUND(AZ95+AZ99,2)</f>
        <v>0</v>
      </c>
      <c r="BA94" s="100">
        <f>ROUND(BA95+BA99,2)</f>
        <v>0</v>
      </c>
      <c r="BB94" s="100">
        <f>ROUND(BB95+BB99,2)</f>
        <v>0</v>
      </c>
      <c r="BC94" s="100">
        <f>ROUND(BC95+BC99,2)</f>
        <v>0</v>
      </c>
      <c r="BD94" s="102">
        <f>ROUND(BD95+BD99,2)</f>
        <v>0</v>
      </c>
      <c r="BE94" s="6"/>
      <c r="BS94" s="103" t="s">
        <v>74</v>
      </c>
      <c r="BT94" s="103" t="s">
        <v>75</v>
      </c>
      <c r="BU94" s="104" t="s">
        <v>76</v>
      </c>
      <c r="BV94" s="103" t="s">
        <v>77</v>
      </c>
      <c r="BW94" s="103" t="s">
        <v>4</v>
      </c>
      <c r="BX94" s="103" t="s">
        <v>78</v>
      </c>
      <c r="CL94" s="103" t="s">
        <v>1</v>
      </c>
    </row>
    <row r="95" s="7" customFormat="1" ht="24.75" customHeight="1">
      <c r="A95" s="7"/>
      <c r="B95" s="105"/>
      <c r="C95" s="106"/>
      <c r="D95" s="107" t="s">
        <v>79</v>
      </c>
      <c r="E95" s="107"/>
      <c r="F95" s="107"/>
      <c r="G95" s="107"/>
      <c r="H95" s="107"/>
      <c r="I95" s="108"/>
      <c r="J95" s="107" t="s">
        <v>80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ROUND(SUM(AG96:AG98),2)</f>
        <v>0</v>
      </c>
      <c r="AH95" s="108"/>
      <c r="AI95" s="108"/>
      <c r="AJ95" s="108"/>
      <c r="AK95" s="108"/>
      <c r="AL95" s="108"/>
      <c r="AM95" s="108"/>
      <c r="AN95" s="110">
        <f>SUM(AG95,AT95)</f>
        <v>0</v>
      </c>
      <c r="AO95" s="108"/>
      <c r="AP95" s="108"/>
      <c r="AQ95" s="111" t="s">
        <v>81</v>
      </c>
      <c r="AR95" s="105"/>
      <c r="AS95" s="112">
        <f>ROUND(SUM(AS96:AS98),2)</f>
        <v>0</v>
      </c>
      <c r="AT95" s="113">
        <f>ROUND(SUM(AV95:AW95),2)</f>
        <v>0</v>
      </c>
      <c r="AU95" s="114">
        <f>ROUND(SUM(AU96:AU98),5)</f>
        <v>0</v>
      </c>
      <c r="AV95" s="113">
        <f>ROUND(AZ95*L29,2)</f>
        <v>0</v>
      </c>
      <c r="AW95" s="113">
        <f>ROUND(BA95*L30,2)</f>
        <v>0</v>
      </c>
      <c r="AX95" s="113">
        <f>ROUND(BB95*L29,2)</f>
        <v>0</v>
      </c>
      <c r="AY95" s="113">
        <f>ROUND(BC95*L30,2)</f>
        <v>0</v>
      </c>
      <c r="AZ95" s="113">
        <f>ROUND(SUM(AZ96:AZ98),2)</f>
        <v>0</v>
      </c>
      <c r="BA95" s="113">
        <f>ROUND(SUM(BA96:BA98),2)</f>
        <v>0</v>
      </c>
      <c r="BB95" s="113">
        <f>ROUND(SUM(BB96:BB98),2)</f>
        <v>0</v>
      </c>
      <c r="BC95" s="113">
        <f>ROUND(SUM(BC96:BC98),2)</f>
        <v>0</v>
      </c>
      <c r="BD95" s="115">
        <f>ROUND(SUM(BD96:BD98),2)</f>
        <v>0</v>
      </c>
      <c r="BE95" s="7"/>
      <c r="BS95" s="116" t="s">
        <v>74</v>
      </c>
      <c r="BT95" s="116" t="s">
        <v>82</v>
      </c>
      <c r="BU95" s="116" t="s">
        <v>76</v>
      </c>
      <c r="BV95" s="116" t="s">
        <v>77</v>
      </c>
      <c r="BW95" s="116" t="s">
        <v>83</v>
      </c>
      <c r="BX95" s="116" t="s">
        <v>4</v>
      </c>
      <c r="CL95" s="116" t="s">
        <v>1</v>
      </c>
      <c r="CM95" s="116" t="s">
        <v>75</v>
      </c>
    </row>
    <row r="96" s="4" customFormat="1" ht="23.25" customHeight="1">
      <c r="A96" s="117" t="s">
        <v>84</v>
      </c>
      <c r="B96" s="65"/>
      <c r="C96" s="10"/>
      <c r="D96" s="10"/>
      <c r="E96" s="118" t="s">
        <v>85</v>
      </c>
      <c r="F96" s="118"/>
      <c r="G96" s="118"/>
      <c r="H96" s="118"/>
      <c r="I96" s="118"/>
      <c r="J96" s="10"/>
      <c r="K96" s="118" t="s">
        <v>86</v>
      </c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9">
        <f>'031 - SO 30.1 Cyklotrasa ...'!J32</f>
        <v>0</v>
      </c>
      <c r="AH96" s="10"/>
      <c r="AI96" s="10"/>
      <c r="AJ96" s="10"/>
      <c r="AK96" s="10"/>
      <c r="AL96" s="10"/>
      <c r="AM96" s="10"/>
      <c r="AN96" s="119">
        <f>SUM(AG96,AT96)</f>
        <v>0</v>
      </c>
      <c r="AO96" s="10"/>
      <c r="AP96" s="10"/>
      <c r="AQ96" s="120" t="s">
        <v>87</v>
      </c>
      <c r="AR96" s="65"/>
      <c r="AS96" s="121">
        <v>0</v>
      </c>
      <c r="AT96" s="122">
        <f>ROUND(SUM(AV96:AW96),2)</f>
        <v>0</v>
      </c>
      <c r="AU96" s="123">
        <f>'031 - SO 30.1 Cyklotrasa ...'!P126</f>
        <v>0</v>
      </c>
      <c r="AV96" s="122">
        <f>'031 - SO 30.1 Cyklotrasa ...'!J35</f>
        <v>0</v>
      </c>
      <c r="AW96" s="122">
        <f>'031 - SO 30.1 Cyklotrasa ...'!J36</f>
        <v>0</v>
      </c>
      <c r="AX96" s="122">
        <f>'031 - SO 30.1 Cyklotrasa ...'!J37</f>
        <v>0</v>
      </c>
      <c r="AY96" s="122">
        <f>'031 - SO 30.1 Cyklotrasa ...'!J38</f>
        <v>0</v>
      </c>
      <c r="AZ96" s="122">
        <f>'031 - SO 30.1 Cyklotrasa ...'!F35</f>
        <v>0</v>
      </c>
      <c r="BA96" s="122">
        <f>'031 - SO 30.1 Cyklotrasa ...'!F36</f>
        <v>0</v>
      </c>
      <c r="BB96" s="122">
        <f>'031 - SO 30.1 Cyklotrasa ...'!F37</f>
        <v>0</v>
      </c>
      <c r="BC96" s="122">
        <f>'031 - SO 30.1 Cyklotrasa ...'!F38</f>
        <v>0</v>
      </c>
      <c r="BD96" s="124">
        <f>'031 - SO 30.1 Cyklotrasa ...'!F39</f>
        <v>0</v>
      </c>
      <c r="BE96" s="4"/>
      <c r="BT96" s="23" t="s">
        <v>88</v>
      </c>
      <c r="BV96" s="23" t="s">
        <v>77</v>
      </c>
      <c r="BW96" s="23" t="s">
        <v>89</v>
      </c>
      <c r="BX96" s="23" t="s">
        <v>83</v>
      </c>
      <c r="CL96" s="23" t="s">
        <v>1</v>
      </c>
    </row>
    <row r="97" s="4" customFormat="1" ht="16.5" customHeight="1">
      <c r="A97" s="117" t="s">
        <v>84</v>
      </c>
      <c r="B97" s="65"/>
      <c r="C97" s="10"/>
      <c r="D97" s="10"/>
      <c r="E97" s="118" t="s">
        <v>90</v>
      </c>
      <c r="F97" s="118"/>
      <c r="G97" s="118"/>
      <c r="H97" s="118"/>
      <c r="I97" s="118"/>
      <c r="J97" s="10"/>
      <c r="K97" s="118" t="s">
        <v>91</v>
      </c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9">
        <f>'032 - SO 30.2 Cyklokorido...'!J32</f>
        <v>0</v>
      </c>
      <c r="AH97" s="10"/>
      <c r="AI97" s="10"/>
      <c r="AJ97" s="10"/>
      <c r="AK97" s="10"/>
      <c r="AL97" s="10"/>
      <c r="AM97" s="10"/>
      <c r="AN97" s="119">
        <f>SUM(AG97,AT97)</f>
        <v>0</v>
      </c>
      <c r="AO97" s="10"/>
      <c r="AP97" s="10"/>
      <c r="AQ97" s="120" t="s">
        <v>87</v>
      </c>
      <c r="AR97" s="65"/>
      <c r="AS97" s="121">
        <v>0</v>
      </c>
      <c r="AT97" s="122">
        <f>ROUND(SUM(AV97:AW97),2)</f>
        <v>0</v>
      </c>
      <c r="AU97" s="123">
        <f>'032 - SO 30.2 Cyklokorido...'!P128</f>
        <v>0</v>
      </c>
      <c r="AV97" s="122">
        <f>'032 - SO 30.2 Cyklokorido...'!J35</f>
        <v>0</v>
      </c>
      <c r="AW97" s="122">
        <f>'032 - SO 30.2 Cyklokorido...'!J36</f>
        <v>0</v>
      </c>
      <c r="AX97" s="122">
        <f>'032 - SO 30.2 Cyklokorido...'!J37</f>
        <v>0</v>
      </c>
      <c r="AY97" s="122">
        <f>'032 - SO 30.2 Cyklokorido...'!J38</f>
        <v>0</v>
      </c>
      <c r="AZ97" s="122">
        <f>'032 - SO 30.2 Cyklokorido...'!F35</f>
        <v>0</v>
      </c>
      <c r="BA97" s="122">
        <f>'032 - SO 30.2 Cyklokorido...'!F36</f>
        <v>0</v>
      </c>
      <c r="BB97" s="122">
        <f>'032 - SO 30.2 Cyklokorido...'!F37</f>
        <v>0</v>
      </c>
      <c r="BC97" s="122">
        <f>'032 - SO 30.2 Cyklokorido...'!F38</f>
        <v>0</v>
      </c>
      <c r="BD97" s="124">
        <f>'032 - SO 30.2 Cyklokorido...'!F39</f>
        <v>0</v>
      </c>
      <c r="BE97" s="4"/>
      <c r="BT97" s="23" t="s">
        <v>88</v>
      </c>
      <c r="BV97" s="23" t="s">
        <v>77</v>
      </c>
      <c r="BW97" s="23" t="s">
        <v>92</v>
      </c>
      <c r="BX97" s="23" t="s">
        <v>83</v>
      </c>
      <c r="CL97" s="23" t="s">
        <v>1</v>
      </c>
    </row>
    <row r="98" s="4" customFormat="1" ht="23.25" customHeight="1">
      <c r="A98" s="117" t="s">
        <v>84</v>
      </c>
      <c r="B98" s="65"/>
      <c r="C98" s="10"/>
      <c r="D98" s="10"/>
      <c r="E98" s="118" t="s">
        <v>93</v>
      </c>
      <c r="F98" s="118"/>
      <c r="G98" s="118"/>
      <c r="H98" s="118"/>
      <c r="I98" s="118"/>
      <c r="J98" s="10"/>
      <c r="K98" s="118" t="s">
        <v>94</v>
      </c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9">
        <f>'033 - SO 30.3 Cyklotrasa ...'!J32</f>
        <v>0</v>
      </c>
      <c r="AH98" s="10"/>
      <c r="AI98" s="10"/>
      <c r="AJ98" s="10"/>
      <c r="AK98" s="10"/>
      <c r="AL98" s="10"/>
      <c r="AM98" s="10"/>
      <c r="AN98" s="119">
        <f>SUM(AG98,AT98)</f>
        <v>0</v>
      </c>
      <c r="AO98" s="10"/>
      <c r="AP98" s="10"/>
      <c r="AQ98" s="120" t="s">
        <v>87</v>
      </c>
      <c r="AR98" s="65"/>
      <c r="AS98" s="121">
        <v>0</v>
      </c>
      <c r="AT98" s="122">
        <f>ROUND(SUM(AV98:AW98),2)</f>
        <v>0</v>
      </c>
      <c r="AU98" s="123">
        <f>'033 - SO 30.3 Cyklotrasa ...'!P129</f>
        <v>0</v>
      </c>
      <c r="AV98" s="122">
        <f>'033 - SO 30.3 Cyklotrasa ...'!J35</f>
        <v>0</v>
      </c>
      <c r="AW98" s="122">
        <f>'033 - SO 30.3 Cyklotrasa ...'!J36</f>
        <v>0</v>
      </c>
      <c r="AX98" s="122">
        <f>'033 - SO 30.3 Cyklotrasa ...'!J37</f>
        <v>0</v>
      </c>
      <c r="AY98" s="122">
        <f>'033 - SO 30.3 Cyklotrasa ...'!J38</f>
        <v>0</v>
      </c>
      <c r="AZ98" s="122">
        <f>'033 - SO 30.3 Cyklotrasa ...'!F35</f>
        <v>0</v>
      </c>
      <c r="BA98" s="122">
        <f>'033 - SO 30.3 Cyklotrasa ...'!F36</f>
        <v>0</v>
      </c>
      <c r="BB98" s="122">
        <f>'033 - SO 30.3 Cyklotrasa ...'!F37</f>
        <v>0</v>
      </c>
      <c r="BC98" s="122">
        <f>'033 - SO 30.3 Cyklotrasa ...'!F38</f>
        <v>0</v>
      </c>
      <c r="BD98" s="124">
        <f>'033 - SO 30.3 Cyklotrasa ...'!F39</f>
        <v>0</v>
      </c>
      <c r="BE98" s="4"/>
      <c r="BT98" s="23" t="s">
        <v>88</v>
      </c>
      <c r="BV98" s="23" t="s">
        <v>77</v>
      </c>
      <c r="BW98" s="23" t="s">
        <v>95</v>
      </c>
      <c r="BX98" s="23" t="s">
        <v>83</v>
      </c>
      <c r="CL98" s="23" t="s">
        <v>1</v>
      </c>
    </row>
    <row r="99" s="7" customFormat="1" ht="16.5" customHeight="1">
      <c r="A99" s="117" t="s">
        <v>84</v>
      </c>
      <c r="B99" s="105"/>
      <c r="C99" s="106"/>
      <c r="D99" s="107" t="s">
        <v>96</v>
      </c>
      <c r="E99" s="107"/>
      <c r="F99" s="107"/>
      <c r="G99" s="107"/>
      <c r="H99" s="107"/>
      <c r="I99" s="108"/>
      <c r="J99" s="107" t="s">
        <v>97</v>
      </c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10">
        <f>'31 - SO 31 Lávka cez Lipi...'!J30</f>
        <v>0</v>
      </c>
      <c r="AH99" s="108"/>
      <c r="AI99" s="108"/>
      <c r="AJ99" s="108"/>
      <c r="AK99" s="108"/>
      <c r="AL99" s="108"/>
      <c r="AM99" s="108"/>
      <c r="AN99" s="110">
        <f>SUM(AG99,AT99)</f>
        <v>0</v>
      </c>
      <c r="AO99" s="108"/>
      <c r="AP99" s="108"/>
      <c r="AQ99" s="111" t="s">
        <v>81</v>
      </c>
      <c r="AR99" s="105"/>
      <c r="AS99" s="125">
        <v>0</v>
      </c>
      <c r="AT99" s="126">
        <f>ROUND(SUM(AV99:AW99),2)</f>
        <v>0</v>
      </c>
      <c r="AU99" s="127">
        <f>'31 - SO 31 Lávka cez Lipi...'!P132</f>
        <v>0</v>
      </c>
      <c r="AV99" s="126">
        <f>'31 - SO 31 Lávka cez Lipi...'!J33</f>
        <v>0</v>
      </c>
      <c r="AW99" s="126">
        <f>'31 - SO 31 Lávka cez Lipi...'!J34</f>
        <v>0</v>
      </c>
      <c r="AX99" s="126">
        <f>'31 - SO 31 Lávka cez Lipi...'!J35</f>
        <v>0</v>
      </c>
      <c r="AY99" s="126">
        <f>'31 - SO 31 Lávka cez Lipi...'!J36</f>
        <v>0</v>
      </c>
      <c r="AZ99" s="126">
        <f>'31 - SO 31 Lávka cez Lipi...'!F33</f>
        <v>0</v>
      </c>
      <c r="BA99" s="126">
        <f>'31 - SO 31 Lávka cez Lipi...'!F34</f>
        <v>0</v>
      </c>
      <c r="BB99" s="126">
        <f>'31 - SO 31 Lávka cez Lipi...'!F35</f>
        <v>0</v>
      </c>
      <c r="BC99" s="126">
        <f>'31 - SO 31 Lávka cez Lipi...'!F36</f>
        <v>0</v>
      </c>
      <c r="BD99" s="128">
        <f>'31 - SO 31 Lávka cez Lipi...'!F37</f>
        <v>0</v>
      </c>
      <c r="BE99" s="7"/>
      <c r="BT99" s="116" t="s">
        <v>82</v>
      </c>
      <c r="BV99" s="116" t="s">
        <v>77</v>
      </c>
      <c r="BW99" s="116" t="s">
        <v>98</v>
      </c>
      <c r="BX99" s="116" t="s">
        <v>4</v>
      </c>
      <c r="CL99" s="116" t="s">
        <v>1</v>
      </c>
      <c r="CM99" s="116" t="s">
        <v>75</v>
      </c>
    </row>
    <row r="100" s="2" customFormat="1" ht="30" customHeight="1">
      <c r="A100" s="34"/>
      <c r="B100" s="35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5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  <row r="101" s="2" customFormat="1" ht="6.96" customHeight="1">
      <c r="A101" s="34"/>
      <c r="B101" s="61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35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</row>
  </sheetData>
  <mergeCells count="58">
    <mergeCell ref="L85:AJ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D99:H99"/>
    <mergeCell ref="J99:AF99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031 - SO 30.1 Cyklotrasa ...'!C2" display="/"/>
    <hyperlink ref="A97" location="'032 - SO 30.2 Cyklokorido...'!C2" display="/"/>
    <hyperlink ref="A98" location="'033 - SO 30.3 Cyklotrasa ...'!C2" display="/"/>
    <hyperlink ref="A99" location="'31 - SO 31 Lávka cez Lipi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99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26.25" customHeight="1">
      <c r="B7" s="18"/>
      <c r="E7" s="130" t="str">
        <f>'Rekapitulácia stavby'!K6</f>
        <v>EUROVELO 11 V REGIÓNE ZOHT, ÚSEK ČERVENICA PRI SABINOVE - LIPANY I. ETAPA</v>
      </c>
      <c r="F7" s="28"/>
      <c r="G7" s="28"/>
      <c r="H7" s="28"/>
      <c r="L7" s="18"/>
    </row>
    <row r="8" hidden="1" s="1" customFormat="1" ht="12" customHeight="1">
      <c r="B8" s="18"/>
      <c r="D8" s="28" t="s">
        <v>100</v>
      </c>
      <c r="L8" s="18"/>
    </row>
    <row r="9" hidden="1" s="2" customFormat="1" ht="16.5" customHeight="1">
      <c r="A9" s="34"/>
      <c r="B9" s="35"/>
      <c r="C9" s="34"/>
      <c r="D9" s="34"/>
      <c r="E9" s="130" t="s">
        <v>101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102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6.5" customHeight="1">
      <c r="A11" s="34"/>
      <c r="B11" s="35"/>
      <c r="C11" s="34"/>
      <c r="D11" s="34"/>
      <c r="E11" s="68" t="s">
        <v>103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2. 9. 2022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hidden="1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ROUND(J126,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ROUND((SUM(BE126:BE149)),  2)</f>
        <v>0</v>
      </c>
      <c r="G35" s="137"/>
      <c r="H35" s="137"/>
      <c r="I35" s="138">
        <v>0.20000000000000001</v>
      </c>
      <c r="J35" s="136">
        <f>ROUND(((SUM(BE126:BE149))*I35),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41" t="s">
        <v>41</v>
      </c>
      <c r="F36" s="136">
        <f>ROUND((SUM(BF126:BF149)),  2)</f>
        <v>0</v>
      </c>
      <c r="G36" s="137"/>
      <c r="H36" s="137"/>
      <c r="I36" s="138">
        <v>0.20000000000000001</v>
      </c>
      <c r="J36" s="136">
        <f>ROUND(((SUM(BF126:BF149))*I36),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ROUND((SUM(BG126:BG149)),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ROUND((SUM(BH126:BH149)),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ROUND((SUM(BI126:BI149)),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hidden="1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104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26.25" customHeight="1">
      <c r="A85" s="34"/>
      <c r="B85" s="35"/>
      <c r="C85" s="34"/>
      <c r="D85" s="34"/>
      <c r="E85" s="130" t="str">
        <f>E7</f>
        <v>EUROVELO 11 V REGIÓNE ZOHT, ÚSEK ČERVENICA PRI SABINOVE - LIPANY I. ETAPA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8"/>
      <c r="C86" s="28" t="s">
        <v>100</v>
      </c>
      <c r="L86" s="18"/>
    </row>
    <row r="87" hidden="1" s="2" customFormat="1" ht="16.5" customHeight="1">
      <c r="A87" s="34"/>
      <c r="B87" s="35"/>
      <c r="C87" s="34"/>
      <c r="D87" s="34"/>
      <c r="E87" s="130" t="s">
        <v>101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102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6.5" customHeight="1">
      <c r="A89" s="34"/>
      <c r="B89" s="35"/>
      <c r="C89" s="34"/>
      <c r="D89" s="34"/>
      <c r="E89" s="68" t="str">
        <f>E11</f>
        <v>031 - SO 30.1 Cyklotrasa - rekonštrukcia DZ v k.ú. Lipany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19</v>
      </c>
      <c r="D91" s="34"/>
      <c r="E91" s="34"/>
      <c r="F91" s="23" t="str">
        <f>F14</f>
        <v>LIPANY</v>
      </c>
      <c r="G91" s="34"/>
      <c r="H91" s="34"/>
      <c r="I91" s="28" t="s">
        <v>21</v>
      </c>
      <c r="J91" s="70" t="str">
        <f>IF(J14="","",J14)</f>
        <v>2. 9. 2022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ZDRUŽENIE OBCI HORNEJ TORYSY (ZOHT), LIPANY</v>
      </c>
      <c r="G93" s="34"/>
      <c r="H93" s="34"/>
      <c r="I93" s="28" t="s">
        <v>29</v>
      </c>
      <c r="J93" s="32" t="str">
        <f>E23</f>
        <v>KDS PROJEKT, S.R.O.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49" t="s">
        <v>105</v>
      </c>
      <c r="D96" s="141"/>
      <c r="E96" s="141"/>
      <c r="F96" s="141"/>
      <c r="G96" s="141"/>
      <c r="H96" s="141"/>
      <c r="I96" s="141"/>
      <c r="J96" s="150" t="s">
        <v>106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51" t="s">
        <v>107</v>
      </c>
      <c r="D98" s="34"/>
      <c r="E98" s="34"/>
      <c r="F98" s="34"/>
      <c r="G98" s="34"/>
      <c r="H98" s="34"/>
      <c r="I98" s="34"/>
      <c r="J98" s="97">
        <f>J126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108</v>
      </c>
    </row>
    <row r="99" hidden="1" s="9" customFormat="1" ht="24.96" customHeight="1">
      <c r="A99" s="9"/>
      <c r="B99" s="152"/>
      <c r="C99" s="9"/>
      <c r="D99" s="153" t="s">
        <v>109</v>
      </c>
      <c r="E99" s="154"/>
      <c r="F99" s="154"/>
      <c r="G99" s="154"/>
      <c r="H99" s="154"/>
      <c r="I99" s="154"/>
      <c r="J99" s="155">
        <f>J127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6"/>
      <c r="C100" s="10"/>
      <c r="D100" s="157" t="s">
        <v>110</v>
      </c>
      <c r="E100" s="158"/>
      <c r="F100" s="158"/>
      <c r="G100" s="158"/>
      <c r="H100" s="158"/>
      <c r="I100" s="158"/>
      <c r="J100" s="159">
        <f>J128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6"/>
      <c r="C101" s="10"/>
      <c r="D101" s="157" t="s">
        <v>111</v>
      </c>
      <c r="E101" s="158"/>
      <c r="F101" s="158"/>
      <c r="G101" s="158"/>
      <c r="H101" s="158"/>
      <c r="I101" s="158"/>
      <c r="J101" s="159">
        <f>J131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6"/>
      <c r="C102" s="10"/>
      <c r="D102" s="157" t="s">
        <v>112</v>
      </c>
      <c r="E102" s="158"/>
      <c r="F102" s="158"/>
      <c r="G102" s="158"/>
      <c r="H102" s="158"/>
      <c r="I102" s="158"/>
      <c r="J102" s="159">
        <f>J145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52"/>
      <c r="C103" s="9"/>
      <c r="D103" s="153" t="s">
        <v>113</v>
      </c>
      <c r="E103" s="154"/>
      <c r="F103" s="154"/>
      <c r="G103" s="154"/>
      <c r="H103" s="154"/>
      <c r="I103" s="154"/>
      <c r="J103" s="155">
        <f>J147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56"/>
      <c r="C104" s="10"/>
      <c r="D104" s="157" t="s">
        <v>114</v>
      </c>
      <c r="E104" s="158"/>
      <c r="F104" s="158"/>
      <c r="G104" s="158"/>
      <c r="H104" s="158"/>
      <c r="I104" s="158"/>
      <c r="J104" s="159">
        <f>J148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hidden="1" s="2" customFormat="1" ht="6.96" customHeight="1">
      <c r="A106" s="34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hidden="1"/>
    <row r="108" hidden="1"/>
    <row r="109" hidden="1"/>
    <row r="110" s="2" customFormat="1" ht="6.96" customHeight="1">
      <c r="A110" s="34"/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4.96" customHeight="1">
      <c r="A111" s="34"/>
      <c r="B111" s="35"/>
      <c r="C111" s="19" t="s">
        <v>115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15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6.25" customHeight="1">
      <c r="A114" s="34"/>
      <c r="B114" s="35"/>
      <c r="C114" s="34"/>
      <c r="D114" s="34"/>
      <c r="E114" s="130" t="str">
        <f>E7</f>
        <v>EUROVELO 11 V REGIÓNE ZOHT, ÚSEK ČERVENICA PRI SABINOVE - LIPANY I. ETAPA</v>
      </c>
      <c r="F114" s="28"/>
      <c r="G114" s="28"/>
      <c r="H114" s="28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1" customFormat="1" ht="12" customHeight="1">
      <c r="B115" s="18"/>
      <c r="C115" s="28" t="s">
        <v>100</v>
      </c>
      <c r="L115" s="18"/>
    </row>
    <row r="116" s="2" customFormat="1" ht="16.5" customHeight="1">
      <c r="A116" s="34"/>
      <c r="B116" s="35"/>
      <c r="C116" s="34"/>
      <c r="D116" s="34"/>
      <c r="E116" s="130" t="s">
        <v>101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102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6.5" customHeight="1">
      <c r="A118" s="34"/>
      <c r="B118" s="35"/>
      <c r="C118" s="34"/>
      <c r="D118" s="34"/>
      <c r="E118" s="68" t="str">
        <f>E11</f>
        <v>031 - SO 30.1 Cyklotrasa - rekonštrukcia DZ v k.ú. Lipany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19</v>
      </c>
      <c r="D120" s="34"/>
      <c r="E120" s="34"/>
      <c r="F120" s="23" t="str">
        <f>F14</f>
        <v>LIPANY</v>
      </c>
      <c r="G120" s="34"/>
      <c r="H120" s="34"/>
      <c r="I120" s="28" t="s">
        <v>21</v>
      </c>
      <c r="J120" s="70" t="str">
        <f>IF(J14="","",J14)</f>
        <v>2. 9. 2022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25.65" customHeight="1">
      <c r="A122" s="34"/>
      <c r="B122" s="35"/>
      <c r="C122" s="28" t="s">
        <v>23</v>
      </c>
      <c r="D122" s="34"/>
      <c r="E122" s="34"/>
      <c r="F122" s="23" t="str">
        <f>E17</f>
        <v>ZDRUŽENIE OBCI HORNEJ TORYSY (ZOHT), LIPANY</v>
      </c>
      <c r="G122" s="34"/>
      <c r="H122" s="34"/>
      <c r="I122" s="28" t="s">
        <v>29</v>
      </c>
      <c r="J122" s="32" t="str">
        <f>E23</f>
        <v>KDS PROJEKT, S.R.O.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27</v>
      </c>
      <c r="D123" s="34"/>
      <c r="E123" s="34"/>
      <c r="F123" s="23" t="str">
        <f>IF(E20="","",E20)</f>
        <v>Vyplň údaj</v>
      </c>
      <c r="G123" s="34"/>
      <c r="H123" s="34"/>
      <c r="I123" s="28" t="s">
        <v>32</v>
      </c>
      <c r="J123" s="32" t="str">
        <f>E26</f>
        <v xml:space="preserve"> 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1" customFormat="1" ht="29.28" customHeight="1">
      <c r="A125" s="160"/>
      <c r="B125" s="161"/>
      <c r="C125" s="162" t="s">
        <v>116</v>
      </c>
      <c r="D125" s="163" t="s">
        <v>60</v>
      </c>
      <c r="E125" s="163" t="s">
        <v>56</v>
      </c>
      <c r="F125" s="163" t="s">
        <v>57</v>
      </c>
      <c r="G125" s="163" t="s">
        <v>117</v>
      </c>
      <c r="H125" s="163" t="s">
        <v>118</v>
      </c>
      <c r="I125" s="163" t="s">
        <v>119</v>
      </c>
      <c r="J125" s="164" t="s">
        <v>106</v>
      </c>
      <c r="K125" s="165" t="s">
        <v>120</v>
      </c>
      <c r="L125" s="166"/>
      <c r="M125" s="87" t="s">
        <v>1</v>
      </c>
      <c r="N125" s="88" t="s">
        <v>39</v>
      </c>
      <c r="O125" s="88" t="s">
        <v>121</v>
      </c>
      <c r="P125" s="88" t="s">
        <v>122</v>
      </c>
      <c r="Q125" s="88" t="s">
        <v>123</v>
      </c>
      <c r="R125" s="88" t="s">
        <v>124</v>
      </c>
      <c r="S125" s="88" t="s">
        <v>125</v>
      </c>
      <c r="T125" s="89" t="s">
        <v>126</v>
      </c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</row>
    <row r="126" s="2" customFormat="1" ht="22.8" customHeight="1">
      <c r="A126" s="34"/>
      <c r="B126" s="35"/>
      <c r="C126" s="94" t="s">
        <v>107</v>
      </c>
      <c r="D126" s="34"/>
      <c r="E126" s="34"/>
      <c r="F126" s="34"/>
      <c r="G126" s="34"/>
      <c r="H126" s="34"/>
      <c r="I126" s="34"/>
      <c r="J126" s="167">
        <f>BK126</f>
        <v>0</v>
      </c>
      <c r="K126" s="34"/>
      <c r="L126" s="35"/>
      <c r="M126" s="90"/>
      <c r="N126" s="74"/>
      <c r="O126" s="91"/>
      <c r="P126" s="168">
        <f>P127+P147</f>
        <v>0</v>
      </c>
      <c r="Q126" s="91"/>
      <c r="R126" s="168">
        <f>R127+R147</f>
        <v>179.82947239999999</v>
      </c>
      <c r="S126" s="91"/>
      <c r="T126" s="169">
        <f>T127+T147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5" t="s">
        <v>74</v>
      </c>
      <c r="AU126" s="15" t="s">
        <v>108</v>
      </c>
      <c r="BK126" s="170">
        <f>BK127+BK147</f>
        <v>0</v>
      </c>
    </row>
    <row r="127" s="12" customFormat="1" ht="25.92" customHeight="1">
      <c r="A127" s="12"/>
      <c r="B127" s="171"/>
      <c r="C127" s="12"/>
      <c r="D127" s="172" t="s">
        <v>74</v>
      </c>
      <c r="E127" s="173" t="s">
        <v>127</v>
      </c>
      <c r="F127" s="173" t="s">
        <v>128</v>
      </c>
      <c r="G127" s="12"/>
      <c r="H127" s="12"/>
      <c r="I127" s="174"/>
      <c r="J127" s="175">
        <f>BK127</f>
        <v>0</v>
      </c>
      <c r="K127" s="12"/>
      <c r="L127" s="171"/>
      <c r="M127" s="176"/>
      <c r="N127" s="177"/>
      <c r="O127" s="177"/>
      <c r="P127" s="178">
        <f>P128+P131+P145</f>
        <v>0</v>
      </c>
      <c r="Q127" s="177"/>
      <c r="R127" s="178">
        <f>R128+R131+R145</f>
        <v>179.82947239999999</v>
      </c>
      <c r="S127" s="177"/>
      <c r="T127" s="179">
        <f>T128+T131+T145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72" t="s">
        <v>82</v>
      </c>
      <c r="AT127" s="180" t="s">
        <v>74</v>
      </c>
      <c r="AU127" s="180" t="s">
        <v>75</v>
      </c>
      <c r="AY127" s="172" t="s">
        <v>129</v>
      </c>
      <c r="BK127" s="181">
        <f>BK128+BK131+BK145</f>
        <v>0</v>
      </c>
    </row>
    <row r="128" s="12" customFormat="1" ht="22.8" customHeight="1">
      <c r="A128" s="12"/>
      <c r="B128" s="171"/>
      <c r="C128" s="12"/>
      <c r="D128" s="172" t="s">
        <v>74</v>
      </c>
      <c r="E128" s="182" t="s">
        <v>130</v>
      </c>
      <c r="F128" s="182" t="s">
        <v>131</v>
      </c>
      <c r="G128" s="12"/>
      <c r="H128" s="12"/>
      <c r="I128" s="174"/>
      <c r="J128" s="183">
        <f>BK128</f>
        <v>0</v>
      </c>
      <c r="K128" s="12"/>
      <c r="L128" s="171"/>
      <c r="M128" s="176"/>
      <c r="N128" s="177"/>
      <c r="O128" s="177"/>
      <c r="P128" s="178">
        <f>SUM(P129:P130)</f>
        <v>0</v>
      </c>
      <c r="Q128" s="177"/>
      <c r="R128" s="178">
        <f>SUM(R129:R130)</f>
        <v>178.3329</v>
      </c>
      <c r="S128" s="177"/>
      <c r="T128" s="179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2" t="s">
        <v>82</v>
      </c>
      <c r="AT128" s="180" t="s">
        <v>74</v>
      </c>
      <c r="AU128" s="180" t="s">
        <v>82</v>
      </c>
      <c r="AY128" s="172" t="s">
        <v>129</v>
      </c>
      <c r="BK128" s="181">
        <f>SUM(BK129:BK130)</f>
        <v>0</v>
      </c>
    </row>
    <row r="129" s="2" customFormat="1" ht="33" customHeight="1">
      <c r="A129" s="34"/>
      <c r="B129" s="184"/>
      <c r="C129" s="185" t="s">
        <v>82</v>
      </c>
      <c r="D129" s="185" t="s">
        <v>132</v>
      </c>
      <c r="E129" s="186" t="s">
        <v>133</v>
      </c>
      <c r="F129" s="187" t="s">
        <v>134</v>
      </c>
      <c r="G129" s="188" t="s">
        <v>135</v>
      </c>
      <c r="H129" s="189">
        <v>1370</v>
      </c>
      <c r="I129" s="190"/>
      <c r="J129" s="191">
        <f>ROUND(I129*H129,2)</f>
        <v>0</v>
      </c>
      <c r="K129" s="192"/>
      <c r="L129" s="35"/>
      <c r="M129" s="193" t="s">
        <v>1</v>
      </c>
      <c r="N129" s="194" t="s">
        <v>41</v>
      </c>
      <c r="O129" s="78"/>
      <c r="P129" s="195">
        <f>O129*H129</f>
        <v>0</v>
      </c>
      <c r="Q129" s="195">
        <v>0.00051000000000000004</v>
      </c>
      <c r="R129" s="195">
        <f>Q129*H129</f>
        <v>0.6987000000000001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136</v>
      </c>
      <c r="AT129" s="197" t="s">
        <v>132</v>
      </c>
      <c r="AU129" s="197" t="s">
        <v>88</v>
      </c>
      <c r="AY129" s="15" t="s">
        <v>129</v>
      </c>
      <c r="BE129" s="198">
        <f>IF(N129="základná",J129,0)</f>
        <v>0</v>
      </c>
      <c r="BF129" s="198">
        <f>IF(N129="znížená",J129,0)</f>
        <v>0</v>
      </c>
      <c r="BG129" s="198">
        <f>IF(N129="zákl. prenesená",J129,0)</f>
        <v>0</v>
      </c>
      <c r="BH129" s="198">
        <f>IF(N129="zníž. prenesená",J129,0)</f>
        <v>0</v>
      </c>
      <c r="BI129" s="198">
        <f>IF(N129="nulová",J129,0)</f>
        <v>0</v>
      </c>
      <c r="BJ129" s="15" t="s">
        <v>88</v>
      </c>
      <c r="BK129" s="198">
        <f>ROUND(I129*H129,2)</f>
        <v>0</v>
      </c>
      <c r="BL129" s="15" t="s">
        <v>136</v>
      </c>
      <c r="BM129" s="197" t="s">
        <v>137</v>
      </c>
    </row>
    <row r="130" s="2" customFormat="1" ht="33" customHeight="1">
      <c r="A130" s="34"/>
      <c r="B130" s="184"/>
      <c r="C130" s="185" t="s">
        <v>88</v>
      </c>
      <c r="D130" s="185" t="s">
        <v>132</v>
      </c>
      <c r="E130" s="186" t="s">
        <v>138</v>
      </c>
      <c r="F130" s="187" t="s">
        <v>139</v>
      </c>
      <c r="G130" s="188" t="s">
        <v>135</v>
      </c>
      <c r="H130" s="189">
        <v>1370</v>
      </c>
      <c r="I130" s="190"/>
      <c r="J130" s="191">
        <f>ROUND(I130*H130,2)</f>
        <v>0</v>
      </c>
      <c r="K130" s="192"/>
      <c r="L130" s="35"/>
      <c r="M130" s="193" t="s">
        <v>1</v>
      </c>
      <c r="N130" s="194" t="s">
        <v>41</v>
      </c>
      <c r="O130" s="78"/>
      <c r="P130" s="195">
        <f>O130*H130</f>
        <v>0</v>
      </c>
      <c r="Q130" s="195">
        <v>0.12966</v>
      </c>
      <c r="R130" s="195">
        <f>Q130*H130</f>
        <v>177.63419999999999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136</v>
      </c>
      <c r="AT130" s="197" t="s">
        <v>132</v>
      </c>
      <c r="AU130" s="197" t="s">
        <v>88</v>
      </c>
      <c r="AY130" s="15" t="s">
        <v>129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88</v>
      </c>
      <c r="BK130" s="198">
        <f>ROUND(I130*H130,2)</f>
        <v>0</v>
      </c>
      <c r="BL130" s="15" t="s">
        <v>136</v>
      </c>
      <c r="BM130" s="197" t="s">
        <v>140</v>
      </c>
    </row>
    <row r="131" s="12" customFormat="1" ht="22.8" customHeight="1">
      <c r="A131" s="12"/>
      <c r="B131" s="171"/>
      <c r="C131" s="12"/>
      <c r="D131" s="172" t="s">
        <v>74</v>
      </c>
      <c r="E131" s="182" t="s">
        <v>141</v>
      </c>
      <c r="F131" s="182" t="s">
        <v>142</v>
      </c>
      <c r="G131" s="12"/>
      <c r="H131" s="12"/>
      <c r="I131" s="174"/>
      <c r="J131" s="183">
        <f>BK131</f>
        <v>0</v>
      </c>
      <c r="K131" s="12"/>
      <c r="L131" s="171"/>
      <c r="M131" s="176"/>
      <c r="N131" s="177"/>
      <c r="O131" s="177"/>
      <c r="P131" s="178">
        <f>SUM(P132:P144)</f>
        <v>0</v>
      </c>
      <c r="Q131" s="177"/>
      <c r="R131" s="178">
        <f>SUM(R132:R144)</f>
        <v>1.4965724000000003</v>
      </c>
      <c r="S131" s="177"/>
      <c r="T131" s="179">
        <f>SUM(T132:T144)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2" t="s">
        <v>82</v>
      </c>
      <c r="AT131" s="180" t="s">
        <v>74</v>
      </c>
      <c r="AU131" s="180" t="s">
        <v>82</v>
      </c>
      <c r="AY131" s="172" t="s">
        <v>129</v>
      </c>
      <c r="BK131" s="181">
        <f>SUM(BK132:BK144)</f>
        <v>0</v>
      </c>
    </row>
    <row r="132" s="2" customFormat="1" ht="24.15" customHeight="1">
      <c r="A132" s="34"/>
      <c r="B132" s="184"/>
      <c r="C132" s="185" t="s">
        <v>143</v>
      </c>
      <c r="D132" s="185" t="s">
        <v>132</v>
      </c>
      <c r="E132" s="186" t="s">
        <v>144</v>
      </c>
      <c r="F132" s="187" t="s">
        <v>145</v>
      </c>
      <c r="G132" s="188" t="s">
        <v>146</v>
      </c>
      <c r="H132" s="189">
        <v>1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0.22133</v>
      </c>
      <c r="R132" s="195">
        <f>Q132*H132</f>
        <v>0.22133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136</v>
      </c>
      <c r="AT132" s="197" t="s">
        <v>132</v>
      </c>
      <c r="AU132" s="197" t="s">
        <v>88</v>
      </c>
      <c r="AY132" s="15" t="s">
        <v>129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136</v>
      </c>
      <c r="BM132" s="197" t="s">
        <v>147</v>
      </c>
    </row>
    <row r="133" s="2" customFormat="1" ht="24.15" customHeight="1">
      <c r="A133" s="34"/>
      <c r="B133" s="184"/>
      <c r="C133" s="185" t="s">
        <v>136</v>
      </c>
      <c r="D133" s="185" t="s">
        <v>132</v>
      </c>
      <c r="E133" s="186" t="s">
        <v>148</v>
      </c>
      <c r="F133" s="187" t="s">
        <v>149</v>
      </c>
      <c r="G133" s="188" t="s">
        <v>150</v>
      </c>
      <c r="H133" s="189">
        <v>4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0.22133</v>
      </c>
      <c r="R133" s="195">
        <f>Q133*H133</f>
        <v>0.88532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136</v>
      </c>
      <c r="AT133" s="197" t="s">
        <v>132</v>
      </c>
      <c r="AU133" s="197" t="s">
        <v>88</v>
      </c>
      <c r="AY133" s="15" t="s">
        <v>129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136</v>
      </c>
      <c r="BM133" s="197" t="s">
        <v>151</v>
      </c>
    </row>
    <row r="134" s="2" customFormat="1" ht="37.8" customHeight="1">
      <c r="A134" s="34"/>
      <c r="B134" s="184"/>
      <c r="C134" s="199" t="s">
        <v>130</v>
      </c>
      <c r="D134" s="199" t="s">
        <v>152</v>
      </c>
      <c r="E134" s="200" t="s">
        <v>153</v>
      </c>
      <c r="F134" s="201" t="s">
        <v>154</v>
      </c>
      <c r="G134" s="202" t="s">
        <v>150</v>
      </c>
      <c r="H134" s="203">
        <v>1</v>
      </c>
      <c r="I134" s="204"/>
      <c r="J134" s="205">
        <f>ROUND(I134*H134,2)</f>
        <v>0</v>
      </c>
      <c r="K134" s="206"/>
      <c r="L134" s="207"/>
      <c r="M134" s="208" t="s">
        <v>1</v>
      </c>
      <c r="N134" s="209" t="s">
        <v>41</v>
      </c>
      <c r="O134" s="78"/>
      <c r="P134" s="195">
        <f>O134*H134</f>
        <v>0</v>
      </c>
      <c r="Q134" s="195">
        <v>0.00093000000000000005</v>
      </c>
      <c r="R134" s="195">
        <f>Q134*H134</f>
        <v>0.00093000000000000005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155</v>
      </c>
      <c r="AT134" s="197" t="s">
        <v>152</v>
      </c>
      <c r="AU134" s="197" t="s">
        <v>88</v>
      </c>
      <c r="AY134" s="15" t="s">
        <v>129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136</v>
      </c>
      <c r="BM134" s="197" t="s">
        <v>156</v>
      </c>
    </row>
    <row r="135" s="2" customFormat="1" ht="24.15" customHeight="1">
      <c r="A135" s="34"/>
      <c r="B135" s="184"/>
      <c r="C135" s="199" t="s">
        <v>157</v>
      </c>
      <c r="D135" s="199" t="s">
        <v>152</v>
      </c>
      <c r="E135" s="200" t="s">
        <v>158</v>
      </c>
      <c r="F135" s="201" t="s">
        <v>159</v>
      </c>
      <c r="G135" s="202" t="s">
        <v>150</v>
      </c>
      <c r="H135" s="203">
        <v>1</v>
      </c>
      <c r="I135" s="204"/>
      <c r="J135" s="205">
        <f>ROUND(I135*H135,2)</f>
        <v>0</v>
      </c>
      <c r="K135" s="206"/>
      <c r="L135" s="207"/>
      <c r="M135" s="208" t="s">
        <v>1</v>
      </c>
      <c r="N135" s="209" t="s">
        <v>41</v>
      </c>
      <c r="O135" s="78"/>
      <c r="P135" s="195">
        <f>O135*H135</f>
        <v>0</v>
      </c>
      <c r="Q135" s="195">
        <v>0.00066</v>
      </c>
      <c r="R135" s="195">
        <f>Q135*H135</f>
        <v>0.00066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155</v>
      </c>
      <c r="AT135" s="197" t="s">
        <v>152</v>
      </c>
      <c r="AU135" s="197" t="s">
        <v>88</v>
      </c>
      <c r="AY135" s="15" t="s">
        <v>129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136</v>
      </c>
      <c r="BM135" s="197" t="s">
        <v>160</v>
      </c>
    </row>
    <row r="136" s="2" customFormat="1" ht="24.15" customHeight="1">
      <c r="A136" s="34"/>
      <c r="B136" s="184"/>
      <c r="C136" s="199" t="s">
        <v>161</v>
      </c>
      <c r="D136" s="199" t="s">
        <v>152</v>
      </c>
      <c r="E136" s="200" t="s">
        <v>162</v>
      </c>
      <c r="F136" s="201" t="s">
        <v>163</v>
      </c>
      <c r="G136" s="202" t="s">
        <v>150</v>
      </c>
      <c r="H136" s="203">
        <v>1</v>
      </c>
      <c r="I136" s="204"/>
      <c r="J136" s="205">
        <f>ROUND(I136*H136,2)</f>
        <v>0</v>
      </c>
      <c r="K136" s="206"/>
      <c r="L136" s="207"/>
      <c r="M136" s="208" t="s">
        <v>1</v>
      </c>
      <c r="N136" s="209" t="s">
        <v>41</v>
      </c>
      <c r="O136" s="78"/>
      <c r="P136" s="195">
        <f>O136*H136</f>
        <v>0</v>
      </c>
      <c r="Q136" s="195">
        <v>0.00066</v>
      </c>
      <c r="R136" s="195">
        <f>Q136*H136</f>
        <v>0.00066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155</v>
      </c>
      <c r="AT136" s="197" t="s">
        <v>152</v>
      </c>
      <c r="AU136" s="197" t="s">
        <v>88</v>
      </c>
      <c r="AY136" s="15" t="s">
        <v>129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136</v>
      </c>
      <c r="BM136" s="197" t="s">
        <v>164</v>
      </c>
    </row>
    <row r="137" s="2" customFormat="1" ht="44.25" customHeight="1">
      <c r="A137" s="34"/>
      <c r="B137" s="184"/>
      <c r="C137" s="199" t="s">
        <v>155</v>
      </c>
      <c r="D137" s="199" t="s">
        <v>152</v>
      </c>
      <c r="E137" s="200" t="s">
        <v>165</v>
      </c>
      <c r="F137" s="201" t="s">
        <v>166</v>
      </c>
      <c r="G137" s="202" t="s">
        <v>150</v>
      </c>
      <c r="H137" s="203">
        <v>1</v>
      </c>
      <c r="I137" s="204"/>
      <c r="J137" s="205">
        <f>ROUND(I137*H137,2)</f>
        <v>0</v>
      </c>
      <c r="K137" s="206"/>
      <c r="L137" s="207"/>
      <c r="M137" s="208" t="s">
        <v>1</v>
      </c>
      <c r="N137" s="209" t="s">
        <v>41</v>
      </c>
      <c r="O137" s="78"/>
      <c r="P137" s="195">
        <f>O137*H137</f>
        <v>0</v>
      </c>
      <c r="Q137" s="195">
        <v>0.0080999999999999996</v>
      </c>
      <c r="R137" s="195">
        <f>Q137*H137</f>
        <v>0.0080999999999999996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155</v>
      </c>
      <c r="AT137" s="197" t="s">
        <v>152</v>
      </c>
      <c r="AU137" s="197" t="s">
        <v>88</v>
      </c>
      <c r="AY137" s="15" t="s">
        <v>129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136</v>
      </c>
      <c r="BM137" s="197" t="s">
        <v>167</v>
      </c>
    </row>
    <row r="138" s="2" customFormat="1" ht="16.5" customHeight="1">
      <c r="A138" s="34"/>
      <c r="B138" s="184"/>
      <c r="C138" s="199" t="s">
        <v>141</v>
      </c>
      <c r="D138" s="199" t="s">
        <v>152</v>
      </c>
      <c r="E138" s="200" t="s">
        <v>168</v>
      </c>
      <c r="F138" s="201" t="s">
        <v>169</v>
      </c>
      <c r="G138" s="202" t="s">
        <v>150</v>
      </c>
      <c r="H138" s="203">
        <v>8</v>
      </c>
      <c r="I138" s="204"/>
      <c r="J138" s="205">
        <f>ROUND(I138*H138,2)</f>
        <v>0</v>
      </c>
      <c r="K138" s="206"/>
      <c r="L138" s="207"/>
      <c r="M138" s="208" t="s">
        <v>1</v>
      </c>
      <c r="N138" s="209" t="s">
        <v>41</v>
      </c>
      <c r="O138" s="78"/>
      <c r="P138" s="195">
        <f>O138*H138</f>
        <v>0</v>
      </c>
      <c r="Q138" s="195">
        <v>1.0000000000000001E-05</v>
      </c>
      <c r="R138" s="195">
        <f>Q138*H138</f>
        <v>8.0000000000000007E-05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155</v>
      </c>
      <c r="AT138" s="197" t="s">
        <v>152</v>
      </c>
      <c r="AU138" s="197" t="s">
        <v>88</v>
      </c>
      <c r="AY138" s="15" t="s">
        <v>129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136</v>
      </c>
      <c r="BM138" s="197" t="s">
        <v>170</v>
      </c>
    </row>
    <row r="139" s="2" customFormat="1" ht="21.75" customHeight="1">
      <c r="A139" s="34"/>
      <c r="B139" s="184"/>
      <c r="C139" s="199" t="s">
        <v>171</v>
      </c>
      <c r="D139" s="199" t="s">
        <v>152</v>
      </c>
      <c r="E139" s="200" t="s">
        <v>172</v>
      </c>
      <c r="F139" s="201" t="s">
        <v>173</v>
      </c>
      <c r="G139" s="202" t="s">
        <v>150</v>
      </c>
      <c r="H139" s="203">
        <v>4</v>
      </c>
      <c r="I139" s="204"/>
      <c r="J139" s="205">
        <f>ROUND(I139*H139,2)</f>
        <v>0</v>
      </c>
      <c r="K139" s="206"/>
      <c r="L139" s="207"/>
      <c r="M139" s="208" t="s">
        <v>1</v>
      </c>
      <c r="N139" s="209" t="s">
        <v>41</v>
      </c>
      <c r="O139" s="78"/>
      <c r="P139" s="195">
        <f>O139*H139</f>
        <v>0</v>
      </c>
      <c r="Q139" s="195">
        <v>0.0044000000000000003</v>
      </c>
      <c r="R139" s="195">
        <f>Q139*H139</f>
        <v>0.017600000000000001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155</v>
      </c>
      <c r="AT139" s="197" t="s">
        <v>152</v>
      </c>
      <c r="AU139" s="197" t="s">
        <v>88</v>
      </c>
      <c r="AY139" s="15" t="s">
        <v>129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136</v>
      </c>
      <c r="BM139" s="197" t="s">
        <v>174</v>
      </c>
    </row>
    <row r="140" s="2" customFormat="1" ht="16.5" customHeight="1">
      <c r="A140" s="34"/>
      <c r="B140" s="184"/>
      <c r="C140" s="199" t="s">
        <v>175</v>
      </c>
      <c r="D140" s="199" t="s">
        <v>152</v>
      </c>
      <c r="E140" s="200" t="s">
        <v>176</v>
      </c>
      <c r="F140" s="201" t="s">
        <v>177</v>
      </c>
      <c r="G140" s="202" t="s">
        <v>150</v>
      </c>
      <c r="H140" s="203">
        <v>4</v>
      </c>
      <c r="I140" s="204"/>
      <c r="J140" s="205">
        <f>ROUND(I140*H140,2)</f>
        <v>0</v>
      </c>
      <c r="K140" s="206"/>
      <c r="L140" s="207"/>
      <c r="M140" s="208" t="s">
        <v>1</v>
      </c>
      <c r="N140" s="209" t="s">
        <v>41</v>
      </c>
      <c r="O140" s="78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155</v>
      </c>
      <c r="AT140" s="197" t="s">
        <v>152</v>
      </c>
      <c r="AU140" s="197" t="s">
        <v>88</v>
      </c>
      <c r="AY140" s="15" t="s">
        <v>129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136</v>
      </c>
      <c r="BM140" s="197" t="s">
        <v>178</v>
      </c>
    </row>
    <row r="141" s="2" customFormat="1" ht="37.8" customHeight="1">
      <c r="A141" s="34"/>
      <c r="B141" s="184"/>
      <c r="C141" s="185" t="s">
        <v>179</v>
      </c>
      <c r="D141" s="185" t="s">
        <v>132</v>
      </c>
      <c r="E141" s="186" t="s">
        <v>180</v>
      </c>
      <c r="F141" s="187" t="s">
        <v>181</v>
      </c>
      <c r="G141" s="188" t="s">
        <v>182</v>
      </c>
      <c r="H141" s="189">
        <v>456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3.79E-05</v>
      </c>
      <c r="R141" s="195">
        <f>Q141*H141</f>
        <v>0.0172824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136</v>
      </c>
      <c r="AT141" s="197" t="s">
        <v>132</v>
      </c>
      <c r="AU141" s="197" t="s">
        <v>88</v>
      </c>
      <c r="AY141" s="15" t="s">
        <v>129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136</v>
      </c>
      <c r="BM141" s="197" t="s">
        <v>183</v>
      </c>
    </row>
    <row r="142" s="2" customFormat="1" ht="24.15" customHeight="1">
      <c r="A142" s="34"/>
      <c r="B142" s="184"/>
      <c r="C142" s="185" t="s">
        <v>184</v>
      </c>
      <c r="D142" s="185" t="s">
        <v>132</v>
      </c>
      <c r="E142" s="186" t="s">
        <v>185</v>
      </c>
      <c r="F142" s="187" t="s">
        <v>186</v>
      </c>
      <c r="G142" s="188" t="s">
        <v>182</v>
      </c>
      <c r="H142" s="189">
        <v>456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3.7500000000000001E-06</v>
      </c>
      <c r="R142" s="195">
        <f>Q142*H142</f>
        <v>0.0017100000000000002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136</v>
      </c>
      <c r="AT142" s="197" t="s">
        <v>132</v>
      </c>
      <c r="AU142" s="197" t="s">
        <v>88</v>
      </c>
      <c r="AY142" s="15" t="s">
        <v>129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136</v>
      </c>
      <c r="BM142" s="197" t="s">
        <v>187</v>
      </c>
    </row>
    <row r="143" s="2" customFormat="1" ht="16.5" customHeight="1">
      <c r="A143" s="34"/>
      <c r="B143" s="184"/>
      <c r="C143" s="185" t="s">
        <v>188</v>
      </c>
      <c r="D143" s="185" t="s">
        <v>132</v>
      </c>
      <c r="E143" s="186" t="s">
        <v>189</v>
      </c>
      <c r="F143" s="187" t="s">
        <v>190</v>
      </c>
      <c r="G143" s="188" t="s">
        <v>135</v>
      </c>
      <c r="H143" s="189">
        <v>30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0.011429999999999999</v>
      </c>
      <c r="R143" s="195">
        <f>Q143*H143</f>
        <v>0.34289999999999998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136</v>
      </c>
      <c r="AT143" s="197" t="s">
        <v>132</v>
      </c>
      <c r="AU143" s="197" t="s">
        <v>88</v>
      </c>
      <c r="AY143" s="15" t="s">
        <v>129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136</v>
      </c>
      <c r="BM143" s="197" t="s">
        <v>191</v>
      </c>
    </row>
    <row r="144" s="2" customFormat="1" ht="33" customHeight="1">
      <c r="A144" s="34"/>
      <c r="B144" s="184"/>
      <c r="C144" s="185" t="s">
        <v>192</v>
      </c>
      <c r="D144" s="185" t="s">
        <v>132</v>
      </c>
      <c r="E144" s="186" t="s">
        <v>193</v>
      </c>
      <c r="F144" s="187" t="s">
        <v>194</v>
      </c>
      <c r="G144" s="188" t="s">
        <v>135</v>
      </c>
      <c r="H144" s="189">
        <v>1370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136</v>
      </c>
      <c r="AT144" s="197" t="s">
        <v>132</v>
      </c>
      <c r="AU144" s="197" t="s">
        <v>88</v>
      </c>
      <c r="AY144" s="15" t="s">
        <v>129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136</v>
      </c>
      <c r="BM144" s="197" t="s">
        <v>195</v>
      </c>
    </row>
    <row r="145" s="12" customFormat="1" ht="22.8" customHeight="1">
      <c r="A145" s="12"/>
      <c r="B145" s="171"/>
      <c r="C145" s="12"/>
      <c r="D145" s="172" t="s">
        <v>74</v>
      </c>
      <c r="E145" s="182" t="s">
        <v>196</v>
      </c>
      <c r="F145" s="182" t="s">
        <v>197</v>
      </c>
      <c r="G145" s="12"/>
      <c r="H145" s="12"/>
      <c r="I145" s="174"/>
      <c r="J145" s="183">
        <f>BK145</f>
        <v>0</v>
      </c>
      <c r="K145" s="12"/>
      <c r="L145" s="171"/>
      <c r="M145" s="176"/>
      <c r="N145" s="177"/>
      <c r="O145" s="177"/>
      <c r="P145" s="178">
        <f>P146</f>
        <v>0</v>
      </c>
      <c r="Q145" s="177"/>
      <c r="R145" s="178">
        <f>R146</f>
        <v>0</v>
      </c>
      <c r="S145" s="177"/>
      <c r="T145" s="179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72" t="s">
        <v>82</v>
      </c>
      <c r="AT145" s="180" t="s">
        <v>74</v>
      </c>
      <c r="AU145" s="180" t="s">
        <v>82</v>
      </c>
      <c r="AY145" s="172" t="s">
        <v>129</v>
      </c>
      <c r="BK145" s="181">
        <f>BK146</f>
        <v>0</v>
      </c>
    </row>
    <row r="146" s="2" customFormat="1" ht="33" customHeight="1">
      <c r="A146" s="34"/>
      <c r="B146" s="184"/>
      <c r="C146" s="185" t="s">
        <v>198</v>
      </c>
      <c r="D146" s="185" t="s">
        <v>132</v>
      </c>
      <c r="E146" s="186" t="s">
        <v>199</v>
      </c>
      <c r="F146" s="187" t="s">
        <v>200</v>
      </c>
      <c r="G146" s="188" t="s">
        <v>201</v>
      </c>
      <c r="H146" s="189">
        <v>179.92599999999999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136</v>
      </c>
      <c r="AT146" s="197" t="s">
        <v>132</v>
      </c>
      <c r="AU146" s="197" t="s">
        <v>88</v>
      </c>
      <c r="AY146" s="15" t="s">
        <v>129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88</v>
      </c>
      <c r="BK146" s="198">
        <f>ROUND(I146*H146,2)</f>
        <v>0</v>
      </c>
      <c r="BL146" s="15" t="s">
        <v>136</v>
      </c>
      <c r="BM146" s="197" t="s">
        <v>202</v>
      </c>
    </row>
    <row r="147" s="12" customFormat="1" ht="25.92" customHeight="1">
      <c r="A147" s="12"/>
      <c r="B147" s="171"/>
      <c r="C147" s="12"/>
      <c r="D147" s="172" t="s">
        <v>74</v>
      </c>
      <c r="E147" s="173" t="s">
        <v>203</v>
      </c>
      <c r="F147" s="173" t="s">
        <v>204</v>
      </c>
      <c r="G147" s="12"/>
      <c r="H147" s="12"/>
      <c r="I147" s="174"/>
      <c r="J147" s="175">
        <f>BK147</f>
        <v>0</v>
      </c>
      <c r="K147" s="12"/>
      <c r="L147" s="171"/>
      <c r="M147" s="176"/>
      <c r="N147" s="177"/>
      <c r="O147" s="177"/>
      <c r="P147" s="178">
        <f>P148</f>
        <v>0</v>
      </c>
      <c r="Q147" s="177"/>
      <c r="R147" s="178">
        <f>R148</f>
        <v>0</v>
      </c>
      <c r="S147" s="177"/>
      <c r="T147" s="179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72" t="s">
        <v>130</v>
      </c>
      <c r="AT147" s="180" t="s">
        <v>74</v>
      </c>
      <c r="AU147" s="180" t="s">
        <v>75</v>
      </c>
      <c r="AY147" s="172" t="s">
        <v>129</v>
      </c>
      <c r="BK147" s="181">
        <f>BK148</f>
        <v>0</v>
      </c>
    </row>
    <row r="148" s="12" customFormat="1" ht="22.8" customHeight="1">
      <c r="A148" s="12"/>
      <c r="B148" s="171"/>
      <c r="C148" s="12"/>
      <c r="D148" s="172" t="s">
        <v>74</v>
      </c>
      <c r="E148" s="182" t="s">
        <v>205</v>
      </c>
      <c r="F148" s="182" t="s">
        <v>206</v>
      </c>
      <c r="G148" s="12"/>
      <c r="H148" s="12"/>
      <c r="I148" s="174"/>
      <c r="J148" s="183">
        <f>BK148</f>
        <v>0</v>
      </c>
      <c r="K148" s="12"/>
      <c r="L148" s="171"/>
      <c r="M148" s="176"/>
      <c r="N148" s="177"/>
      <c r="O148" s="177"/>
      <c r="P148" s="178">
        <f>P149</f>
        <v>0</v>
      </c>
      <c r="Q148" s="177"/>
      <c r="R148" s="178">
        <f>R149</f>
        <v>0</v>
      </c>
      <c r="S148" s="177"/>
      <c r="T148" s="179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72" t="s">
        <v>130</v>
      </c>
      <c r="AT148" s="180" t="s">
        <v>74</v>
      </c>
      <c r="AU148" s="180" t="s">
        <v>82</v>
      </c>
      <c r="AY148" s="172" t="s">
        <v>129</v>
      </c>
      <c r="BK148" s="181">
        <f>BK149</f>
        <v>0</v>
      </c>
    </row>
    <row r="149" s="2" customFormat="1" ht="24.15" customHeight="1">
      <c r="A149" s="34"/>
      <c r="B149" s="184"/>
      <c r="C149" s="185" t="s">
        <v>207</v>
      </c>
      <c r="D149" s="185" t="s">
        <v>132</v>
      </c>
      <c r="E149" s="186" t="s">
        <v>208</v>
      </c>
      <c r="F149" s="187" t="s">
        <v>209</v>
      </c>
      <c r="G149" s="188" t="s">
        <v>210</v>
      </c>
      <c r="H149" s="189">
        <v>1</v>
      </c>
      <c r="I149" s="190"/>
      <c r="J149" s="191">
        <f>ROUND(I149*H149,2)</f>
        <v>0</v>
      </c>
      <c r="K149" s="192"/>
      <c r="L149" s="35"/>
      <c r="M149" s="210" t="s">
        <v>1</v>
      </c>
      <c r="N149" s="211" t="s">
        <v>41</v>
      </c>
      <c r="O149" s="212"/>
      <c r="P149" s="213">
        <f>O149*H149</f>
        <v>0</v>
      </c>
      <c r="Q149" s="213">
        <v>0</v>
      </c>
      <c r="R149" s="213">
        <f>Q149*H149</f>
        <v>0</v>
      </c>
      <c r="S149" s="213">
        <v>0</v>
      </c>
      <c r="T149" s="214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211</v>
      </c>
      <c r="AT149" s="197" t="s">
        <v>132</v>
      </c>
      <c r="AU149" s="197" t="s">
        <v>88</v>
      </c>
      <c r="AY149" s="15" t="s">
        <v>129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88</v>
      </c>
      <c r="BK149" s="198">
        <f>ROUND(I149*H149,2)</f>
        <v>0</v>
      </c>
      <c r="BL149" s="15" t="s">
        <v>211</v>
      </c>
      <c r="BM149" s="197" t="s">
        <v>212</v>
      </c>
    </row>
    <row r="150" s="2" customFormat="1" ht="6.96" customHeight="1">
      <c r="A150" s="34"/>
      <c r="B150" s="61"/>
      <c r="C150" s="62"/>
      <c r="D150" s="62"/>
      <c r="E150" s="62"/>
      <c r="F150" s="62"/>
      <c r="G150" s="62"/>
      <c r="H150" s="62"/>
      <c r="I150" s="62"/>
      <c r="J150" s="62"/>
      <c r="K150" s="62"/>
      <c r="L150" s="35"/>
      <c r="M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</row>
  </sheetData>
  <autoFilter ref="C125:K14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99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26.25" customHeight="1">
      <c r="B7" s="18"/>
      <c r="E7" s="130" t="str">
        <f>'Rekapitulácia stavby'!K6</f>
        <v>EUROVELO 11 V REGIÓNE ZOHT, ÚSEK ČERVENICA PRI SABINOVE - LIPANY I. ETAPA</v>
      </c>
      <c r="F7" s="28"/>
      <c r="G7" s="28"/>
      <c r="H7" s="28"/>
      <c r="L7" s="18"/>
    </row>
    <row r="8" hidden="1" s="1" customFormat="1" ht="12" customHeight="1">
      <c r="B8" s="18"/>
      <c r="D8" s="28" t="s">
        <v>100</v>
      </c>
      <c r="L8" s="18"/>
    </row>
    <row r="9" hidden="1" s="2" customFormat="1" ht="16.5" customHeight="1">
      <c r="A9" s="34"/>
      <c r="B9" s="35"/>
      <c r="C9" s="34"/>
      <c r="D9" s="34"/>
      <c r="E9" s="130" t="s">
        <v>101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102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6.5" customHeight="1">
      <c r="A11" s="34"/>
      <c r="B11" s="35"/>
      <c r="C11" s="34"/>
      <c r="D11" s="34"/>
      <c r="E11" s="68" t="s">
        <v>213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2. 9. 2022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hidden="1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ROUND(J128,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ROUND((SUM(BE128:BE180)),  2)</f>
        <v>0</v>
      </c>
      <c r="G35" s="137"/>
      <c r="H35" s="137"/>
      <c r="I35" s="138">
        <v>0.20000000000000001</v>
      </c>
      <c r="J35" s="136">
        <f>ROUND(((SUM(BE128:BE180))*I35),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41" t="s">
        <v>41</v>
      </c>
      <c r="F36" s="136">
        <f>ROUND((SUM(BF128:BF180)),  2)</f>
        <v>0</v>
      </c>
      <c r="G36" s="137"/>
      <c r="H36" s="137"/>
      <c r="I36" s="138">
        <v>0.20000000000000001</v>
      </c>
      <c r="J36" s="136">
        <f>ROUND(((SUM(BF128:BF180))*I36),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ROUND((SUM(BG128:BG180)),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ROUND((SUM(BH128:BH180)),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ROUND((SUM(BI128:BI180)),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hidden="1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104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26.25" customHeight="1">
      <c r="A85" s="34"/>
      <c r="B85" s="35"/>
      <c r="C85" s="34"/>
      <c r="D85" s="34"/>
      <c r="E85" s="130" t="str">
        <f>E7</f>
        <v>EUROVELO 11 V REGIÓNE ZOHT, ÚSEK ČERVENICA PRI SABINOVE - LIPANY I. ETAPA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8"/>
      <c r="C86" s="28" t="s">
        <v>100</v>
      </c>
      <c r="L86" s="18"/>
    </row>
    <row r="87" hidden="1" s="2" customFormat="1" ht="16.5" customHeight="1">
      <c r="A87" s="34"/>
      <c r="B87" s="35"/>
      <c r="C87" s="34"/>
      <c r="D87" s="34"/>
      <c r="E87" s="130" t="s">
        <v>101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102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6.5" customHeight="1">
      <c r="A89" s="34"/>
      <c r="B89" s="35"/>
      <c r="C89" s="34"/>
      <c r="D89" s="34"/>
      <c r="E89" s="68" t="str">
        <f>E11</f>
        <v>032 - SO 30.2 Cyklokoridor v k.ú. Lipany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19</v>
      </c>
      <c r="D91" s="34"/>
      <c r="E91" s="34"/>
      <c r="F91" s="23" t="str">
        <f>F14</f>
        <v>LIPANY</v>
      </c>
      <c r="G91" s="34"/>
      <c r="H91" s="34"/>
      <c r="I91" s="28" t="s">
        <v>21</v>
      </c>
      <c r="J91" s="70" t="str">
        <f>IF(J14="","",J14)</f>
        <v>2. 9. 2022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ZDRUŽENIE OBCI HORNEJ TORYSY (ZOHT), LIPANY</v>
      </c>
      <c r="G93" s="34"/>
      <c r="H93" s="34"/>
      <c r="I93" s="28" t="s">
        <v>29</v>
      </c>
      <c r="J93" s="32" t="str">
        <f>E23</f>
        <v>KDS PROJEKT, S.R.O.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49" t="s">
        <v>105</v>
      </c>
      <c r="D96" s="141"/>
      <c r="E96" s="141"/>
      <c r="F96" s="141"/>
      <c r="G96" s="141"/>
      <c r="H96" s="141"/>
      <c r="I96" s="141"/>
      <c r="J96" s="150" t="s">
        <v>106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51" t="s">
        <v>107</v>
      </c>
      <c r="D98" s="34"/>
      <c r="E98" s="34"/>
      <c r="F98" s="34"/>
      <c r="G98" s="34"/>
      <c r="H98" s="34"/>
      <c r="I98" s="34"/>
      <c r="J98" s="97">
        <f>J128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108</v>
      </c>
    </row>
    <row r="99" hidden="1" s="9" customFormat="1" ht="24.96" customHeight="1">
      <c r="A99" s="9"/>
      <c r="B99" s="152"/>
      <c r="C99" s="9"/>
      <c r="D99" s="153" t="s">
        <v>109</v>
      </c>
      <c r="E99" s="154"/>
      <c r="F99" s="154"/>
      <c r="G99" s="154"/>
      <c r="H99" s="154"/>
      <c r="I99" s="154"/>
      <c r="J99" s="155">
        <f>J129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6"/>
      <c r="C100" s="10"/>
      <c r="D100" s="157" t="s">
        <v>214</v>
      </c>
      <c r="E100" s="158"/>
      <c r="F100" s="158"/>
      <c r="G100" s="158"/>
      <c r="H100" s="158"/>
      <c r="I100" s="158"/>
      <c r="J100" s="159">
        <f>J130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6"/>
      <c r="C101" s="10"/>
      <c r="D101" s="157" t="s">
        <v>215</v>
      </c>
      <c r="E101" s="158"/>
      <c r="F101" s="158"/>
      <c r="G101" s="158"/>
      <c r="H101" s="158"/>
      <c r="I101" s="158"/>
      <c r="J101" s="159">
        <f>J144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6"/>
      <c r="C102" s="10"/>
      <c r="D102" s="157" t="s">
        <v>110</v>
      </c>
      <c r="E102" s="158"/>
      <c r="F102" s="158"/>
      <c r="G102" s="158"/>
      <c r="H102" s="158"/>
      <c r="I102" s="158"/>
      <c r="J102" s="159">
        <f>J147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6"/>
      <c r="C103" s="10"/>
      <c r="D103" s="157" t="s">
        <v>111</v>
      </c>
      <c r="E103" s="158"/>
      <c r="F103" s="158"/>
      <c r="G103" s="158"/>
      <c r="H103" s="158"/>
      <c r="I103" s="158"/>
      <c r="J103" s="159">
        <f>J154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6"/>
      <c r="C104" s="10"/>
      <c r="D104" s="157" t="s">
        <v>112</v>
      </c>
      <c r="E104" s="158"/>
      <c r="F104" s="158"/>
      <c r="G104" s="158"/>
      <c r="H104" s="158"/>
      <c r="I104" s="158"/>
      <c r="J104" s="159">
        <f>J176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52"/>
      <c r="C105" s="9"/>
      <c r="D105" s="153" t="s">
        <v>113</v>
      </c>
      <c r="E105" s="154"/>
      <c r="F105" s="154"/>
      <c r="G105" s="154"/>
      <c r="H105" s="154"/>
      <c r="I105" s="154"/>
      <c r="J105" s="155">
        <f>J178</f>
        <v>0</v>
      </c>
      <c r="K105" s="9"/>
      <c r="L105" s="15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56"/>
      <c r="C106" s="10"/>
      <c r="D106" s="157" t="s">
        <v>114</v>
      </c>
      <c r="E106" s="158"/>
      <c r="F106" s="158"/>
      <c r="G106" s="158"/>
      <c r="H106" s="158"/>
      <c r="I106" s="158"/>
      <c r="J106" s="159">
        <f>J179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hidden="1" s="2" customFormat="1" ht="6.96" customHeight="1">
      <c r="A108" s="34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hidden="1"/>
    <row r="110" hidden="1"/>
    <row r="111" hidden="1"/>
    <row r="112" s="2" customFormat="1" ht="6.96" customHeight="1">
      <c r="A112" s="34"/>
      <c r="B112" s="63"/>
      <c r="C112" s="64"/>
      <c r="D112" s="64"/>
      <c r="E112" s="64"/>
      <c r="F112" s="64"/>
      <c r="G112" s="64"/>
      <c r="H112" s="64"/>
      <c r="I112" s="64"/>
      <c r="J112" s="64"/>
      <c r="K112" s="6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115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15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26.25" customHeight="1">
      <c r="A116" s="34"/>
      <c r="B116" s="35"/>
      <c r="C116" s="34"/>
      <c r="D116" s="34"/>
      <c r="E116" s="130" t="str">
        <f>E7</f>
        <v>EUROVELO 11 V REGIÓNE ZOHT, ÚSEK ČERVENICA PRI SABINOVE - LIPANY I. ETAPA</v>
      </c>
      <c r="F116" s="28"/>
      <c r="G116" s="28"/>
      <c r="H116" s="28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1" customFormat="1" ht="12" customHeight="1">
      <c r="B117" s="18"/>
      <c r="C117" s="28" t="s">
        <v>100</v>
      </c>
      <c r="L117" s="18"/>
    </row>
    <row r="118" s="2" customFormat="1" ht="16.5" customHeight="1">
      <c r="A118" s="34"/>
      <c r="B118" s="35"/>
      <c r="C118" s="34"/>
      <c r="D118" s="34"/>
      <c r="E118" s="130" t="s">
        <v>101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102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6.5" customHeight="1">
      <c r="A120" s="34"/>
      <c r="B120" s="35"/>
      <c r="C120" s="34"/>
      <c r="D120" s="34"/>
      <c r="E120" s="68" t="str">
        <f>E11</f>
        <v>032 - SO 30.2 Cyklokoridor v k.ú. Lipany</v>
      </c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19</v>
      </c>
      <c r="D122" s="34"/>
      <c r="E122" s="34"/>
      <c r="F122" s="23" t="str">
        <f>F14</f>
        <v>LIPANY</v>
      </c>
      <c r="G122" s="34"/>
      <c r="H122" s="34"/>
      <c r="I122" s="28" t="s">
        <v>21</v>
      </c>
      <c r="J122" s="70" t="str">
        <f>IF(J14="","",J14)</f>
        <v>2. 9. 2022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25.65" customHeight="1">
      <c r="A124" s="34"/>
      <c r="B124" s="35"/>
      <c r="C124" s="28" t="s">
        <v>23</v>
      </c>
      <c r="D124" s="34"/>
      <c r="E124" s="34"/>
      <c r="F124" s="23" t="str">
        <f>E17</f>
        <v>ZDRUŽENIE OBCI HORNEJ TORYSY (ZOHT), LIPANY</v>
      </c>
      <c r="G124" s="34"/>
      <c r="H124" s="34"/>
      <c r="I124" s="28" t="s">
        <v>29</v>
      </c>
      <c r="J124" s="32" t="str">
        <f>E23</f>
        <v>KDS PROJEKT, S.R.O.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15" customHeight="1">
      <c r="A125" s="34"/>
      <c r="B125" s="35"/>
      <c r="C125" s="28" t="s">
        <v>27</v>
      </c>
      <c r="D125" s="34"/>
      <c r="E125" s="34"/>
      <c r="F125" s="23" t="str">
        <f>IF(E20="","",E20)</f>
        <v>Vyplň údaj</v>
      </c>
      <c r="G125" s="34"/>
      <c r="H125" s="34"/>
      <c r="I125" s="28" t="s">
        <v>32</v>
      </c>
      <c r="J125" s="32" t="str">
        <f>E26</f>
        <v xml:space="preserve"> 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0.32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11" customFormat="1" ht="29.28" customHeight="1">
      <c r="A127" s="160"/>
      <c r="B127" s="161"/>
      <c r="C127" s="162" t="s">
        <v>116</v>
      </c>
      <c r="D127" s="163" t="s">
        <v>60</v>
      </c>
      <c r="E127" s="163" t="s">
        <v>56</v>
      </c>
      <c r="F127" s="163" t="s">
        <v>57</v>
      </c>
      <c r="G127" s="163" t="s">
        <v>117</v>
      </c>
      <c r="H127" s="163" t="s">
        <v>118</v>
      </c>
      <c r="I127" s="163" t="s">
        <v>119</v>
      </c>
      <c r="J127" s="164" t="s">
        <v>106</v>
      </c>
      <c r="K127" s="165" t="s">
        <v>120</v>
      </c>
      <c r="L127" s="166"/>
      <c r="M127" s="87" t="s">
        <v>1</v>
      </c>
      <c r="N127" s="88" t="s">
        <v>39</v>
      </c>
      <c r="O127" s="88" t="s">
        <v>121</v>
      </c>
      <c r="P127" s="88" t="s">
        <v>122</v>
      </c>
      <c r="Q127" s="88" t="s">
        <v>123</v>
      </c>
      <c r="R127" s="88" t="s">
        <v>124</v>
      </c>
      <c r="S127" s="88" t="s">
        <v>125</v>
      </c>
      <c r="T127" s="89" t="s">
        <v>126</v>
      </c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</row>
    <row r="128" s="2" customFormat="1" ht="22.8" customHeight="1">
      <c r="A128" s="34"/>
      <c r="B128" s="35"/>
      <c r="C128" s="94" t="s">
        <v>107</v>
      </c>
      <c r="D128" s="34"/>
      <c r="E128" s="34"/>
      <c r="F128" s="34"/>
      <c r="G128" s="34"/>
      <c r="H128" s="34"/>
      <c r="I128" s="34"/>
      <c r="J128" s="167">
        <f>BK128</f>
        <v>0</v>
      </c>
      <c r="K128" s="34"/>
      <c r="L128" s="35"/>
      <c r="M128" s="90"/>
      <c r="N128" s="74"/>
      <c r="O128" s="91"/>
      <c r="P128" s="168">
        <f>P129+P178</f>
        <v>0</v>
      </c>
      <c r="Q128" s="91"/>
      <c r="R128" s="168">
        <f>R129+R178</f>
        <v>300.35568167600002</v>
      </c>
      <c r="S128" s="91"/>
      <c r="T128" s="169">
        <f>T129+T178</f>
        <v>191.95999999999998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5" t="s">
        <v>74</v>
      </c>
      <c r="AU128" s="15" t="s">
        <v>108</v>
      </c>
      <c r="BK128" s="170">
        <f>BK129+BK178</f>
        <v>0</v>
      </c>
    </row>
    <row r="129" s="12" customFormat="1" ht="25.92" customHeight="1">
      <c r="A129" s="12"/>
      <c r="B129" s="171"/>
      <c r="C129" s="12"/>
      <c r="D129" s="172" t="s">
        <v>74</v>
      </c>
      <c r="E129" s="173" t="s">
        <v>127</v>
      </c>
      <c r="F129" s="173" t="s">
        <v>128</v>
      </c>
      <c r="G129" s="12"/>
      <c r="H129" s="12"/>
      <c r="I129" s="174"/>
      <c r="J129" s="175">
        <f>BK129</f>
        <v>0</v>
      </c>
      <c r="K129" s="12"/>
      <c r="L129" s="171"/>
      <c r="M129" s="176"/>
      <c r="N129" s="177"/>
      <c r="O129" s="177"/>
      <c r="P129" s="178">
        <f>P130+P144+P147+P154+P176</f>
        <v>0</v>
      </c>
      <c r="Q129" s="177"/>
      <c r="R129" s="178">
        <f>R130+R144+R147+R154+R176</f>
        <v>300.35568167600002</v>
      </c>
      <c r="S129" s="177"/>
      <c r="T129" s="179">
        <f>T130+T144+T147+T154+T176</f>
        <v>191.95999999999998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2" t="s">
        <v>82</v>
      </c>
      <c r="AT129" s="180" t="s">
        <v>74</v>
      </c>
      <c r="AU129" s="180" t="s">
        <v>75</v>
      </c>
      <c r="AY129" s="172" t="s">
        <v>129</v>
      </c>
      <c r="BK129" s="181">
        <f>BK130+BK144+BK147+BK154+BK176</f>
        <v>0</v>
      </c>
    </row>
    <row r="130" s="12" customFormat="1" ht="22.8" customHeight="1">
      <c r="A130" s="12"/>
      <c r="B130" s="171"/>
      <c r="C130" s="12"/>
      <c r="D130" s="172" t="s">
        <v>74</v>
      </c>
      <c r="E130" s="182" t="s">
        <v>82</v>
      </c>
      <c r="F130" s="182" t="s">
        <v>216</v>
      </c>
      <c r="G130" s="12"/>
      <c r="H130" s="12"/>
      <c r="I130" s="174"/>
      <c r="J130" s="183">
        <f>BK130</f>
        <v>0</v>
      </c>
      <c r="K130" s="12"/>
      <c r="L130" s="171"/>
      <c r="M130" s="176"/>
      <c r="N130" s="177"/>
      <c r="O130" s="177"/>
      <c r="P130" s="178">
        <f>SUM(P131:P143)</f>
        <v>0</v>
      </c>
      <c r="Q130" s="177"/>
      <c r="R130" s="178">
        <f>SUM(R131:R143)</f>
        <v>0.21591299999999999</v>
      </c>
      <c r="S130" s="177"/>
      <c r="T130" s="179">
        <f>SUM(T131:T143)</f>
        <v>191.95999999999998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2" t="s">
        <v>82</v>
      </c>
      <c r="AT130" s="180" t="s">
        <v>74</v>
      </c>
      <c r="AU130" s="180" t="s">
        <v>82</v>
      </c>
      <c r="AY130" s="172" t="s">
        <v>129</v>
      </c>
      <c r="BK130" s="181">
        <f>SUM(BK131:BK143)</f>
        <v>0</v>
      </c>
    </row>
    <row r="131" s="2" customFormat="1" ht="24.15" customHeight="1">
      <c r="A131" s="34"/>
      <c r="B131" s="184"/>
      <c r="C131" s="185" t="s">
        <v>82</v>
      </c>
      <c r="D131" s="185" t="s">
        <v>132</v>
      </c>
      <c r="E131" s="186" t="s">
        <v>217</v>
      </c>
      <c r="F131" s="187" t="s">
        <v>218</v>
      </c>
      <c r="G131" s="188" t="s">
        <v>135</v>
      </c>
      <c r="H131" s="189">
        <v>20</v>
      </c>
      <c r="I131" s="190"/>
      <c r="J131" s="191">
        <f>ROUND(I131*H131,2)</f>
        <v>0</v>
      </c>
      <c r="K131" s="192"/>
      <c r="L131" s="35"/>
      <c r="M131" s="193" t="s">
        <v>1</v>
      </c>
      <c r="N131" s="194" t="s">
        <v>41</v>
      </c>
      <c r="O131" s="78"/>
      <c r="P131" s="195">
        <f>O131*H131</f>
        <v>0</v>
      </c>
      <c r="Q131" s="195">
        <v>0</v>
      </c>
      <c r="R131" s="195">
        <f>Q131*H131</f>
        <v>0</v>
      </c>
      <c r="S131" s="195">
        <v>0.26000000000000001</v>
      </c>
      <c r="T131" s="196">
        <f>S131*H131</f>
        <v>5.2000000000000002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136</v>
      </c>
      <c r="AT131" s="197" t="s">
        <v>132</v>
      </c>
      <c r="AU131" s="197" t="s">
        <v>88</v>
      </c>
      <c r="AY131" s="15" t="s">
        <v>129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88</v>
      </c>
      <c r="BK131" s="198">
        <f>ROUND(I131*H131,2)</f>
        <v>0</v>
      </c>
      <c r="BL131" s="15" t="s">
        <v>136</v>
      </c>
      <c r="BM131" s="197" t="s">
        <v>219</v>
      </c>
    </row>
    <row r="132" s="2" customFormat="1" ht="37.8" customHeight="1">
      <c r="A132" s="34"/>
      <c r="B132" s="184"/>
      <c r="C132" s="185" t="s">
        <v>88</v>
      </c>
      <c r="D132" s="185" t="s">
        <v>132</v>
      </c>
      <c r="E132" s="186" t="s">
        <v>220</v>
      </c>
      <c r="F132" s="187" t="s">
        <v>221</v>
      </c>
      <c r="G132" s="188" t="s">
        <v>135</v>
      </c>
      <c r="H132" s="189">
        <v>1450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0.00014783999999999999</v>
      </c>
      <c r="R132" s="195">
        <f>Q132*H132</f>
        <v>0.214368</v>
      </c>
      <c r="S132" s="195">
        <v>0.125</v>
      </c>
      <c r="T132" s="196">
        <f>S132*H132</f>
        <v>181.25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136</v>
      </c>
      <c r="AT132" s="197" t="s">
        <v>132</v>
      </c>
      <c r="AU132" s="197" t="s">
        <v>88</v>
      </c>
      <c r="AY132" s="15" t="s">
        <v>129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136</v>
      </c>
      <c r="BM132" s="197" t="s">
        <v>222</v>
      </c>
    </row>
    <row r="133" s="2" customFormat="1" ht="24.15" customHeight="1">
      <c r="A133" s="34"/>
      <c r="B133" s="184"/>
      <c r="C133" s="185" t="s">
        <v>143</v>
      </c>
      <c r="D133" s="185" t="s">
        <v>132</v>
      </c>
      <c r="E133" s="186" t="s">
        <v>223</v>
      </c>
      <c r="F133" s="187" t="s">
        <v>224</v>
      </c>
      <c r="G133" s="188" t="s">
        <v>182</v>
      </c>
      <c r="H133" s="189">
        <v>38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</v>
      </c>
      <c r="R133" s="195">
        <f>Q133*H133</f>
        <v>0</v>
      </c>
      <c r="S133" s="195">
        <v>0.14499999999999999</v>
      </c>
      <c r="T133" s="196">
        <f>S133*H133</f>
        <v>5.5099999999999998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136</v>
      </c>
      <c r="AT133" s="197" t="s">
        <v>132</v>
      </c>
      <c r="AU133" s="197" t="s">
        <v>88</v>
      </c>
      <c r="AY133" s="15" t="s">
        <v>129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136</v>
      </c>
      <c r="BM133" s="197" t="s">
        <v>225</v>
      </c>
    </row>
    <row r="134" s="2" customFormat="1" ht="33" customHeight="1">
      <c r="A134" s="34"/>
      <c r="B134" s="184"/>
      <c r="C134" s="185" t="s">
        <v>136</v>
      </c>
      <c r="D134" s="185" t="s">
        <v>132</v>
      </c>
      <c r="E134" s="186" t="s">
        <v>226</v>
      </c>
      <c r="F134" s="187" t="s">
        <v>227</v>
      </c>
      <c r="G134" s="188" t="s">
        <v>228</v>
      </c>
      <c r="H134" s="189">
        <v>10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136</v>
      </c>
      <c r="AT134" s="197" t="s">
        <v>132</v>
      </c>
      <c r="AU134" s="197" t="s">
        <v>88</v>
      </c>
      <c r="AY134" s="15" t="s">
        <v>129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136</v>
      </c>
      <c r="BM134" s="197" t="s">
        <v>229</v>
      </c>
    </row>
    <row r="135" s="2" customFormat="1" ht="24.15" customHeight="1">
      <c r="A135" s="34"/>
      <c r="B135" s="184"/>
      <c r="C135" s="185" t="s">
        <v>130</v>
      </c>
      <c r="D135" s="185" t="s">
        <v>132</v>
      </c>
      <c r="E135" s="186" t="s">
        <v>230</v>
      </c>
      <c r="F135" s="187" t="s">
        <v>231</v>
      </c>
      <c r="G135" s="188" t="s">
        <v>228</v>
      </c>
      <c r="H135" s="189">
        <v>81.5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136</v>
      </c>
      <c r="AT135" s="197" t="s">
        <v>132</v>
      </c>
      <c r="AU135" s="197" t="s">
        <v>88</v>
      </c>
      <c r="AY135" s="15" t="s">
        <v>129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136</v>
      </c>
      <c r="BM135" s="197" t="s">
        <v>232</v>
      </c>
    </row>
    <row r="136" s="2" customFormat="1" ht="24.15" customHeight="1">
      <c r="A136" s="34"/>
      <c r="B136" s="184"/>
      <c r="C136" s="185" t="s">
        <v>157</v>
      </c>
      <c r="D136" s="185" t="s">
        <v>132</v>
      </c>
      <c r="E136" s="186" t="s">
        <v>233</v>
      </c>
      <c r="F136" s="187" t="s">
        <v>234</v>
      </c>
      <c r="G136" s="188" t="s">
        <v>228</v>
      </c>
      <c r="H136" s="189">
        <v>24.449999999999999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136</v>
      </c>
      <c r="AT136" s="197" t="s">
        <v>132</v>
      </c>
      <c r="AU136" s="197" t="s">
        <v>88</v>
      </c>
      <c r="AY136" s="15" t="s">
        <v>129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136</v>
      </c>
      <c r="BM136" s="197" t="s">
        <v>235</v>
      </c>
    </row>
    <row r="137" s="2" customFormat="1" ht="24.15" customHeight="1">
      <c r="A137" s="34"/>
      <c r="B137" s="184"/>
      <c r="C137" s="185" t="s">
        <v>161</v>
      </c>
      <c r="D137" s="185" t="s">
        <v>132</v>
      </c>
      <c r="E137" s="186" t="s">
        <v>236</v>
      </c>
      <c r="F137" s="187" t="s">
        <v>237</v>
      </c>
      <c r="G137" s="188" t="s">
        <v>228</v>
      </c>
      <c r="H137" s="189">
        <v>34.649999999999999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136</v>
      </c>
      <c r="AT137" s="197" t="s">
        <v>132</v>
      </c>
      <c r="AU137" s="197" t="s">
        <v>88</v>
      </c>
      <c r="AY137" s="15" t="s">
        <v>129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136</v>
      </c>
      <c r="BM137" s="197" t="s">
        <v>238</v>
      </c>
    </row>
    <row r="138" s="2" customFormat="1" ht="16.5" customHeight="1">
      <c r="A138" s="34"/>
      <c r="B138" s="184"/>
      <c r="C138" s="199" t="s">
        <v>155</v>
      </c>
      <c r="D138" s="199" t="s">
        <v>152</v>
      </c>
      <c r="E138" s="200" t="s">
        <v>239</v>
      </c>
      <c r="F138" s="201" t="s">
        <v>240</v>
      </c>
      <c r="G138" s="202" t="s">
        <v>201</v>
      </c>
      <c r="H138" s="203">
        <v>58.905000000000001</v>
      </c>
      <c r="I138" s="204"/>
      <c r="J138" s="205">
        <f>ROUND(I138*H138,2)</f>
        <v>0</v>
      </c>
      <c r="K138" s="206"/>
      <c r="L138" s="207"/>
      <c r="M138" s="208" t="s">
        <v>1</v>
      </c>
      <c r="N138" s="209" t="s">
        <v>41</v>
      </c>
      <c r="O138" s="78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155</v>
      </c>
      <c r="AT138" s="197" t="s">
        <v>152</v>
      </c>
      <c r="AU138" s="197" t="s">
        <v>88</v>
      </c>
      <c r="AY138" s="15" t="s">
        <v>129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136</v>
      </c>
      <c r="BM138" s="197" t="s">
        <v>241</v>
      </c>
    </row>
    <row r="139" s="2" customFormat="1" ht="24.15" customHeight="1">
      <c r="A139" s="34"/>
      <c r="B139" s="184"/>
      <c r="C139" s="185" t="s">
        <v>141</v>
      </c>
      <c r="D139" s="185" t="s">
        <v>132</v>
      </c>
      <c r="E139" s="186" t="s">
        <v>242</v>
      </c>
      <c r="F139" s="187" t="s">
        <v>243</v>
      </c>
      <c r="G139" s="188" t="s">
        <v>228</v>
      </c>
      <c r="H139" s="189">
        <v>80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136</v>
      </c>
      <c r="AT139" s="197" t="s">
        <v>132</v>
      </c>
      <c r="AU139" s="197" t="s">
        <v>88</v>
      </c>
      <c r="AY139" s="15" t="s">
        <v>129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136</v>
      </c>
      <c r="BM139" s="197" t="s">
        <v>244</v>
      </c>
    </row>
    <row r="140" s="2" customFormat="1" ht="24.15" customHeight="1">
      <c r="A140" s="34"/>
      <c r="B140" s="184"/>
      <c r="C140" s="185" t="s">
        <v>171</v>
      </c>
      <c r="D140" s="185" t="s">
        <v>132</v>
      </c>
      <c r="E140" s="186" t="s">
        <v>245</v>
      </c>
      <c r="F140" s="187" t="s">
        <v>246</v>
      </c>
      <c r="G140" s="188" t="s">
        <v>135</v>
      </c>
      <c r="H140" s="189">
        <v>50</v>
      </c>
      <c r="I140" s="190"/>
      <c r="J140" s="191">
        <f>ROUND(I140*H140,2)</f>
        <v>0</v>
      </c>
      <c r="K140" s="192"/>
      <c r="L140" s="35"/>
      <c r="M140" s="193" t="s">
        <v>1</v>
      </c>
      <c r="N140" s="194" t="s">
        <v>41</v>
      </c>
      <c r="O140" s="78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136</v>
      </c>
      <c r="AT140" s="197" t="s">
        <v>132</v>
      </c>
      <c r="AU140" s="197" t="s">
        <v>88</v>
      </c>
      <c r="AY140" s="15" t="s">
        <v>129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136</v>
      </c>
      <c r="BM140" s="197" t="s">
        <v>247</v>
      </c>
    </row>
    <row r="141" s="2" customFormat="1" ht="16.5" customHeight="1">
      <c r="A141" s="34"/>
      <c r="B141" s="184"/>
      <c r="C141" s="199" t="s">
        <v>175</v>
      </c>
      <c r="D141" s="199" t="s">
        <v>152</v>
      </c>
      <c r="E141" s="200" t="s">
        <v>248</v>
      </c>
      <c r="F141" s="201" t="s">
        <v>249</v>
      </c>
      <c r="G141" s="202" t="s">
        <v>250</v>
      </c>
      <c r="H141" s="203">
        <v>1.5449999999999999</v>
      </c>
      <c r="I141" s="204"/>
      <c r="J141" s="205">
        <f>ROUND(I141*H141,2)</f>
        <v>0</v>
      </c>
      <c r="K141" s="206"/>
      <c r="L141" s="207"/>
      <c r="M141" s="208" t="s">
        <v>1</v>
      </c>
      <c r="N141" s="209" t="s">
        <v>41</v>
      </c>
      <c r="O141" s="78"/>
      <c r="P141" s="195">
        <f>O141*H141</f>
        <v>0</v>
      </c>
      <c r="Q141" s="195">
        <v>0.001</v>
      </c>
      <c r="R141" s="195">
        <f>Q141*H141</f>
        <v>0.0015449999999999999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155</v>
      </c>
      <c r="AT141" s="197" t="s">
        <v>152</v>
      </c>
      <c r="AU141" s="197" t="s">
        <v>88</v>
      </c>
      <c r="AY141" s="15" t="s">
        <v>129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136</v>
      </c>
      <c r="BM141" s="197" t="s">
        <v>251</v>
      </c>
    </row>
    <row r="142" s="2" customFormat="1" ht="21.75" customHeight="1">
      <c r="A142" s="34"/>
      <c r="B142" s="184"/>
      <c r="C142" s="185" t="s">
        <v>179</v>
      </c>
      <c r="D142" s="185" t="s">
        <v>132</v>
      </c>
      <c r="E142" s="186" t="s">
        <v>252</v>
      </c>
      <c r="F142" s="187" t="s">
        <v>253</v>
      </c>
      <c r="G142" s="188" t="s">
        <v>135</v>
      </c>
      <c r="H142" s="189">
        <v>115.5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136</v>
      </c>
      <c r="AT142" s="197" t="s">
        <v>132</v>
      </c>
      <c r="AU142" s="197" t="s">
        <v>88</v>
      </c>
      <c r="AY142" s="15" t="s">
        <v>129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136</v>
      </c>
      <c r="BM142" s="197" t="s">
        <v>254</v>
      </c>
    </row>
    <row r="143" s="2" customFormat="1" ht="16.5" customHeight="1">
      <c r="A143" s="34"/>
      <c r="B143" s="184"/>
      <c r="C143" s="185" t="s">
        <v>184</v>
      </c>
      <c r="D143" s="185" t="s">
        <v>132</v>
      </c>
      <c r="E143" s="186" t="s">
        <v>255</v>
      </c>
      <c r="F143" s="187" t="s">
        <v>256</v>
      </c>
      <c r="G143" s="188" t="s">
        <v>135</v>
      </c>
      <c r="H143" s="189">
        <v>50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136</v>
      </c>
      <c r="AT143" s="197" t="s">
        <v>132</v>
      </c>
      <c r="AU143" s="197" t="s">
        <v>88</v>
      </c>
      <c r="AY143" s="15" t="s">
        <v>129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136</v>
      </c>
      <c r="BM143" s="197" t="s">
        <v>257</v>
      </c>
    </row>
    <row r="144" s="12" customFormat="1" ht="22.8" customHeight="1">
      <c r="A144" s="12"/>
      <c r="B144" s="171"/>
      <c r="C144" s="12"/>
      <c r="D144" s="172" t="s">
        <v>74</v>
      </c>
      <c r="E144" s="182" t="s">
        <v>88</v>
      </c>
      <c r="F144" s="182" t="s">
        <v>258</v>
      </c>
      <c r="G144" s="12"/>
      <c r="H144" s="12"/>
      <c r="I144" s="174"/>
      <c r="J144" s="183">
        <f>BK144</f>
        <v>0</v>
      </c>
      <c r="K144" s="12"/>
      <c r="L144" s="171"/>
      <c r="M144" s="176"/>
      <c r="N144" s="177"/>
      <c r="O144" s="177"/>
      <c r="P144" s="178">
        <f>SUM(P145:P146)</f>
        <v>0</v>
      </c>
      <c r="Q144" s="177"/>
      <c r="R144" s="178">
        <f>SUM(R145:R146)</f>
        <v>0.035595000000000002</v>
      </c>
      <c r="S144" s="177"/>
      <c r="T144" s="179">
        <f>SUM(T145:T146)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72" t="s">
        <v>82</v>
      </c>
      <c r="AT144" s="180" t="s">
        <v>74</v>
      </c>
      <c r="AU144" s="180" t="s">
        <v>82</v>
      </c>
      <c r="AY144" s="172" t="s">
        <v>129</v>
      </c>
      <c r="BK144" s="181">
        <f>SUM(BK145:BK146)</f>
        <v>0</v>
      </c>
    </row>
    <row r="145" s="2" customFormat="1" ht="24.15" customHeight="1">
      <c r="A145" s="34"/>
      <c r="B145" s="184"/>
      <c r="C145" s="185" t="s">
        <v>188</v>
      </c>
      <c r="D145" s="185" t="s">
        <v>132</v>
      </c>
      <c r="E145" s="186" t="s">
        <v>259</v>
      </c>
      <c r="F145" s="187" t="s">
        <v>260</v>
      </c>
      <c r="G145" s="188" t="s">
        <v>135</v>
      </c>
      <c r="H145" s="189">
        <v>105</v>
      </c>
      <c r="I145" s="190"/>
      <c r="J145" s="191">
        <f>ROUND(I145*H145,2)</f>
        <v>0</v>
      </c>
      <c r="K145" s="192"/>
      <c r="L145" s="35"/>
      <c r="M145" s="193" t="s">
        <v>1</v>
      </c>
      <c r="N145" s="194" t="s">
        <v>41</v>
      </c>
      <c r="O145" s="78"/>
      <c r="P145" s="195">
        <f>O145*H145</f>
        <v>0</v>
      </c>
      <c r="Q145" s="195">
        <v>3.3000000000000003E-05</v>
      </c>
      <c r="R145" s="195">
        <f>Q145*H145</f>
        <v>0.0034650000000000002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136</v>
      </c>
      <c r="AT145" s="197" t="s">
        <v>132</v>
      </c>
      <c r="AU145" s="197" t="s">
        <v>88</v>
      </c>
      <c r="AY145" s="15" t="s">
        <v>129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88</v>
      </c>
      <c r="BK145" s="198">
        <f>ROUND(I145*H145,2)</f>
        <v>0</v>
      </c>
      <c r="BL145" s="15" t="s">
        <v>136</v>
      </c>
      <c r="BM145" s="197" t="s">
        <v>261</v>
      </c>
    </row>
    <row r="146" s="2" customFormat="1" ht="24.15" customHeight="1">
      <c r="A146" s="34"/>
      <c r="B146" s="184"/>
      <c r="C146" s="199" t="s">
        <v>192</v>
      </c>
      <c r="D146" s="199" t="s">
        <v>152</v>
      </c>
      <c r="E146" s="200" t="s">
        <v>262</v>
      </c>
      <c r="F146" s="201" t="s">
        <v>263</v>
      </c>
      <c r="G146" s="202" t="s">
        <v>135</v>
      </c>
      <c r="H146" s="203">
        <v>107.09999999999999</v>
      </c>
      <c r="I146" s="204"/>
      <c r="J146" s="205">
        <f>ROUND(I146*H146,2)</f>
        <v>0</v>
      </c>
      <c r="K146" s="206"/>
      <c r="L146" s="207"/>
      <c r="M146" s="208" t="s">
        <v>1</v>
      </c>
      <c r="N146" s="209" t="s">
        <v>41</v>
      </c>
      <c r="O146" s="78"/>
      <c r="P146" s="195">
        <f>O146*H146</f>
        <v>0</v>
      </c>
      <c r="Q146" s="195">
        <v>0.00029999999999999997</v>
      </c>
      <c r="R146" s="195">
        <f>Q146*H146</f>
        <v>0.032129999999999999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155</v>
      </c>
      <c r="AT146" s="197" t="s">
        <v>152</v>
      </c>
      <c r="AU146" s="197" t="s">
        <v>88</v>
      </c>
      <c r="AY146" s="15" t="s">
        <v>129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88</v>
      </c>
      <c r="BK146" s="198">
        <f>ROUND(I146*H146,2)</f>
        <v>0</v>
      </c>
      <c r="BL146" s="15" t="s">
        <v>136</v>
      </c>
      <c r="BM146" s="197" t="s">
        <v>264</v>
      </c>
    </row>
    <row r="147" s="12" customFormat="1" ht="22.8" customHeight="1">
      <c r="A147" s="12"/>
      <c r="B147" s="171"/>
      <c r="C147" s="12"/>
      <c r="D147" s="172" t="s">
        <v>74</v>
      </c>
      <c r="E147" s="182" t="s">
        <v>130</v>
      </c>
      <c r="F147" s="182" t="s">
        <v>131</v>
      </c>
      <c r="G147" s="12"/>
      <c r="H147" s="12"/>
      <c r="I147" s="174"/>
      <c r="J147" s="183">
        <f>BK147</f>
        <v>0</v>
      </c>
      <c r="K147" s="12"/>
      <c r="L147" s="171"/>
      <c r="M147" s="176"/>
      <c r="N147" s="177"/>
      <c r="O147" s="177"/>
      <c r="P147" s="178">
        <f>SUM(P148:P153)</f>
        <v>0</v>
      </c>
      <c r="Q147" s="177"/>
      <c r="R147" s="178">
        <f>SUM(R148:R153)</f>
        <v>274.24905000000001</v>
      </c>
      <c r="S147" s="177"/>
      <c r="T147" s="179">
        <f>SUM(T148:T153)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72" t="s">
        <v>82</v>
      </c>
      <c r="AT147" s="180" t="s">
        <v>74</v>
      </c>
      <c r="AU147" s="180" t="s">
        <v>82</v>
      </c>
      <c r="AY147" s="172" t="s">
        <v>129</v>
      </c>
      <c r="BK147" s="181">
        <f>SUM(BK148:BK153)</f>
        <v>0</v>
      </c>
    </row>
    <row r="148" s="2" customFormat="1" ht="24.15" customHeight="1">
      <c r="A148" s="34"/>
      <c r="B148" s="184"/>
      <c r="C148" s="185" t="s">
        <v>198</v>
      </c>
      <c r="D148" s="185" t="s">
        <v>132</v>
      </c>
      <c r="E148" s="186" t="s">
        <v>265</v>
      </c>
      <c r="F148" s="187" t="s">
        <v>266</v>
      </c>
      <c r="G148" s="188" t="s">
        <v>135</v>
      </c>
      <c r="H148" s="189">
        <v>110.25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0.52000000000000002</v>
      </c>
      <c r="R148" s="195">
        <f>Q148*H148</f>
        <v>57.330000000000005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136</v>
      </c>
      <c r="AT148" s="197" t="s">
        <v>132</v>
      </c>
      <c r="AU148" s="197" t="s">
        <v>88</v>
      </c>
      <c r="AY148" s="15" t="s">
        <v>129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88</v>
      </c>
      <c r="BK148" s="198">
        <f>ROUND(I148*H148,2)</f>
        <v>0</v>
      </c>
      <c r="BL148" s="15" t="s">
        <v>136</v>
      </c>
      <c r="BM148" s="197" t="s">
        <v>267</v>
      </c>
    </row>
    <row r="149" s="2" customFormat="1" ht="33" customHeight="1">
      <c r="A149" s="34"/>
      <c r="B149" s="184"/>
      <c r="C149" s="185" t="s">
        <v>207</v>
      </c>
      <c r="D149" s="185" t="s">
        <v>132</v>
      </c>
      <c r="E149" s="186" t="s">
        <v>268</v>
      </c>
      <c r="F149" s="187" t="s">
        <v>269</v>
      </c>
      <c r="G149" s="188" t="s">
        <v>135</v>
      </c>
      <c r="H149" s="189">
        <v>105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0.15826000000000001</v>
      </c>
      <c r="R149" s="195">
        <f>Q149*H149</f>
        <v>16.6173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136</v>
      </c>
      <c r="AT149" s="197" t="s">
        <v>132</v>
      </c>
      <c r="AU149" s="197" t="s">
        <v>88</v>
      </c>
      <c r="AY149" s="15" t="s">
        <v>129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88</v>
      </c>
      <c r="BK149" s="198">
        <f>ROUND(I149*H149,2)</f>
        <v>0</v>
      </c>
      <c r="BL149" s="15" t="s">
        <v>136</v>
      </c>
      <c r="BM149" s="197" t="s">
        <v>270</v>
      </c>
    </row>
    <row r="150" s="2" customFormat="1" ht="33" customHeight="1">
      <c r="A150" s="34"/>
      <c r="B150" s="184"/>
      <c r="C150" s="185" t="s">
        <v>271</v>
      </c>
      <c r="D150" s="185" t="s">
        <v>132</v>
      </c>
      <c r="E150" s="186" t="s">
        <v>272</v>
      </c>
      <c r="F150" s="187" t="s">
        <v>273</v>
      </c>
      <c r="G150" s="188" t="s">
        <v>135</v>
      </c>
      <c r="H150" s="189">
        <v>105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0.0058100000000000001</v>
      </c>
      <c r="R150" s="195">
        <f>Q150*H150</f>
        <v>0.61004999999999998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136</v>
      </c>
      <c r="AT150" s="197" t="s">
        <v>132</v>
      </c>
      <c r="AU150" s="197" t="s">
        <v>88</v>
      </c>
      <c r="AY150" s="15" t="s">
        <v>129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88</v>
      </c>
      <c r="BK150" s="198">
        <f>ROUND(I150*H150,2)</f>
        <v>0</v>
      </c>
      <c r="BL150" s="15" t="s">
        <v>136</v>
      </c>
      <c r="BM150" s="197" t="s">
        <v>274</v>
      </c>
    </row>
    <row r="151" s="2" customFormat="1" ht="33" customHeight="1">
      <c r="A151" s="34"/>
      <c r="B151" s="184"/>
      <c r="C151" s="185" t="s">
        <v>275</v>
      </c>
      <c r="D151" s="185" t="s">
        <v>132</v>
      </c>
      <c r="E151" s="186" t="s">
        <v>133</v>
      </c>
      <c r="F151" s="187" t="s">
        <v>134</v>
      </c>
      <c r="G151" s="188" t="s">
        <v>135</v>
      </c>
      <c r="H151" s="189">
        <v>1555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0.00051000000000000004</v>
      </c>
      <c r="R151" s="195">
        <f>Q151*H151</f>
        <v>0.79305000000000003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136</v>
      </c>
      <c r="AT151" s="197" t="s">
        <v>132</v>
      </c>
      <c r="AU151" s="197" t="s">
        <v>88</v>
      </c>
      <c r="AY151" s="15" t="s">
        <v>129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88</v>
      </c>
      <c r="BK151" s="198">
        <f>ROUND(I151*H151,2)</f>
        <v>0</v>
      </c>
      <c r="BL151" s="15" t="s">
        <v>136</v>
      </c>
      <c r="BM151" s="197" t="s">
        <v>276</v>
      </c>
    </row>
    <row r="152" s="2" customFormat="1" ht="33" customHeight="1">
      <c r="A152" s="34"/>
      <c r="B152" s="184"/>
      <c r="C152" s="185" t="s">
        <v>7</v>
      </c>
      <c r="D152" s="185" t="s">
        <v>132</v>
      </c>
      <c r="E152" s="186" t="s">
        <v>277</v>
      </c>
      <c r="F152" s="187" t="s">
        <v>278</v>
      </c>
      <c r="G152" s="188" t="s">
        <v>135</v>
      </c>
      <c r="H152" s="189">
        <v>105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0.10373</v>
      </c>
      <c r="R152" s="195">
        <f>Q152*H152</f>
        <v>10.89165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136</v>
      </c>
      <c r="AT152" s="197" t="s">
        <v>132</v>
      </c>
      <c r="AU152" s="197" t="s">
        <v>88</v>
      </c>
      <c r="AY152" s="15" t="s">
        <v>129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88</v>
      </c>
      <c r="BK152" s="198">
        <f>ROUND(I152*H152,2)</f>
        <v>0</v>
      </c>
      <c r="BL152" s="15" t="s">
        <v>136</v>
      </c>
      <c r="BM152" s="197" t="s">
        <v>279</v>
      </c>
    </row>
    <row r="153" s="2" customFormat="1" ht="33" customHeight="1">
      <c r="A153" s="34"/>
      <c r="B153" s="184"/>
      <c r="C153" s="185" t="s">
        <v>280</v>
      </c>
      <c r="D153" s="185" t="s">
        <v>132</v>
      </c>
      <c r="E153" s="186" t="s">
        <v>138</v>
      </c>
      <c r="F153" s="187" t="s">
        <v>139</v>
      </c>
      <c r="G153" s="188" t="s">
        <v>135</v>
      </c>
      <c r="H153" s="189">
        <v>1450</v>
      </c>
      <c r="I153" s="190"/>
      <c r="J153" s="191">
        <f>ROUND(I153*H153,2)</f>
        <v>0</v>
      </c>
      <c r="K153" s="192"/>
      <c r="L153" s="35"/>
      <c r="M153" s="193" t="s">
        <v>1</v>
      </c>
      <c r="N153" s="194" t="s">
        <v>41</v>
      </c>
      <c r="O153" s="78"/>
      <c r="P153" s="195">
        <f>O153*H153</f>
        <v>0</v>
      </c>
      <c r="Q153" s="195">
        <v>0.12966</v>
      </c>
      <c r="R153" s="195">
        <f>Q153*H153</f>
        <v>188.00700000000001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136</v>
      </c>
      <c r="AT153" s="197" t="s">
        <v>132</v>
      </c>
      <c r="AU153" s="197" t="s">
        <v>88</v>
      </c>
      <c r="AY153" s="15" t="s">
        <v>129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88</v>
      </c>
      <c r="BK153" s="198">
        <f>ROUND(I153*H153,2)</f>
        <v>0</v>
      </c>
      <c r="BL153" s="15" t="s">
        <v>136</v>
      </c>
      <c r="BM153" s="197" t="s">
        <v>281</v>
      </c>
    </row>
    <row r="154" s="12" customFormat="1" ht="22.8" customHeight="1">
      <c r="A154" s="12"/>
      <c r="B154" s="171"/>
      <c r="C154" s="12"/>
      <c r="D154" s="172" t="s">
        <v>74</v>
      </c>
      <c r="E154" s="182" t="s">
        <v>141</v>
      </c>
      <c r="F154" s="182" t="s">
        <v>142</v>
      </c>
      <c r="G154" s="12"/>
      <c r="H154" s="12"/>
      <c r="I154" s="174"/>
      <c r="J154" s="183">
        <f>BK154</f>
        <v>0</v>
      </c>
      <c r="K154" s="12"/>
      <c r="L154" s="171"/>
      <c r="M154" s="176"/>
      <c r="N154" s="177"/>
      <c r="O154" s="177"/>
      <c r="P154" s="178">
        <f>SUM(P155:P175)</f>
        <v>0</v>
      </c>
      <c r="Q154" s="177"/>
      <c r="R154" s="178">
        <f>SUM(R155:R175)</f>
        <v>25.855123675999998</v>
      </c>
      <c r="S154" s="177"/>
      <c r="T154" s="179">
        <f>SUM(T155:T175)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72" t="s">
        <v>82</v>
      </c>
      <c r="AT154" s="180" t="s">
        <v>74</v>
      </c>
      <c r="AU154" s="180" t="s">
        <v>82</v>
      </c>
      <c r="AY154" s="172" t="s">
        <v>129</v>
      </c>
      <c r="BK154" s="181">
        <f>SUM(BK155:BK175)</f>
        <v>0</v>
      </c>
    </row>
    <row r="155" s="2" customFormat="1" ht="24.15" customHeight="1">
      <c r="A155" s="34"/>
      <c r="B155" s="184"/>
      <c r="C155" s="185" t="s">
        <v>282</v>
      </c>
      <c r="D155" s="185" t="s">
        <v>132</v>
      </c>
      <c r="E155" s="186" t="s">
        <v>144</v>
      </c>
      <c r="F155" s="187" t="s">
        <v>145</v>
      </c>
      <c r="G155" s="188" t="s">
        <v>146</v>
      </c>
      <c r="H155" s="189">
        <v>1</v>
      </c>
      <c r="I155" s="190"/>
      <c r="J155" s="191">
        <f>ROUND(I155*H155,2)</f>
        <v>0</v>
      </c>
      <c r="K155" s="192"/>
      <c r="L155" s="35"/>
      <c r="M155" s="193" t="s">
        <v>1</v>
      </c>
      <c r="N155" s="194" t="s">
        <v>41</v>
      </c>
      <c r="O155" s="78"/>
      <c r="P155" s="195">
        <f>O155*H155</f>
        <v>0</v>
      </c>
      <c r="Q155" s="195">
        <v>0.22133</v>
      </c>
      <c r="R155" s="195">
        <f>Q155*H155</f>
        <v>0.22133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136</v>
      </c>
      <c r="AT155" s="197" t="s">
        <v>132</v>
      </c>
      <c r="AU155" s="197" t="s">
        <v>88</v>
      </c>
      <c r="AY155" s="15" t="s">
        <v>129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88</v>
      </c>
      <c r="BK155" s="198">
        <f>ROUND(I155*H155,2)</f>
        <v>0</v>
      </c>
      <c r="BL155" s="15" t="s">
        <v>136</v>
      </c>
      <c r="BM155" s="197" t="s">
        <v>283</v>
      </c>
    </row>
    <row r="156" s="2" customFormat="1" ht="24.15" customHeight="1">
      <c r="A156" s="34"/>
      <c r="B156" s="184"/>
      <c r="C156" s="185" t="s">
        <v>284</v>
      </c>
      <c r="D156" s="185" t="s">
        <v>132</v>
      </c>
      <c r="E156" s="186" t="s">
        <v>148</v>
      </c>
      <c r="F156" s="187" t="s">
        <v>149</v>
      </c>
      <c r="G156" s="188" t="s">
        <v>150</v>
      </c>
      <c r="H156" s="189">
        <v>23</v>
      </c>
      <c r="I156" s="190"/>
      <c r="J156" s="191">
        <f>ROUND(I156*H156,2)</f>
        <v>0</v>
      </c>
      <c r="K156" s="192"/>
      <c r="L156" s="35"/>
      <c r="M156" s="193" t="s">
        <v>1</v>
      </c>
      <c r="N156" s="194" t="s">
        <v>41</v>
      </c>
      <c r="O156" s="78"/>
      <c r="P156" s="195">
        <f>O156*H156</f>
        <v>0</v>
      </c>
      <c r="Q156" s="195">
        <v>0.22133</v>
      </c>
      <c r="R156" s="195">
        <f>Q156*H156</f>
        <v>5.0905899999999997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136</v>
      </c>
      <c r="AT156" s="197" t="s">
        <v>132</v>
      </c>
      <c r="AU156" s="197" t="s">
        <v>88</v>
      </c>
      <c r="AY156" s="15" t="s">
        <v>129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88</v>
      </c>
      <c r="BK156" s="198">
        <f>ROUND(I156*H156,2)</f>
        <v>0</v>
      </c>
      <c r="BL156" s="15" t="s">
        <v>136</v>
      </c>
      <c r="BM156" s="197" t="s">
        <v>285</v>
      </c>
    </row>
    <row r="157" s="2" customFormat="1" ht="24.15" customHeight="1">
      <c r="A157" s="34"/>
      <c r="B157" s="184"/>
      <c r="C157" s="199" t="s">
        <v>286</v>
      </c>
      <c r="D157" s="199" t="s">
        <v>152</v>
      </c>
      <c r="E157" s="200" t="s">
        <v>287</v>
      </c>
      <c r="F157" s="201" t="s">
        <v>288</v>
      </c>
      <c r="G157" s="202" t="s">
        <v>150</v>
      </c>
      <c r="H157" s="203">
        <v>3</v>
      </c>
      <c r="I157" s="204"/>
      <c r="J157" s="205">
        <f>ROUND(I157*H157,2)</f>
        <v>0</v>
      </c>
      <c r="K157" s="206"/>
      <c r="L157" s="207"/>
      <c r="M157" s="208" t="s">
        <v>1</v>
      </c>
      <c r="N157" s="209" t="s">
        <v>41</v>
      </c>
      <c r="O157" s="78"/>
      <c r="P157" s="195">
        <f>O157*H157</f>
        <v>0</v>
      </c>
      <c r="Q157" s="195">
        <v>0.00093000000000000005</v>
      </c>
      <c r="R157" s="195">
        <f>Q157*H157</f>
        <v>0.0027899999999999999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155</v>
      </c>
      <c r="AT157" s="197" t="s">
        <v>152</v>
      </c>
      <c r="AU157" s="197" t="s">
        <v>88</v>
      </c>
      <c r="AY157" s="15" t="s">
        <v>129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88</v>
      </c>
      <c r="BK157" s="198">
        <f>ROUND(I157*H157,2)</f>
        <v>0</v>
      </c>
      <c r="BL157" s="15" t="s">
        <v>136</v>
      </c>
      <c r="BM157" s="197" t="s">
        <v>289</v>
      </c>
    </row>
    <row r="158" s="2" customFormat="1" ht="44.25" customHeight="1">
      <c r="A158" s="34"/>
      <c r="B158" s="184"/>
      <c r="C158" s="199" t="s">
        <v>290</v>
      </c>
      <c r="D158" s="199" t="s">
        <v>152</v>
      </c>
      <c r="E158" s="200" t="s">
        <v>291</v>
      </c>
      <c r="F158" s="201" t="s">
        <v>292</v>
      </c>
      <c r="G158" s="202" t="s">
        <v>150</v>
      </c>
      <c r="H158" s="203">
        <v>8</v>
      </c>
      <c r="I158" s="204"/>
      <c r="J158" s="205">
        <f>ROUND(I158*H158,2)</f>
        <v>0</v>
      </c>
      <c r="K158" s="206"/>
      <c r="L158" s="207"/>
      <c r="M158" s="208" t="s">
        <v>1</v>
      </c>
      <c r="N158" s="209" t="s">
        <v>41</v>
      </c>
      <c r="O158" s="78"/>
      <c r="P158" s="195">
        <f>O158*H158</f>
        <v>0</v>
      </c>
      <c r="Q158" s="195">
        <v>0.0025999999999999999</v>
      </c>
      <c r="R158" s="195">
        <f>Q158*H158</f>
        <v>0.020799999999999999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155</v>
      </c>
      <c r="AT158" s="197" t="s">
        <v>152</v>
      </c>
      <c r="AU158" s="197" t="s">
        <v>88</v>
      </c>
      <c r="AY158" s="15" t="s">
        <v>129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88</v>
      </c>
      <c r="BK158" s="198">
        <f>ROUND(I158*H158,2)</f>
        <v>0</v>
      </c>
      <c r="BL158" s="15" t="s">
        <v>136</v>
      </c>
      <c r="BM158" s="197" t="s">
        <v>293</v>
      </c>
    </row>
    <row r="159" s="2" customFormat="1" ht="44.25" customHeight="1">
      <c r="A159" s="34"/>
      <c r="B159" s="184"/>
      <c r="C159" s="199" t="s">
        <v>294</v>
      </c>
      <c r="D159" s="199" t="s">
        <v>152</v>
      </c>
      <c r="E159" s="200" t="s">
        <v>295</v>
      </c>
      <c r="F159" s="201" t="s">
        <v>296</v>
      </c>
      <c r="G159" s="202" t="s">
        <v>150</v>
      </c>
      <c r="H159" s="203">
        <v>10</v>
      </c>
      <c r="I159" s="204"/>
      <c r="J159" s="205">
        <f>ROUND(I159*H159,2)</f>
        <v>0</v>
      </c>
      <c r="K159" s="206"/>
      <c r="L159" s="207"/>
      <c r="M159" s="208" t="s">
        <v>1</v>
      </c>
      <c r="N159" s="209" t="s">
        <v>41</v>
      </c>
      <c r="O159" s="78"/>
      <c r="P159" s="195">
        <f>O159*H159</f>
        <v>0</v>
      </c>
      <c r="Q159" s="195">
        <v>0.0016999999999999999</v>
      </c>
      <c r="R159" s="195">
        <f>Q159*H159</f>
        <v>0.016999999999999998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155</v>
      </c>
      <c r="AT159" s="197" t="s">
        <v>152</v>
      </c>
      <c r="AU159" s="197" t="s">
        <v>88</v>
      </c>
      <c r="AY159" s="15" t="s">
        <v>129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88</v>
      </c>
      <c r="BK159" s="198">
        <f>ROUND(I159*H159,2)</f>
        <v>0</v>
      </c>
      <c r="BL159" s="15" t="s">
        <v>136</v>
      </c>
      <c r="BM159" s="197" t="s">
        <v>297</v>
      </c>
    </row>
    <row r="160" s="2" customFormat="1" ht="33" customHeight="1">
      <c r="A160" s="34"/>
      <c r="B160" s="184"/>
      <c r="C160" s="199" t="s">
        <v>298</v>
      </c>
      <c r="D160" s="199" t="s">
        <v>152</v>
      </c>
      <c r="E160" s="200" t="s">
        <v>299</v>
      </c>
      <c r="F160" s="201" t="s">
        <v>300</v>
      </c>
      <c r="G160" s="202" t="s">
        <v>150</v>
      </c>
      <c r="H160" s="203">
        <v>2</v>
      </c>
      <c r="I160" s="204"/>
      <c r="J160" s="205">
        <f>ROUND(I160*H160,2)</f>
        <v>0</v>
      </c>
      <c r="K160" s="206"/>
      <c r="L160" s="207"/>
      <c r="M160" s="208" t="s">
        <v>1</v>
      </c>
      <c r="N160" s="209" t="s">
        <v>41</v>
      </c>
      <c r="O160" s="78"/>
      <c r="P160" s="195">
        <f>O160*H160</f>
        <v>0</v>
      </c>
      <c r="Q160" s="195">
        <v>0</v>
      </c>
      <c r="R160" s="195">
        <f>Q160*H160</f>
        <v>0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155</v>
      </c>
      <c r="AT160" s="197" t="s">
        <v>152</v>
      </c>
      <c r="AU160" s="197" t="s">
        <v>88</v>
      </c>
      <c r="AY160" s="15" t="s">
        <v>129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88</v>
      </c>
      <c r="BK160" s="198">
        <f>ROUND(I160*H160,2)</f>
        <v>0</v>
      </c>
      <c r="BL160" s="15" t="s">
        <v>136</v>
      </c>
      <c r="BM160" s="197" t="s">
        <v>301</v>
      </c>
    </row>
    <row r="161" s="2" customFormat="1" ht="21.75" customHeight="1">
      <c r="A161" s="34"/>
      <c r="B161" s="184"/>
      <c r="C161" s="199" t="s">
        <v>302</v>
      </c>
      <c r="D161" s="199" t="s">
        <v>152</v>
      </c>
      <c r="E161" s="200" t="s">
        <v>172</v>
      </c>
      <c r="F161" s="201" t="s">
        <v>173</v>
      </c>
      <c r="G161" s="202" t="s">
        <v>150</v>
      </c>
      <c r="H161" s="203">
        <v>23</v>
      </c>
      <c r="I161" s="204"/>
      <c r="J161" s="205">
        <f>ROUND(I161*H161,2)</f>
        <v>0</v>
      </c>
      <c r="K161" s="206"/>
      <c r="L161" s="207"/>
      <c r="M161" s="208" t="s">
        <v>1</v>
      </c>
      <c r="N161" s="209" t="s">
        <v>41</v>
      </c>
      <c r="O161" s="78"/>
      <c r="P161" s="195">
        <f>O161*H161</f>
        <v>0</v>
      </c>
      <c r="Q161" s="195">
        <v>0.0044000000000000003</v>
      </c>
      <c r="R161" s="195">
        <f>Q161*H161</f>
        <v>0.10120000000000001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155</v>
      </c>
      <c r="AT161" s="197" t="s">
        <v>152</v>
      </c>
      <c r="AU161" s="197" t="s">
        <v>88</v>
      </c>
      <c r="AY161" s="15" t="s">
        <v>129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88</v>
      </c>
      <c r="BK161" s="198">
        <f>ROUND(I161*H161,2)</f>
        <v>0</v>
      </c>
      <c r="BL161" s="15" t="s">
        <v>136</v>
      </c>
      <c r="BM161" s="197" t="s">
        <v>303</v>
      </c>
    </row>
    <row r="162" s="2" customFormat="1" ht="16.5" customHeight="1">
      <c r="A162" s="34"/>
      <c r="B162" s="184"/>
      <c r="C162" s="199" t="s">
        <v>304</v>
      </c>
      <c r="D162" s="199" t="s">
        <v>152</v>
      </c>
      <c r="E162" s="200" t="s">
        <v>168</v>
      </c>
      <c r="F162" s="201" t="s">
        <v>169</v>
      </c>
      <c r="G162" s="202" t="s">
        <v>150</v>
      </c>
      <c r="H162" s="203">
        <v>46</v>
      </c>
      <c r="I162" s="204"/>
      <c r="J162" s="205">
        <f>ROUND(I162*H162,2)</f>
        <v>0</v>
      </c>
      <c r="K162" s="206"/>
      <c r="L162" s="207"/>
      <c r="M162" s="208" t="s">
        <v>1</v>
      </c>
      <c r="N162" s="209" t="s">
        <v>41</v>
      </c>
      <c r="O162" s="78"/>
      <c r="P162" s="195">
        <f>O162*H162</f>
        <v>0</v>
      </c>
      <c r="Q162" s="195">
        <v>1.0000000000000001E-05</v>
      </c>
      <c r="R162" s="195">
        <f>Q162*H162</f>
        <v>0.00046000000000000001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155</v>
      </c>
      <c r="AT162" s="197" t="s">
        <v>152</v>
      </c>
      <c r="AU162" s="197" t="s">
        <v>88</v>
      </c>
      <c r="AY162" s="15" t="s">
        <v>129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88</v>
      </c>
      <c r="BK162" s="198">
        <f>ROUND(I162*H162,2)</f>
        <v>0</v>
      </c>
      <c r="BL162" s="15" t="s">
        <v>136</v>
      </c>
      <c r="BM162" s="197" t="s">
        <v>305</v>
      </c>
    </row>
    <row r="163" s="2" customFormat="1" ht="16.5" customHeight="1">
      <c r="A163" s="34"/>
      <c r="B163" s="184"/>
      <c r="C163" s="199" t="s">
        <v>79</v>
      </c>
      <c r="D163" s="199" t="s">
        <v>152</v>
      </c>
      <c r="E163" s="200" t="s">
        <v>176</v>
      </c>
      <c r="F163" s="201" t="s">
        <v>177</v>
      </c>
      <c r="G163" s="202" t="s">
        <v>150</v>
      </c>
      <c r="H163" s="203">
        <v>23</v>
      </c>
      <c r="I163" s="204"/>
      <c r="J163" s="205">
        <f>ROUND(I163*H163,2)</f>
        <v>0</v>
      </c>
      <c r="K163" s="206"/>
      <c r="L163" s="207"/>
      <c r="M163" s="208" t="s">
        <v>1</v>
      </c>
      <c r="N163" s="209" t="s">
        <v>41</v>
      </c>
      <c r="O163" s="78"/>
      <c r="P163" s="195">
        <f>O163*H163</f>
        <v>0</v>
      </c>
      <c r="Q163" s="195">
        <v>0</v>
      </c>
      <c r="R163" s="195">
        <f>Q163*H163</f>
        <v>0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155</v>
      </c>
      <c r="AT163" s="197" t="s">
        <v>152</v>
      </c>
      <c r="AU163" s="197" t="s">
        <v>88</v>
      </c>
      <c r="AY163" s="15" t="s">
        <v>129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88</v>
      </c>
      <c r="BK163" s="198">
        <f>ROUND(I163*H163,2)</f>
        <v>0</v>
      </c>
      <c r="BL163" s="15" t="s">
        <v>136</v>
      </c>
      <c r="BM163" s="197" t="s">
        <v>306</v>
      </c>
    </row>
    <row r="164" s="2" customFormat="1" ht="37.8" customHeight="1">
      <c r="A164" s="34"/>
      <c r="B164" s="184"/>
      <c r="C164" s="185" t="s">
        <v>96</v>
      </c>
      <c r="D164" s="185" t="s">
        <v>132</v>
      </c>
      <c r="E164" s="186" t="s">
        <v>180</v>
      </c>
      <c r="F164" s="187" t="s">
        <v>181</v>
      </c>
      <c r="G164" s="188" t="s">
        <v>182</v>
      </c>
      <c r="H164" s="189">
        <v>6</v>
      </c>
      <c r="I164" s="190"/>
      <c r="J164" s="191">
        <f>ROUND(I164*H164,2)</f>
        <v>0</v>
      </c>
      <c r="K164" s="192"/>
      <c r="L164" s="35"/>
      <c r="M164" s="193" t="s">
        <v>1</v>
      </c>
      <c r="N164" s="194" t="s">
        <v>41</v>
      </c>
      <c r="O164" s="78"/>
      <c r="P164" s="195">
        <f>O164*H164</f>
        <v>0</v>
      </c>
      <c r="Q164" s="195">
        <v>3.79E-05</v>
      </c>
      <c r="R164" s="195">
        <f>Q164*H164</f>
        <v>0.0002274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136</v>
      </c>
      <c r="AT164" s="197" t="s">
        <v>132</v>
      </c>
      <c r="AU164" s="197" t="s">
        <v>88</v>
      </c>
      <c r="AY164" s="15" t="s">
        <v>129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88</v>
      </c>
      <c r="BK164" s="198">
        <f>ROUND(I164*H164,2)</f>
        <v>0</v>
      </c>
      <c r="BL164" s="15" t="s">
        <v>136</v>
      </c>
      <c r="BM164" s="197" t="s">
        <v>307</v>
      </c>
    </row>
    <row r="165" s="2" customFormat="1" ht="37.8" customHeight="1">
      <c r="A165" s="34"/>
      <c r="B165" s="184"/>
      <c r="C165" s="185" t="s">
        <v>308</v>
      </c>
      <c r="D165" s="185" t="s">
        <v>132</v>
      </c>
      <c r="E165" s="186" t="s">
        <v>309</v>
      </c>
      <c r="F165" s="187" t="s">
        <v>310</v>
      </c>
      <c r="G165" s="188" t="s">
        <v>135</v>
      </c>
      <c r="H165" s="189">
        <v>224</v>
      </c>
      <c r="I165" s="190"/>
      <c r="J165" s="191">
        <f>ROUND(I165*H165,2)</f>
        <v>0</v>
      </c>
      <c r="K165" s="192"/>
      <c r="L165" s="35"/>
      <c r="M165" s="193" t="s">
        <v>1</v>
      </c>
      <c r="N165" s="194" t="s">
        <v>41</v>
      </c>
      <c r="O165" s="78"/>
      <c r="P165" s="195">
        <f>O165*H165</f>
        <v>0</v>
      </c>
      <c r="Q165" s="195">
        <v>0.00089999999999999998</v>
      </c>
      <c r="R165" s="195">
        <f>Q165*H165</f>
        <v>0.2016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136</v>
      </c>
      <c r="AT165" s="197" t="s">
        <v>132</v>
      </c>
      <c r="AU165" s="197" t="s">
        <v>88</v>
      </c>
      <c r="AY165" s="15" t="s">
        <v>129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88</v>
      </c>
      <c r="BK165" s="198">
        <f>ROUND(I165*H165,2)</f>
        <v>0</v>
      </c>
      <c r="BL165" s="15" t="s">
        <v>136</v>
      </c>
      <c r="BM165" s="197" t="s">
        <v>311</v>
      </c>
    </row>
    <row r="166" s="2" customFormat="1" ht="24.15" customHeight="1">
      <c r="A166" s="34"/>
      <c r="B166" s="184"/>
      <c r="C166" s="185" t="s">
        <v>312</v>
      </c>
      <c r="D166" s="185" t="s">
        <v>132</v>
      </c>
      <c r="E166" s="186" t="s">
        <v>185</v>
      </c>
      <c r="F166" s="187" t="s">
        <v>186</v>
      </c>
      <c r="G166" s="188" t="s">
        <v>182</v>
      </c>
      <c r="H166" s="189">
        <v>6</v>
      </c>
      <c r="I166" s="190"/>
      <c r="J166" s="191">
        <f>ROUND(I166*H166,2)</f>
        <v>0</v>
      </c>
      <c r="K166" s="192"/>
      <c r="L166" s="35"/>
      <c r="M166" s="193" t="s">
        <v>1</v>
      </c>
      <c r="N166" s="194" t="s">
        <v>41</v>
      </c>
      <c r="O166" s="78"/>
      <c r="P166" s="195">
        <f>O166*H166</f>
        <v>0</v>
      </c>
      <c r="Q166" s="195">
        <v>3.7500000000000001E-06</v>
      </c>
      <c r="R166" s="195">
        <f>Q166*H166</f>
        <v>2.2500000000000001E-05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136</v>
      </c>
      <c r="AT166" s="197" t="s">
        <v>132</v>
      </c>
      <c r="AU166" s="197" t="s">
        <v>88</v>
      </c>
      <c r="AY166" s="15" t="s">
        <v>129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88</v>
      </c>
      <c r="BK166" s="198">
        <f>ROUND(I166*H166,2)</f>
        <v>0</v>
      </c>
      <c r="BL166" s="15" t="s">
        <v>136</v>
      </c>
      <c r="BM166" s="197" t="s">
        <v>313</v>
      </c>
    </row>
    <row r="167" s="2" customFormat="1" ht="24.15" customHeight="1">
      <c r="A167" s="34"/>
      <c r="B167" s="184"/>
      <c r="C167" s="185" t="s">
        <v>314</v>
      </c>
      <c r="D167" s="185" t="s">
        <v>132</v>
      </c>
      <c r="E167" s="186" t="s">
        <v>315</v>
      </c>
      <c r="F167" s="187" t="s">
        <v>316</v>
      </c>
      <c r="G167" s="188" t="s">
        <v>135</v>
      </c>
      <c r="H167" s="189">
        <v>224</v>
      </c>
      <c r="I167" s="190"/>
      <c r="J167" s="191">
        <f>ROUND(I167*H167,2)</f>
        <v>0</v>
      </c>
      <c r="K167" s="192"/>
      <c r="L167" s="35"/>
      <c r="M167" s="193" t="s">
        <v>1</v>
      </c>
      <c r="N167" s="194" t="s">
        <v>41</v>
      </c>
      <c r="O167" s="78"/>
      <c r="P167" s="195">
        <f>O167*H167</f>
        <v>0</v>
      </c>
      <c r="Q167" s="195">
        <v>9.3999999999999998E-06</v>
      </c>
      <c r="R167" s="195">
        <f>Q167*H167</f>
        <v>0.0021056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136</v>
      </c>
      <c r="AT167" s="197" t="s">
        <v>132</v>
      </c>
      <c r="AU167" s="197" t="s">
        <v>88</v>
      </c>
      <c r="AY167" s="15" t="s">
        <v>129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5" t="s">
        <v>88</v>
      </c>
      <c r="BK167" s="198">
        <f>ROUND(I167*H167,2)</f>
        <v>0</v>
      </c>
      <c r="BL167" s="15" t="s">
        <v>136</v>
      </c>
      <c r="BM167" s="197" t="s">
        <v>317</v>
      </c>
    </row>
    <row r="168" s="2" customFormat="1" ht="16.5" customHeight="1">
      <c r="A168" s="34"/>
      <c r="B168" s="184"/>
      <c r="C168" s="185" t="s">
        <v>318</v>
      </c>
      <c r="D168" s="185" t="s">
        <v>132</v>
      </c>
      <c r="E168" s="186" t="s">
        <v>189</v>
      </c>
      <c r="F168" s="187" t="s">
        <v>190</v>
      </c>
      <c r="G168" s="188" t="s">
        <v>135</v>
      </c>
      <c r="H168" s="189">
        <v>180</v>
      </c>
      <c r="I168" s="190"/>
      <c r="J168" s="191">
        <f>ROUND(I168*H168,2)</f>
        <v>0</v>
      </c>
      <c r="K168" s="192"/>
      <c r="L168" s="35"/>
      <c r="M168" s="193" t="s">
        <v>1</v>
      </c>
      <c r="N168" s="194" t="s">
        <v>41</v>
      </c>
      <c r="O168" s="78"/>
      <c r="P168" s="195">
        <f>O168*H168</f>
        <v>0</v>
      </c>
      <c r="Q168" s="195">
        <v>0.011429999999999999</v>
      </c>
      <c r="R168" s="195">
        <f>Q168*H168</f>
        <v>2.0573999999999999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136</v>
      </c>
      <c r="AT168" s="197" t="s">
        <v>132</v>
      </c>
      <c r="AU168" s="197" t="s">
        <v>88</v>
      </c>
      <c r="AY168" s="15" t="s">
        <v>129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88</v>
      </c>
      <c r="BK168" s="198">
        <f>ROUND(I168*H168,2)</f>
        <v>0</v>
      </c>
      <c r="BL168" s="15" t="s">
        <v>136</v>
      </c>
      <c r="BM168" s="197" t="s">
        <v>319</v>
      </c>
    </row>
    <row r="169" s="2" customFormat="1" ht="37.8" customHeight="1">
      <c r="A169" s="34"/>
      <c r="B169" s="184"/>
      <c r="C169" s="185" t="s">
        <v>320</v>
      </c>
      <c r="D169" s="185" t="s">
        <v>132</v>
      </c>
      <c r="E169" s="186" t="s">
        <v>321</v>
      </c>
      <c r="F169" s="187" t="s">
        <v>322</v>
      </c>
      <c r="G169" s="188" t="s">
        <v>182</v>
      </c>
      <c r="H169" s="189">
        <v>63</v>
      </c>
      <c r="I169" s="190"/>
      <c r="J169" s="191">
        <f>ROUND(I169*H169,2)</f>
        <v>0</v>
      </c>
      <c r="K169" s="192"/>
      <c r="L169" s="35"/>
      <c r="M169" s="193" t="s">
        <v>1</v>
      </c>
      <c r="N169" s="194" t="s">
        <v>41</v>
      </c>
      <c r="O169" s="78"/>
      <c r="P169" s="195">
        <f>O169*H169</f>
        <v>0</v>
      </c>
      <c r="Q169" s="195">
        <v>0.098529599999999995</v>
      </c>
      <c r="R169" s="195">
        <f>Q169*H169</f>
        <v>6.2073647999999997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136</v>
      </c>
      <c r="AT169" s="197" t="s">
        <v>132</v>
      </c>
      <c r="AU169" s="197" t="s">
        <v>88</v>
      </c>
      <c r="AY169" s="15" t="s">
        <v>129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88</v>
      </c>
      <c r="BK169" s="198">
        <f>ROUND(I169*H169,2)</f>
        <v>0</v>
      </c>
      <c r="BL169" s="15" t="s">
        <v>136</v>
      </c>
      <c r="BM169" s="197" t="s">
        <v>323</v>
      </c>
    </row>
    <row r="170" s="2" customFormat="1" ht="16.5" customHeight="1">
      <c r="A170" s="34"/>
      <c r="B170" s="184"/>
      <c r="C170" s="199" t="s">
        <v>324</v>
      </c>
      <c r="D170" s="199" t="s">
        <v>152</v>
      </c>
      <c r="E170" s="200" t="s">
        <v>325</v>
      </c>
      <c r="F170" s="201" t="s">
        <v>326</v>
      </c>
      <c r="G170" s="202" t="s">
        <v>150</v>
      </c>
      <c r="H170" s="203">
        <v>63.630000000000003</v>
      </c>
      <c r="I170" s="204"/>
      <c r="J170" s="205">
        <f>ROUND(I170*H170,2)</f>
        <v>0</v>
      </c>
      <c r="K170" s="206"/>
      <c r="L170" s="207"/>
      <c r="M170" s="208" t="s">
        <v>1</v>
      </c>
      <c r="N170" s="209" t="s">
        <v>41</v>
      </c>
      <c r="O170" s="78"/>
      <c r="P170" s="195">
        <f>O170*H170</f>
        <v>0</v>
      </c>
      <c r="Q170" s="195">
        <v>0.045999999999999999</v>
      </c>
      <c r="R170" s="195">
        <f>Q170*H170</f>
        <v>2.9269799999999999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155</v>
      </c>
      <c r="AT170" s="197" t="s">
        <v>152</v>
      </c>
      <c r="AU170" s="197" t="s">
        <v>88</v>
      </c>
      <c r="AY170" s="15" t="s">
        <v>129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88</v>
      </c>
      <c r="BK170" s="198">
        <f>ROUND(I170*H170,2)</f>
        <v>0</v>
      </c>
      <c r="BL170" s="15" t="s">
        <v>136</v>
      </c>
      <c r="BM170" s="197" t="s">
        <v>327</v>
      </c>
    </row>
    <row r="171" s="2" customFormat="1" ht="33" customHeight="1">
      <c r="A171" s="34"/>
      <c r="B171" s="184"/>
      <c r="C171" s="185" t="s">
        <v>328</v>
      </c>
      <c r="D171" s="185" t="s">
        <v>132</v>
      </c>
      <c r="E171" s="186" t="s">
        <v>329</v>
      </c>
      <c r="F171" s="187" t="s">
        <v>330</v>
      </c>
      <c r="G171" s="188" t="s">
        <v>182</v>
      </c>
      <c r="H171" s="189">
        <v>38</v>
      </c>
      <c r="I171" s="190"/>
      <c r="J171" s="191">
        <f>ROUND(I171*H171,2)</f>
        <v>0</v>
      </c>
      <c r="K171" s="192"/>
      <c r="L171" s="35"/>
      <c r="M171" s="193" t="s">
        <v>1</v>
      </c>
      <c r="N171" s="194" t="s">
        <v>41</v>
      </c>
      <c r="O171" s="78"/>
      <c r="P171" s="195">
        <f>O171*H171</f>
        <v>0</v>
      </c>
      <c r="Q171" s="195">
        <v>0.151130352</v>
      </c>
      <c r="R171" s="195">
        <f>Q171*H171</f>
        <v>5.742953376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136</v>
      </c>
      <c r="AT171" s="197" t="s">
        <v>132</v>
      </c>
      <c r="AU171" s="197" t="s">
        <v>88</v>
      </c>
      <c r="AY171" s="15" t="s">
        <v>129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88</v>
      </c>
      <c r="BK171" s="198">
        <f>ROUND(I171*H171,2)</f>
        <v>0</v>
      </c>
      <c r="BL171" s="15" t="s">
        <v>136</v>
      </c>
      <c r="BM171" s="197" t="s">
        <v>331</v>
      </c>
    </row>
    <row r="172" s="2" customFormat="1" ht="16.5" customHeight="1">
      <c r="A172" s="34"/>
      <c r="B172" s="184"/>
      <c r="C172" s="199" t="s">
        <v>332</v>
      </c>
      <c r="D172" s="199" t="s">
        <v>152</v>
      </c>
      <c r="E172" s="200" t="s">
        <v>333</v>
      </c>
      <c r="F172" s="201" t="s">
        <v>334</v>
      </c>
      <c r="G172" s="202" t="s">
        <v>150</v>
      </c>
      <c r="H172" s="203">
        <v>38.380000000000003</v>
      </c>
      <c r="I172" s="204"/>
      <c r="J172" s="205">
        <f>ROUND(I172*H172,2)</f>
        <v>0</v>
      </c>
      <c r="K172" s="206"/>
      <c r="L172" s="207"/>
      <c r="M172" s="208" t="s">
        <v>1</v>
      </c>
      <c r="N172" s="209" t="s">
        <v>41</v>
      </c>
      <c r="O172" s="78"/>
      <c r="P172" s="195">
        <f>O172*H172</f>
        <v>0</v>
      </c>
      <c r="Q172" s="195">
        <v>0.085000000000000006</v>
      </c>
      <c r="R172" s="195">
        <f>Q172*H172</f>
        <v>3.2623000000000006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155</v>
      </c>
      <c r="AT172" s="197" t="s">
        <v>152</v>
      </c>
      <c r="AU172" s="197" t="s">
        <v>88</v>
      </c>
      <c r="AY172" s="15" t="s">
        <v>129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88</v>
      </c>
      <c r="BK172" s="198">
        <f>ROUND(I172*H172,2)</f>
        <v>0</v>
      </c>
      <c r="BL172" s="15" t="s">
        <v>136</v>
      </c>
      <c r="BM172" s="197" t="s">
        <v>335</v>
      </c>
    </row>
    <row r="173" s="2" customFormat="1" ht="33" customHeight="1">
      <c r="A173" s="34"/>
      <c r="B173" s="184"/>
      <c r="C173" s="185" t="s">
        <v>336</v>
      </c>
      <c r="D173" s="185" t="s">
        <v>132</v>
      </c>
      <c r="E173" s="186" t="s">
        <v>193</v>
      </c>
      <c r="F173" s="187" t="s">
        <v>194</v>
      </c>
      <c r="G173" s="188" t="s">
        <v>135</v>
      </c>
      <c r="H173" s="189">
        <v>1450</v>
      </c>
      <c r="I173" s="190"/>
      <c r="J173" s="191">
        <f>ROUND(I173*H173,2)</f>
        <v>0</v>
      </c>
      <c r="K173" s="192"/>
      <c r="L173" s="35"/>
      <c r="M173" s="193" t="s">
        <v>1</v>
      </c>
      <c r="N173" s="194" t="s">
        <v>41</v>
      </c>
      <c r="O173" s="78"/>
      <c r="P173" s="195">
        <f>O173*H173</f>
        <v>0</v>
      </c>
      <c r="Q173" s="195">
        <v>0</v>
      </c>
      <c r="R173" s="195">
        <f>Q173*H173</f>
        <v>0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136</v>
      </c>
      <c r="AT173" s="197" t="s">
        <v>132</v>
      </c>
      <c r="AU173" s="197" t="s">
        <v>88</v>
      </c>
      <c r="AY173" s="15" t="s">
        <v>129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88</v>
      </c>
      <c r="BK173" s="198">
        <f>ROUND(I173*H173,2)</f>
        <v>0</v>
      </c>
      <c r="BL173" s="15" t="s">
        <v>136</v>
      </c>
      <c r="BM173" s="197" t="s">
        <v>337</v>
      </c>
    </row>
    <row r="174" s="2" customFormat="1" ht="24.15" customHeight="1">
      <c r="A174" s="34"/>
      <c r="B174" s="184"/>
      <c r="C174" s="185" t="s">
        <v>338</v>
      </c>
      <c r="D174" s="185" t="s">
        <v>132</v>
      </c>
      <c r="E174" s="186" t="s">
        <v>339</v>
      </c>
      <c r="F174" s="187" t="s">
        <v>340</v>
      </c>
      <c r="G174" s="188" t="s">
        <v>201</v>
      </c>
      <c r="H174" s="189">
        <v>194.86000000000001</v>
      </c>
      <c r="I174" s="190"/>
      <c r="J174" s="191">
        <f>ROUND(I174*H174,2)</f>
        <v>0</v>
      </c>
      <c r="K174" s="192"/>
      <c r="L174" s="35"/>
      <c r="M174" s="193" t="s">
        <v>1</v>
      </c>
      <c r="N174" s="194" t="s">
        <v>41</v>
      </c>
      <c r="O174" s="78"/>
      <c r="P174" s="195">
        <f>O174*H174</f>
        <v>0</v>
      </c>
      <c r="Q174" s="195">
        <v>0</v>
      </c>
      <c r="R174" s="195">
        <f>Q174*H174</f>
        <v>0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136</v>
      </c>
      <c r="AT174" s="197" t="s">
        <v>132</v>
      </c>
      <c r="AU174" s="197" t="s">
        <v>88</v>
      </c>
      <c r="AY174" s="15" t="s">
        <v>129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88</v>
      </c>
      <c r="BK174" s="198">
        <f>ROUND(I174*H174,2)</f>
        <v>0</v>
      </c>
      <c r="BL174" s="15" t="s">
        <v>136</v>
      </c>
      <c r="BM174" s="197" t="s">
        <v>341</v>
      </c>
    </row>
    <row r="175" s="2" customFormat="1" ht="24.15" customHeight="1">
      <c r="A175" s="34"/>
      <c r="B175" s="184"/>
      <c r="C175" s="185" t="s">
        <v>342</v>
      </c>
      <c r="D175" s="185" t="s">
        <v>132</v>
      </c>
      <c r="E175" s="186" t="s">
        <v>343</v>
      </c>
      <c r="F175" s="187" t="s">
        <v>344</v>
      </c>
      <c r="G175" s="188" t="s">
        <v>201</v>
      </c>
      <c r="H175" s="189">
        <v>1753.74</v>
      </c>
      <c r="I175" s="190"/>
      <c r="J175" s="191">
        <f>ROUND(I175*H175,2)</f>
        <v>0</v>
      </c>
      <c r="K175" s="192"/>
      <c r="L175" s="35"/>
      <c r="M175" s="193" t="s">
        <v>1</v>
      </c>
      <c r="N175" s="194" t="s">
        <v>41</v>
      </c>
      <c r="O175" s="78"/>
      <c r="P175" s="195">
        <f>O175*H175</f>
        <v>0</v>
      </c>
      <c r="Q175" s="195">
        <v>0</v>
      </c>
      <c r="R175" s="195">
        <f>Q175*H175</f>
        <v>0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136</v>
      </c>
      <c r="AT175" s="197" t="s">
        <v>132</v>
      </c>
      <c r="AU175" s="197" t="s">
        <v>88</v>
      </c>
      <c r="AY175" s="15" t="s">
        <v>129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5" t="s">
        <v>88</v>
      </c>
      <c r="BK175" s="198">
        <f>ROUND(I175*H175,2)</f>
        <v>0</v>
      </c>
      <c r="BL175" s="15" t="s">
        <v>136</v>
      </c>
      <c r="BM175" s="197" t="s">
        <v>345</v>
      </c>
    </row>
    <row r="176" s="12" customFormat="1" ht="22.8" customHeight="1">
      <c r="A176" s="12"/>
      <c r="B176" s="171"/>
      <c r="C176" s="12"/>
      <c r="D176" s="172" t="s">
        <v>74</v>
      </c>
      <c r="E176" s="182" t="s">
        <v>196</v>
      </c>
      <c r="F176" s="182" t="s">
        <v>197</v>
      </c>
      <c r="G176" s="12"/>
      <c r="H176" s="12"/>
      <c r="I176" s="174"/>
      <c r="J176" s="183">
        <f>BK176</f>
        <v>0</v>
      </c>
      <c r="K176" s="12"/>
      <c r="L176" s="171"/>
      <c r="M176" s="176"/>
      <c r="N176" s="177"/>
      <c r="O176" s="177"/>
      <c r="P176" s="178">
        <f>P177</f>
        <v>0</v>
      </c>
      <c r="Q176" s="177"/>
      <c r="R176" s="178">
        <f>R177</f>
        <v>0</v>
      </c>
      <c r="S176" s="177"/>
      <c r="T176" s="179">
        <f>T177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72" t="s">
        <v>82</v>
      </c>
      <c r="AT176" s="180" t="s">
        <v>74</v>
      </c>
      <c r="AU176" s="180" t="s">
        <v>82</v>
      </c>
      <c r="AY176" s="172" t="s">
        <v>129</v>
      </c>
      <c r="BK176" s="181">
        <f>BK177</f>
        <v>0</v>
      </c>
    </row>
    <row r="177" s="2" customFormat="1" ht="33" customHeight="1">
      <c r="A177" s="34"/>
      <c r="B177" s="184"/>
      <c r="C177" s="185" t="s">
        <v>346</v>
      </c>
      <c r="D177" s="185" t="s">
        <v>132</v>
      </c>
      <c r="E177" s="186" t="s">
        <v>199</v>
      </c>
      <c r="F177" s="187" t="s">
        <v>200</v>
      </c>
      <c r="G177" s="188" t="s">
        <v>201</v>
      </c>
      <c r="H177" s="189">
        <v>306.81099999999998</v>
      </c>
      <c r="I177" s="190"/>
      <c r="J177" s="191">
        <f>ROUND(I177*H177,2)</f>
        <v>0</v>
      </c>
      <c r="K177" s="192"/>
      <c r="L177" s="35"/>
      <c r="M177" s="193" t="s">
        <v>1</v>
      </c>
      <c r="N177" s="194" t="s">
        <v>41</v>
      </c>
      <c r="O177" s="78"/>
      <c r="P177" s="195">
        <f>O177*H177</f>
        <v>0</v>
      </c>
      <c r="Q177" s="195">
        <v>0</v>
      </c>
      <c r="R177" s="195">
        <f>Q177*H177</f>
        <v>0</v>
      </c>
      <c r="S177" s="195">
        <v>0</v>
      </c>
      <c r="T177" s="19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136</v>
      </c>
      <c r="AT177" s="197" t="s">
        <v>132</v>
      </c>
      <c r="AU177" s="197" t="s">
        <v>88</v>
      </c>
      <c r="AY177" s="15" t="s">
        <v>129</v>
      </c>
      <c r="BE177" s="198">
        <f>IF(N177="základná",J177,0)</f>
        <v>0</v>
      </c>
      <c r="BF177" s="198">
        <f>IF(N177="znížená",J177,0)</f>
        <v>0</v>
      </c>
      <c r="BG177" s="198">
        <f>IF(N177="zákl. prenesená",J177,0)</f>
        <v>0</v>
      </c>
      <c r="BH177" s="198">
        <f>IF(N177="zníž. prenesená",J177,0)</f>
        <v>0</v>
      </c>
      <c r="BI177" s="198">
        <f>IF(N177="nulová",J177,0)</f>
        <v>0</v>
      </c>
      <c r="BJ177" s="15" t="s">
        <v>88</v>
      </c>
      <c r="BK177" s="198">
        <f>ROUND(I177*H177,2)</f>
        <v>0</v>
      </c>
      <c r="BL177" s="15" t="s">
        <v>136</v>
      </c>
      <c r="BM177" s="197" t="s">
        <v>347</v>
      </c>
    </row>
    <row r="178" s="12" customFormat="1" ht="25.92" customHeight="1">
      <c r="A178" s="12"/>
      <c r="B178" s="171"/>
      <c r="C178" s="12"/>
      <c r="D178" s="172" t="s">
        <v>74</v>
      </c>
      <c r="E178" s="173" t="s">
        <v>203</v>
      </c>
      <c r="F178" s="173" t="s">
        <v>204</v>
      </c>
      <c r="G178" s="12"/>
      <c r="H178" s="12"/>
      <c r="I178" s="174"/>
      <c r="J178" s="175">
        <f>BK178</f>
        <v>0</v>
      </c>
      <c r="K178" s="12"/>
      <c r="L178" s="171"/>
      <c r="M178" s="176"/>
      <c r="N178" s="177"/>
      <c r="O178" s="177"/>
      <c r="P178" s="178">
        <f>P179</f>
        <v>0</v>
      </c>
      <c r="Q178" s="177"/>
      <c r="R178" s="178">
        <f>R179</f>
        <v>0</v>
      </c>
      <c r="S178" s="177"/>
      <c r="T178" s="179">
        <f>T179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72" t="s">
        <v>130</v>
      </c>
      <c r="AT178" s="180" t="s">
        <v>74</v>
      </c>
      <c r="AU178" s="180" t="s">
        <v>75</v>
      </c>
      <c r="AY178" s="172" t="s">
        <v>129</v>
      </c>
      <c r="BK178" s="181">
        <f>BK179</f>
        <v>0</v>
      </c>
    </row>
    <row r="179" s="12" customFormat="1" ht="22.8" customHeight="1">
      <c r="A179" s="12"/>
      <c r="B179" s="171"/>
      <c r="C179" s="12"/>
      <c r="D179" s="172" t="s">
        <v>74</v>
      </c>
      <c r="E179" s="182" t="s">
        <v>205</v>
      </c>
      <c r="F179" s="182" t="s">
        <v>206</v>
      </c>
      <c r="G179" s="12"/>
      <c r="H179" s="12"/>
      <c r="I179" s="174"/>
      <c r="J179" s="183">
        <f>BK179</f>
        <v>0</v>
      </c>
      <c r="K179" s="12"/>
      <c r="L179" s="171"/>
      <c r="M179" s="176"/>
      <c r="N179" s="177"/>
      <c r="O179" s="177"/>
      <c r="P179" s="178">
        <f>P180</f>
        <v>0</v>
      </c>
      <c r="Q179" s="177"/>
      <c r="R179" s="178">
        <f>R180</f>
        <v>0</v>
      </c>
      <c r="S179" s="177"/>
      <c r="T179" s="179">
        <f>T180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72" t="s">
        <v>130</v>
      </c>
      <c r="AT179" s="180" t="s">
        <v>74</v>
      </c>
      <c r="AU179" s="180" t="s">
        <v>82</v>
      </c>
      <c r="AY179" s="172" t="s">
        <v>129</v>
      </c>
      <c r="BK179" s="181">
        <f>BK180</f>
        <v>0</v>
      </c>
    </row>
    <row r="180" s="2" customFormat="1" ht="24.15" customHeight="1">
      <c r="A180" s="34"/>
      <c r="B180" s="184"/>
      <c r="C180" s="185" t="s">
        <v>348</v>
      </c>
      <c r="D180" s="185" t="s">
        <v>132</v>
      </c>
      <c r="E180" s="186" t="s">
        <v>208</v>
      </c>
      <c r="F180" s="187" t="s">
        <v>209</v>
      </c>
      <c r="G180" s="188" t="s">
        <v>210</v>
      </c>
      <c r="H180" s="189">
        <v>1</v>
      </c>
      <c r="I180" s="190"/>
      <c r="J180" s="191">
        <f>ROUND(I180*H180,2)</f>
        <v>0</v>
      </c>
      <c r="K180" s="192"/>
      <c r="L180" s="35"/>
      <c r="M180" s="210" t="s">
        <v>1</v>
      </c>
      <c r="N180" s="211" t="s">
        <v>41</v>
      </c>
      <c r="O180" s="212"/>
      <c r="P180" s="213">
        <f>O180*H180</f>
        <v>0</v>
      </c>
      <c r="Q180" s="213">
        <v>0</v>
      </c>
      <c r="R180" s="213">
        <f>Q180*H180</f>
        <v>0</v>
      </c>
      <c r="S180" s="213">
        <v>0</v>
      </c>
      <c r="T180" s="214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211</v>
      </c>
      <c r="AT180" s="197" t="s">
        <v>132</v>
      </c>
      <c r="AU180" s="197" t="s">
        <v>88</v>
      </c>
      <c r="AY180" s="15" t="s">
        <v>129</v>
      </c>
      <c r="BE180" s="198">
        <f>IF(N180="základná",J180,0)</f>
        <v>0</v>
      </c>
      <c r="BF180" s="198">
        <f>IF(N180="znížená",J180,0)</f>
        <v>0</v>
      </c>
      <c r="BG180" s="198">
        <f>IF(N180="zákl. prenesená",J180,0)</f>
        <v>0</v>
      </c>
      <c r="BH180" s="198">
        <f>IF(N180="zníž. prenesená",J180,0)</f>
        <v>0</v>
      </c>
      <c r="BI180" s="198">
        <f>IF(N180="nulová",J180,0)</f>
        <v>0</v>
      </c>
      <c r="BJ180" s="15" t="s">
        <v>88</v>
      </c>
      <c r="BK180" s="198">
        <f>ROUND(I180*H180,2)</f>
        <v>0</v>
      </c>
      <c r="BL180" s="15" t="s">
        <v>211</v>
      </c>
      <c r="BM180" s="197" t="s">
        <v>349</v>
      </c>
    </row>
    <row r="181" s="2" customFormat="1" ht="6.96" customHeight="1">
      <c r="A181" s="34"/>
      <c r="B181" s="61"/>
      <c r="C181" s="62"/>
      <c r="D181" s="62"/>
      <c r="E181" s="62"/>
      <c r="F181" s="62"/>
      <c r="G181" s="62"/>
      <c r="H181" s="62"/>
      <c r="I181" s="62"/>
      <c r="J181" s="62"/>
      <c r="K181" s="62"/>
      <c r="L181" s="35"/>
      <c r="M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</row>
  </sheetData>
  <autoFilter ref="C127:K18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99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26.25" customHeight="1">
      <c r="B7" s="18"/>
      <c r="E7" s="130" t="str">
        <f>'Rekapitulácia stavby'!K6</f>
        <v>EUROVELO 11 V REGIÓNE ZOHT, ÚSEK ČERVENICA PRI SABINOVE - LIPANY I. ETAPA</v>
      </c>
      <c r="F7" s="28"/>
      <c r="G7" s="28"/>
      <c r="H7" s="28"/>
      <c r="L7" s="18"/>
    </row>
    <row r="8" hidden="1" s="1" customFormat="1" ht="12" customHeight="1">
      <c r="B8" s="18"/>
      <c r="D8" s="28" t="s">
        <v>100</v>
      </c>
      <c r="L8" s="18"/>
    </row>
    <row r="9" hidden="1" s="2" customFormat="1" ht="16.5" customHeight="1">
      <c r="A9" s="34"/>
      <c r="B9" s="35"/>
      <c r="C9" s="34"/>
      <c r="D9" s="34"/>
      <c r="E9" s="130" t="s">
        <v>101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102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6.5" customHeight="1">
      <c r="A11" s="34"/>
      <c r="B11" s="35"/>
      <c r="C11" s="34"/>
      <c r="D11" s="34"/>
      <c r="E11" s="68" t="s">
        <v>350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2. 9. 2022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hidden="1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ROUND(J129,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ROUND((SUM(BE129:BE197)),  2)</f>
        <v>0</v>
      </c>
      <c r="G35" s="137"/>
      <c r="H35" s="137"/>
      <c r="I35" s="138">
        <v>0.20000000000000001</v>
      </c>
      <c r="J35" s="136">
        <f>ROUND(((SUM(BE129:BE197))*I35),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41" t="s">
        <v>41</v>
      </c>
      <c r="F36" s="136">
        <f>ROUND((SUM(BF129:BF197)),  2)</f>
        <v>0</v>
      </c>
      <c r="G36" s="137"/>
      <c r="H36" s="137"/>
      <c r="I36" s="138">
        <v>0.20000000000000001</v>
      </c>
      <c r="J36" s="136">
        <f>ROUND(((SUM(BF129:BF197))*I36),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ROUND((SUM(BG129:BG197)),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ROUND((SUM(BH129:BH197)),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ROUND((SUM(BI129:BI197)),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hidden="1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104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26.25" customHeight="1">
      <c r="A85" s="34"/>
      <c r="B85" s="35"/>
      <c r="C85" s="34"/>
      <c r="D85" s="34"/>
      <c r="E85" s="130" t="str">
        <f>E7</f>
        <v>EUROVELO 11 V REGIÓNE ZOHT, ÚSEK ČERVENICA PRI SABINOVE - LIPANY I. ETAPA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8"/>
      <c r="C86" s="28" t="s">
        <v>100</v>
      </c>
      <c r="L86" s="18"/>
    </row>
    <row r="87" hidden="1" s="2" customFormat="1" ht="16.5" customHeight="1">
      <c r="A87" s="34"/>
      <c r="B87" s="35"/>
      <c r="C87" s="34"/>
      <c r="D87" s="34"/>
      <c r="E87" s="130" t="s">
        <v>101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102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6.5" customHeight="1">
      <c r="A89" s="34"/>
      <c r="B89" s="35"/>
      <c r="C89" s="34"/>
      <c r="D89" s="34"/>
      <c r="E89" s="68" t="str">
        <f>E11</f>
        <v>033 - SO 30.3 Cyklotrasa - novostavba v k.ú. Lipany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19</v>
      </c>
      <c r="D91" s="34"/>
      <c r="E91" s="34"/>
      <c r="F91" s="23" t="str">
        <f>F14</f>
        <v>LIPANY</v>
      </c>
      <c r="G91" s="34"/>
      <c r="H91" s="34"/>
      <c r="I91" s="28" t="s">
        <v>21</v>
      </c>
      <c r="J91" s="70" t="str">
        <f>IF(J14="","",J14)</f>
        <v>2. 9. 2022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ZDRUŽENIE OBCI HORNEJ TORYSY (ZOHT), LIPANY</v>
      </c>
      <c r="G93" s="34"/>
      <c r="H93" s="34"/>
      <c r="I93" s="28" t="s">
        <v>29</v>
      </c>
      <c r="J93" s="32" t="str">
        <f>E23</f>
        <v>KDS PROJEKT, S.R.O.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49" t="s">
        <v>105</v>
      </c>
      <c r="D96" s="141"/>
      <c r="E96" s="141"/>
      <c r="F96" s="141"/>
      <c r="G96" s="141"/>
      <c r="H96" s="141"/>
      <c r="I96" s="141"/>
      <c r="J96" s="150" t="s">
        <v>106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51" t="s">
        <v>107</v>
      </c>
      <c r="D98" s="34"/>
      <c r="E98" s="34"/>
      <c r="F98" s="34"/>
      <c r="G98" s="34"/>
      <c r="H98" s="34"/>
      <c r="I98" s="34"/>
      <c r="J98" s="97">
        <f>J129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108</v>
      </c>
    </row>
    <row r="99" hidden="1" s="9" customFormat="1" ht="24.96" customHeight="1">
      <c r="A99" s="9"/>
      <c r="B99" s="152"/>
      <c r="C99" s="9"/>
      <c r="D99" s="153" t="s">
        <v>109</v>
      </c>
      <c r="E99" s="154"/>
      <c r="F99" s="154"/>
      <c r="G99" s="154"/>
      <c r="H99" s="154"/>
      <c r="I99" s="154"/>
      <c r="J99" s="155">
        <f>J130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6"/>
      <c r="C100" s="10"/>
      <c r="D100" s="157" t="s">
        <v>214</v>
      </c>
      <c r="E100" s="158"/>
      <c r="F100" s="158"/>
      <c r="G100" s="158"/>
      <c r="H100" s="158"/>
      <c r="I100" s="158"/>
      <c r="J100" s="159">
        <f>J131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6"/>
      <c r="C101" s="10"/>
      <c r="D101" s="157" t="s">
        <v>215</v>
      </c>
      <c r="E101" s="158"/>
      <c r="F101" s="158"/>
      <c r="G101" s="158"/>
      <c r="H101" s="158"/>
      <c r="I101" s="158"/>
      <c r="J101" s="159">
        <f>J159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6"/>
      <c r="C102" s="10"/>
      <c r="D102" s="157" t="s">
        <v>110</v>
      </c>
      <c r="E102" s="158"/>
      <c r="F102" s="158"/>
      <c r="G102" s="158"/>
      <c r="H102" s="158"/>
      <c r="I102" s="158"/>
      <c r="J102" s="159">
        <f>J162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6"/>
      <c r="C103" s="10"/>
      <c r="D103" s="157" t="s">
        <v>111</v>
      </c>
      <c r="E103" s="158"/>
      <c r="F103" s="158"/>
      <c r="G103" s="158"/>
      <c r="H103" s="158"/>
      <c r="I103" s="158"/>
      <c r="J103" s="159">
        <f>J168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6"/>
      <c r="C104" s="10"/>
      <c r="D104" s="157" t="s">
        <v>112</v>
      </c>
      <c r="E104" s="158"/>
      <c r="F104" s="158"/>
      <c r="G104" s="158"/>
      <c r="H104" s="158"/>
      <c r="I104" s="158"/>
      <c r="J104" s="159">
        <f>J190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52"/>
      <c r="C105" s="9"/>
      <c r="D105" s="153" t="s">
        <v>113</v>
      </c>
      <c r="E105" s="154"/>
      <c r="F105" s="154"/>
      <c r="G105" s="154"/>
      <c r="H105" s="154"/>
      <c r="I105" s="154"/>
      <c r="J105" s="155">
        <f>J192</f>
        <v>0</v>
      </c>
      <c r="K105" s="9"/>
      <c r="L105" s="15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56"/>
      <c r="C106" s="10"/>
      <c r="D106" s="157" t="s">
        <v>114</v>
      </c>
      <c r="E106" s="158"/>
      <c r="F106" s="158"/>
      <c r="G106" s="158"/>
      <c r="H106" s="158"/>
      <c r="I106" s="158"/>
      <c r="J106" s="159">
        <f>J193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56"/>
      <c r="C107" s="10"/>
      <c r="D107" s="157" t="s">
        <v>351</v>
      </c>
      <c r="E107" s="158"/>
      <c r="F107" s="158"/>
      <c r="G107" s="158"/>
      <c r="H107" s="158"/>
      <c r="I107" s="158"/>
      <c r="J107" s="159">
        <f>J196</f>
        <v>0</v>
      </c>
      <c r="K107" s="10"/>
      <c r="L107" s="15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hidden="1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hidden="1"/>
    <row r="111" hidden="1"/>
    <row r="112" hidden="1"/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115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15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6.25" customHeight="1">
      <c r="A117" s="34"/>
      <c r="B117" s="35"/>
      <c r="C117" s="34"/>
      <c r="D117" s="34"/>
      <c r="E117" s="130" t="str">
        <f>E7</f>
        <v>EUROVELO 11 V REGIÓNE ZOHT, ÚSEK ČERVENICA PRI SABINOVE - LIPANY I. ETAPA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100</v>
      </c>
      <c r="L118" s="18"/>
    </row>
    <row r="119" s="2" customFormat="1" ht="16.5" customHeight="1">
      <c r="A119" s="34"/>
      <c r="B119" s="35"/>
      <c r="C119" s="34"/>
      <c r="D119" s="34"/>
      <c r="E119" s="130" t="s">
        <v>101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102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8" t="str">
        <f>E11</f>
        <v>033 - SO 30.3 Cyklotrasa - novostavba v k.ú. Lipany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F14</f>
        <v>LIPANY</v>
      </c>
      <c r="G123" s="34"/>
      <c r="H123" s="34"/>
      <c r="I123" s="28" t="s">
        <v>21</v>
      </c>
      <c r="J123" s="70" t="str">
        <f>IF(J14="","",J14)</f>
        <v>2. 9. 2022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23</v>
      </c>
      <c r="D125" s="34"/>
      <c r="E125" s="34"/>
      <c r="F125" s="23" t="str">
        <f>E17</f>
        <v>ZDRUŽENIE OBCI HORNEJ TORYSY (ZOHT), LIPANY</v>
      </c>
      <c r="G125" s="34"/>
      <c r="H125" s="34"/>
      <c r="I125" s="28" t="s">
        <v>29</v>
      </c>
      <c r="J125" s="32" t="str">
        <f>E23</f>
        <v>KDS PROJEKT, S.R.O.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27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 xml:space="preserve"> 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0"/>
      <c r="B128" s="161"/>
      <c r="C128" s="162" t="s">
        <v>116</v>
      </c>
      <c r="D128" s="163" t="s">
        <v>60</v>
      </c>
      <c r="E128" s="163" t="s">
        <v>56</v>
      </c>
      <c r="F128" s="163" t="s">
        <v>57</v>
      </c>
      <c r="G128" s="163" t="s">
        <v>117</v>
      </c>
      <c r="H128" s="163" t="s">
        <v>118</v>
      </c>
      <c r="I128" s="163" t="s">
        <v>119</v>
      </c>
      <c r="J128" s="164" t="s">
        <v>106</v>
      </c>
      <c r="K128" s="165" t="s">
        <v>120</v>
      </c>
      <c r="L128" s="166"/>
      <c r="M128" s="87" t="s">
        <v>1</v>
      </c>
      <c r="N128" s="88" t="s">
        <v>39</v>
      </c>
      <c r="O128" s="88" t="s">
        <v>121</v>
      </c>
      <c r="P128" s="88" t="s">
        <v>122</v>
      </c>
      <c r="Q128" s="88" t="s">
        <v>123</v>
      </c>
      <c r="R128" s="88" t="s">
        <v>124</v>
      </c>
      <c r="S128" s="88" t="s">
        <v>125</v>
      </c>
      <c r="T128" s="89" t="s">
        <v>126</v>
      </c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</row>
    <row r="129" s="2" customFormat="1" ht="22.8" customHeight="1">
      <c r="A129" s="34"/>
      <c r="B129" s="35"/>
      <c r="C129" s="94" t="s">
        <v>107</v>
      </c>
      <c r="D129" s="34"/>
      <c r="E129" s="34"/>
      <c r="F129" s="34"/>
      <c r="G129" s="34"/>
      <c r="H129" s="34"/>
      <c r="I129" s="34"/>
      <c r="J129" s="167">
        <f>BK129</f>
        <v>0</v>
      </c>
      <c r="K129" s="34"/>
      <c r="L129" s="35"/>
      <c r="M129" s="90"/>
      <c r="N129" s="74"/>
      <c r="O129" s="91"/>
      <c r="P129" s="168">
        <f>P130+P192</f>
        <v>0</v>
      </c>
      <c r="Q129" s="91"/>
      <c r="R129" s="168">
        <f>R130+R192</f>
        <v>5915.7727228430003</v>
      </c>
      <c r="S129" s="91"/>
      <c r="T129" s="169">
        <f>T130+T192</f>
        <v>6.1899999999999995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108</v>
      </c>
      <c r="BK129" s="170">
        <f>BK130+BK192</f>
        <v>0</v>
      </c>
    </row>
    <row r="130" s="12" customFormat="1" ht="25.92" customHeight="1">
      <c r="A130" s="12"/>
      <c r="B130" s="171"/>
      <c r="C130" s="12"/>
      <c r="D130" s="172" t="s">
        <v>74</v>
      </c>
      <c r="E130" s="173" t="s">
        <v>127</v>
      </c>
      <c r="F130" s="173" t="s">
        <v>128</v>
      </c>
      <c r="G130" s="12"/>
      <c r="H130" s="12"/>
      <c r="I130" s="174"/>
      <c r="J130" s="175">
        <f>BK130</f>
        <v>0</v>
      </c>
      <c r="K130" s="12"/>
      <c r="L130" s="171"/>
      <c r="M130" s="176"/>
      <c r="N130" s="177"/>
      <c r="O130" s="177"/>
      <c r="P130" s="178">
        <f>P131+P159+P162+P168+P190</f>
        <v>0</v>
      </c>
      <c r="Q130" s="177"/>
      <c r="R130" s="178">
        <f>R131+R159+R162+R168+R190</f>
        <v>5915.7727228430003</v>
      </c>
      <c r="S130" s="177"/>
      <c r="T130" s="179">
        <f>T131+T159+T162+T168+T190</f>
        <v>6.1899999999999995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2" t="s">
        <v>82</v>
      </c>
      <c r="AT130" s="180" t="s">
        <v>74</v>
      </c>
      <c r="AU130" s="180" t="s">
        <v>75</v>
      </c>
      <c r="AY130" s="172" t="s">
        <v>129</v>
      </c>
      <c r="BK130" s="181">
        <f>BK131+BK159+BK162+BK168+BK190</f>
        <v>0</v>
      </c>
    </row>
    <row r="131" s="12" customFormat="1" ht="22.8" customHeight="1">
      <c r="A131" s="12"/>
      <c r="B131" s="171"/>
      <c r="C131" s="12"/>
      <c r="D131" s="172" t="s">
        <v>74</v>
      </c>
      <c r="E131" s="182" t="s">
        <v>82</v>
      </c>
      <c r="F131" s="182" t="s">
        <v>216</v>
      </c>
      <c r="G131" s="12"/>
      <c r="H131" s="12"/>
      <c r="I131" s="174"/>
      <c r="J131" s="183">
        <f>BK131</f>
        <v>0</v>
      </c>
      <c r="K131" s="12"/>
      <c r="L131" s="171"/>
      <c r="M131" s="176"/>
      <c r="N131" s="177"/>
      <c r="O131" s="177"/>
      <c r="P131" s="178">
        <f>SUM(P132:P158)</f>
        <v>0</v>
      </c>
      <c r="Q131" s="177"/>
      <c r="R131" s="178">
        <f>SUM(R132:R158)</f>
        <v>2061.0463956150002</v>
      </c>
      <c r="S131" s="177"/>
      <c r="T131" s="179">
        <f>SUM(T132:T158)</f>
        <v>6.1899999999999995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2" t="s">
        <v>82</v>
      </c>
      <c r="AT131" s="180" t="s">
        <v>74</v>
      </c>
      <c r="AU131" s="180" t="s">
        <v>82</v>
      </c>
      <c r="AY131" s="172" t="s">
        <v>129</v>
      </c>
      <c r="BK131" s="181">
        <f>SUM(BK132:BK158)</f>
        <v>0</v>
      </c>
    </row>
    <row r="132" s="2" customFormat="1" ht="24.15" customHeight="1">
      <c r="A132" s="34"/>
      <c r="B132" s="184"/>
      <c r="C132" s="185" t="s">
        <v>82</v>
      </c>
      <c r="D132" s="185" t="s">
        <v>132</v>
      </c>
      <c r="E132" s="186" t="s">
        <v>352</v>
      </c>
      <c r="F132" s="187" t="s">
        <v>353</v>
      </c>
      <c r="G132" s="188" t="s">
        <v>135</v>
      </c>
      <c r="H132" s="189">
        <v>400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136</v>
      </c>
      <c r="AT132" s="197" t="s">
        <v>132</v>
      </c>
      <c r="AU132" s="197" t="s">
        <v>88</v>
      </c>
      <c r="AY132" s="15" t="s">
        <v>129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136</v>
      </c>
      <c r="BM132" s="197" t="s">
        <v>354</v>
      </c>
    </row>
    <row r="133" s="2" customFormat="1" ht="24.15" customHeight="1">
      <c r="A133" s="34"/>
      <c r="B133" s="184"/>
      <c r="C133" s="185" t="s">
        <v>88</v>
      </c>
      <c r="D133" s="185" t="s">
        <v>132</v>
      </c>
      <c r="E133" s="186" t="s">
        <v>355</v>
      </c>
      <c r="F133" s="187" t="s">
        <v>356</v>
      </c>
      <c r="G133" s="188" t="s">
        <v>150</v>
      </c>
      <c r="H133" s="189">
        <v>3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136</v>
      </c>
      <c r="AT133" s="197" t="s">
        <v>132</v>
      </c>
      <c r="AU133" s="197" t="s">
        <v>88</v>
      </c>
      <c r="AY133" s="15" t="s">
        <v>129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136</v>
      </c>
      <c r="BM133" s="197" t="s">
        <v>357</v>
      </c>
    </row>
    <row r="134" s="2" customFormat="1" ht="24.15" customHeight="1">
      <c r="A134" s="34"/>
      <c r="B134" s="184"/>
      <c r="C134" s="185" t="s">
        <v>143</v>
      </c>
      <c r="D134" s="185" t="s">
        <v>132</v>
      </c>
      <c r="E134" s="186" t="s">
        <v>358</v>
      </c>
      <c r="F134" s="187" t="s">
        <v>359</v>
      </c>
      <c r="G134" s="188" t="s">
        <v>150</v>
      </c>
      <c r="H134" s="189">
        <v>3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1.5204999999999999E-05</v>
      </c>
      <c r="R134" s="195">
        <f>Q134*H134</f>
        <v>4.5614999999999996E-05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136</v>
      </c>
      <c r="AT134" s="197" t="s">
        <v>132</v>
      </c>
      <c r="AU134" s="197" t="s">
        <v>88</v>
      </c>
      <c r="AY134" s="15" t="s">
        <v>129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136</v>
      </c>
      <c r="BM134" s="197" t="s">
        <v>360</v>
      </c>
    </row>
    <row r="135" s="2" customFormat="1" ht="24.15" customHeight="1">
      <c r="A135" s="34"/>
      <c r="B135" s="184"/>
      <c r="C135" s="185" t="s">
        <v>136</v>
      </c>
      <c r="D135" s="185" t="s">
        <v>132</v>
      </c>
      <c r="E135" s="186" t="s">
        <v>217</v>
      </c>
      <c r="F135" s="187" t="s">
        <v>218</v>
      </c>
      <c r="G135" s="188" t="s">
        <v>135</v>
      </c>
      <c r="H135" s="189">
        <v>16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0.26000000000000001</v>
      </c>
      <c r="T135" s="196">
        <f>S135*H135</f>
        <v>4.1600000000000001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136</v>
      </c>
      <c r="AT135" s="197" t="s">
        <v>132</v>
      </c>
      <c r="AU135" s="197" t="s">
        <v>88</v>
      </c>
      <c r="AY135" s="15" t="s">
        <v>129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136</v>
      </c>
      <c r="BM135" s="197" t="s">
        <v>361</v>
      </c>
    </row>
    <row r="136" s="2" customFormat="1" ht="24.15" customHeight="1">
      <c r="A136" s="34"/>
      <c r="B136" s="184"/>
      <c r="C136" s="185" t="s">
        <v>130</v>
      </c>
      <c r="D136" s="185" t="s">
        <v>132</v>
      </c>
      <c r="E136" s="186" t="s">
        <v>223</v>
      </c>
      <c r="F136" s="187" t="s">
        <v>224</v>
      </c>
      <c r="G136" s="188" t="s">
        <v>182</v>
      </c>
      <c r="H136" s="189">
        <v>14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0.14499999999999999</v>
      </c>
      <c r="T136" s="196">
        <f>S136*H136</f>
        <v>2.0299999999999998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136</v>
      </c>
      <c r="AT136" s="197" t="s">
        <v>132</v>
      </c>
      <c r="AU136" s="197" t="s">
        <v>88</v>
      </c>
      <c r="AY136" s="15" t="s">
        <v>129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136</v>
      </c>
      <c r="BM136" s="197" t="s">
        <v>362</v>
      </c>
    </row>
    <row r="137" s="2" customFormat="1" ht="33" customHeight="1">
      <c r="A137" s="34"/>
      <c r="B137" s="184"/>
      <c r="C137" s="185" t="s">
        <v>157</v>
      </c>
      <c r="D137" s="185" t="s">
        <v>132</v>
      </c>
      <c r="E137" s="186" t="s">
        <v>363</v>
      </c>
      <c r="F137" s="187" t="s">
        <v>364</v>
      </c>
      <c r="G137" s="188" t="s">
        <v>228</v>
      </c>
      <c r="H137" s="189">
        <v>1300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136</v>
      </c>
      <c r="AT137" s="197" t="s">
        <v>132</v>
      </c>
      <c r="AU137" s="197" t="s">
        <v>88</v>
      </c>
      <c r="AY137" s="15" t="s">
        <v>129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136</v>
      </c>
      <c r="BM137" s="197" t="s">
        <v>365</v>
      </c>
    </row>
    <row r="138" s="2" customFormat="1" ht="24.15" customHeight="1">
      <c r="A138" s="34"/>
      <c r="B138" s="184"/>
      <c r="C138" s="185" t="s">
        <v>161</v>
      </c>
      <c r="D138" s="185" t="s">
        <v>132</v>
      </c>
      <c r="E138" s="186" t="s">
        <v>366</v>
      </c>
      <c r="F138" s="187" t="s">
        <v>367</v>
      </c>
      <c r="G138" s="188" t="s">
        <v>228</v>
      </c>
      <c r="H138" s="189">
        <v>1426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136</v>
      </c>
      <c r="AT138" s="197" t="s">
        <v>132</v>
      </c>
      <c r="AU138" s="197" t="s">
        <v>88</v>
      </c>
      <c r="AY138" s="15" t="s">
        <v>129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136</v>
      </c>
      <c r="BM138" s="197" t="s">
        <v>368</v>
      </c>
    </row>
    <row r="139" s="2" customFormat="1" ht="24.15" customHeight="1">
      <c r="A139" s="34"/>
      <c r="B139" s="184"/>
      <c r="C139" s="185" t="s">
        <v>155</v>
      </c>
      <c r="D139" s="185" t="s">
        <v>132</v>
      </c>
      <c r="E139" s="186" t="s">
        <v>233</v>
      </c>
      <c r="F139" s="187" t="s">
        <v>234</v>
      </c>
      <c r="G139" s="188" t="s">
        <v>228</v>
      </c>
      <c r="H139" s="189">
        <v>427.80000000000001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136</v>
      </c>
      <c r="AT139" s="197" t="s">
        <v>132</v>
      </c>
      <c r="AU139" s="197" t="s">
        <v>88</v>
      </c>
      <c r="AY139" s="15" t="s">
        <v>129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136</v>
      </c>
      <c r="BM139" s="197" t="s">
        <v>369</v>
      </c>
    </row>
    <row r="140" s="2" customFormat="1" ht="24.15" customHeight="1">
      <c r="A140" s="34"/>
      <c r="B140" s="184"/>
      <c r="C140" s="185" t="s">
        <v>141</v>
      </c>
      <c r="D140" s="185" t="s">
        <v>132</v>
      </c>
      <c r="E140" s="186" t="s">
        <v>370</v>
      </c>
      <c r="F140" s="187" t="s">
        <v>371</v>
      </c>
      <c r="G140" s="188" t="s">
        <v>228</v>
      </c>
      <c r="H140" s="189">
        <v>1374</v>
      </c>
      <c r="I140" s="190"/>
      <c r="J140" s="191">
        <f>ROUND(I140*H140,2)</f>
        <v>0</v>
      </c>
      <c r="K140" s="192"/>
      <c r="L140" s="35"/>
      <c r="M140" s="193" t="s">
        <v>1</v>
      </c>
      <c r="N140" s="194" t="s">
        <v>41</v>
      </c>
      <c r="O140" s="78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136</v>
      </c>
      <c r="AT140" s="197" t="s">
        <v>132</v>
      </c>
      <c r="AU140" s="197" t="s">
        <v>88</v>
      </c>
      <c r="AY140" s="15" t="s">
        <v>129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136</v>
      </c>
      <c r="BM140" s="197" t="s">
        <v>372</v>
      </c>
    </row>
    <row r="141" s="2" customFormat="1" ht="24.15" customHeight="1">
      <c r="A141" s="34"/>
      <c r="B141" s="184"/>
      <c r="C141" s="185" t="s">
        <v>171</v>
      </c>
      <c r="D141" s="185" t="s">
        <v>132</v>
      </c>
      <c r="E141" s="186" t="s">
        <v>373</v>
      </c>
      <c r="F141" s="187" t="s">
        <v>374</v>
      </c>
      <c r="G141" s="188" t="s">
        <v>228</v>
      </c>
      <c r="H141" s="189">
        <v>412.19999999999999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136</v>
      </c>
      <c r="AT141" s="197" t="s">
        <v>132</v>
      </c>
      <c r="AU141" s="197" t="s">
        <v>88</v>
      </c>
      <c r="AY141" s="15" t="s">
        <v>129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136</v>
      </c>
      <c r="BM141" s="197" t="s">
        <v>375</v>
      </c>
    </row>
    <row r="142" s="2" customFormat="1" ht="16.5" customHeight="1">
      <c r="A142" s="34"/>
      <c r="B142" s="184"/>
      <c r="C142" s="199" t="s">
        <v>175</v>
      </c>
      <c r="D142" s="199" t="s">
        <v>152</v>
      </c>
      <c r="E142" s="200" t="s">
        <v>376</v>
      </c>
      <c r="F142" s="201" t="s">
        <v>377</v>
      </c>
      <c r="G142" s="202" t="s">
        <v>201</v>
      </c>
      <c r="H142" s="203">
        <v>2061</v>
      </c>
      <c r="I142" s="204"/>
      <c r="J142" s="205">
        <f>ROUND(I142*H142,2)</f>
        <v>0</v>
      </c>
      <c r="K142" s="206"/>
      <c r="L142" s="207"/>
      <c r="M142" s="208" t="s">
        <v>1</v>
      </c>
      <c r="N142" s="209" t="s">
        <v>41</v>
      </c>
      <c r="O142" s="78"/>
      <c r="P142" s="195">
        <f>O142*H142</f>
        <v>0</v>
      </c>
      <c r="Q142" s="195">
        <v>1</v>
      </c>
      <c r="R142" s="195">
        <f>Q142*H142</f>
        <v>2061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155</v>
      </c>
      <c r="AT142" s="197" t="s">
        <v>152</v>
      </c>
      <c r="AU142" s="197" t="s">
        <v>88</v>
      </c>
      <c r="AY142" s="15" t="s">
        <v>129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136</v>
      </c>
      <c r="BM142" s="197" t="s">
        <v>378</v>
      </c>
    </row>
    <row r="143" s="2" customFormat="1" ht="37.8" customHeight="1">
      <c r="A143" s="34"/>
      <c r="B143" s="184"/>
      <c r="C143" s="185" t="s">
        <v>179</v>
      </c>
      <c r="D143" s="185" t="s">
        <v>132</v>
      </c>
      <c r="E143" s="186" t="s">
        <v>379</v>
      </c>
      <c r="F143" s="187" t="s">
        <v>380</v>
      </c>
      <c r="G143" s="188" t="s">
        <v>228</v>
      </c>
      <c r="H143" s="189">
        <v>1000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136</v>
      </c>
      <c r="AT143" s="197" t="s">
        <v>132</v>
      </c>
      <c r="AU143" s="197" t="s">
        <v>88</v>
      </c>
      <c r="AY143" s="15" t="s">
        <v>129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136</v>
      </c>
      <c r="BM143" s="197" t="s">
        <v>381</v>
      </c>
    </row>
    <row r="144" s="2" customFormat="1" ht="37.8" customHeight="1">
      <c r="A144" s="34"/>
      <c r="B144" s="184"/>
      <c r="C144" s="185" t="s">
        <v>184</v>
      </c>
      <c r="D144" s="185" t="s">
        <v>132</v>
      </c>
      <c r="E144" s="186" t="s">
        <v>382</v>
      </c>
      <c r="F144" s="187" t="s">
        <v>383</v>
      </c>
      <c r="G144" s="188" t="s">
        <v>228</v>
      </c>
      <c r="H144" s="189">
        <v>1374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136</v>
      </c>
      <c r="AT144" s="197" t="s">
        <v>132</v>
      </c>
      <c r="AU144" s="197" t="s">
        <v>88</v>
      </c>
      <c r="AY144" s="15" t="s">
        <v>129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136</v>
      </c>
      <c r="BM144" s="197" t="s">
        <v>384</v>
      </c>
    </row>
    <row r="145" s="2" customFormat="1" ht="44.25" customHeight="1">
      <c r="A145" s="34"/>
      <c r="B145" s="184"/>
      <c r="C145" s="185" t="s">
        <v>188</v>
      </c>
      <c r="D145" s="185" t="s">
        <v>132</v>
      </c>
      <c r="E145" s="186" t="s">
        <v>385</v>
      </c>
      <c r="F145" s="187" t="s">
        <v>386</v>
      </c>
      <c r="G145" s="188" t="s">
        <v>228</v>
      </c>
      <c r="H145" s="189">
        <v>9618</v>
      </c>
      <c r="I145" s="190"/>
      <c r="J145" s="191">
        <f>ROUND(I145*H145,2)</f>
        <v>0</v>
      </c>
      <c r="K145" s="192"/>
      <c r="L145" s="35"/>
      <c r="M145" s="193" t="s">
        <v>1</v>
      </c>
      <c r="N145" s="194" t="s">
        <v>41</v>
      </c>
      <c r="O145" s="78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136</v>
      </c>
      <c r="AT145" s="197" t="s">
        <v>132</v>
      </c>
      <c r="AU145" s="197" t="s">
        <v>88</v>
      </c>
      <c r="AY145" s="15" t="s">
        <v>129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88</v>
      </c>
      <c r="BK145" s="198">
        <f>ROUND(I145*H145,2)</f>
        <v>0</v>
      </c>
      <c r="BL145" s="15" t="s">
        <v>136</v>
      </c>
      <c r="BM145" s="197" t="s">
        <v>387</v>
      </c>
    </row>
    <row r="146" s="2" customFormat="1" ht="33" customHeight="1">
      <c r="A146" s="34"/>
      <c r="B146" s="184"/>
      <c r="C146" s="185" t="s">
        <v>192</v>
      </c>
      <c r="D146" s="185" t="s">
        <v>132</v>
      </c>
      <c r="E146" s="186" t="s">
        <v>388</v>
      </c>
      <c r="F146" s="187" t="s">
        <v>389</v>
      </c>
      <c r="G146" s="188" t="s">
        <v>135</v>
      </c>
      <c r="H146" s="189">
        <v>400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136</v>
      </c>
      <c r="AT146" s="197" t="s">
        <v>132</v>
      </c>
      <c r="AU146" s="197" t="s">
        <v>88</v>
      </c>
      <c r="AY146" s="15" t="s">
        <v>129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88</v>
      </c>
      <c r="BK146" s="198">
        <f>ROUND(I146*H146,2)</f>
        <v>0</v>
      </c>
      <c r="BL146" s="15" t="s">
        <v>136</v>
      </c>
      <c r="BM146" s="197" t="s">
        <v>390</v>
      </c>
    </row>
    <row r="147" s="2" customFormat="1" ht="24.15" customHeight="1">
      <c r="A147" s="34"/>
      <c r="B147" s="184"/>
      <c r="C147" s="185" t="s">
        <v>198</v>
      </c>
      <c r="D147" s="185" t="s">
        <v>132</v>
      </c>
      <c r="E147" s="186" t="s">
        <v>391</v>
      </c>
      <c r="F147" s="187" t="s">
        <v>392</v>
      </c>
      <c r="G147" s="188" t="s">
        <v>150</v>
      </c>
      <c r="H147" s="189">
        <v>3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136</v>
      </c>
      <c r="AT147" s="197" t="s">
        <v>132</v>
      </c>
      <c r="AU147" s="197" t="s">
        <v>88</v>
      </c>
      <c r="AY147" s="15" t="s">
        <v>129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88</v>
      </c>
      <c r="BK147" s="198">
        <f>ROUND(I147*H147,2)</f>
        <v>0</v>
      </c>
      <c r="BL147" s="15" t="s">
        <v>136</v>
      </c>
      <c r="BM147" s="197" t="s">
        <v>393</v>
      </c>
    </row>
    <row r="148" s="2" customFormat="1" ht="24.15" customHeight="1">
      <c r="A148" s="34"/>
      <c r="B148" s="184"/>
      <c r="C148" s="185" t="s">
        <v>207</v>
      </c>
      <c r="D148" s="185" t="s">
        <v>132</v>
      </c>
      <c r="E148" s="186" t="s">
        <v>394</v>
      </c>
      <c r="F148" s="187" t="s">
        <v>395</v>
      </c>
      <c r="G148" s="188" t="s">
        <v>150</v>
      </c>
      <c r="H148" s="189">
        <v>3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</v>
      </c>
      <c r="R148" s="195">
        <f>Q148*H148</f>
        <v>0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136</v>
      </c>
      <c r="AT148" s="197" t="s">
        <v>132</v>
      </c>
      <c r="AU148" s="197" t="s">
        <v>88</v>
      </c>
      <c r="AY148" s="15" t="s">
        <v>129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88</v>
      </c>
      <c r="BK148" s="198">
        <f>ROUND(I148*H148,2)</f>
        <v>0</v>
      </c>
      <c r="BL148" s="15" t="s">
        <v>136</v>
      </c>
      <c r="BM148" s="197" t="s">
        <v>396</v>
      </c>
    </row>
    <row r="149" s="2" customFormat="1" ht="24.15" customHeight="1">
      <c r="A149" s="34"/>
      <c r="B149" s="184"/>
      <c r="C149" s="185" t="s">
        <v>271</v>
      </c>
      <c r="D149" s="185" t="s">
        <v>132</v>
      </c>
      <c r="E149" s="186" t="s">
        <v>397</v>
      </c>
      <c r="F149" s="187" t="s">
        <v>398</v>
      </c>
      <c r="G149" s="188" t="s">
        <v>150</v>
      </c>
      <c r="H149" s="189">
        <v>3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0</v>
      </c>
      <c r="R149" s="195">
        <f>Q149*H149</f>
        <v>0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136</v>
      </c>
      <c r="AT149" s="197" t="s">
        <v>132</v>
      </c>
      <c r="AU149" s="197" t="s">
        <v>88</v>
      </c>
      <c r="AY149" s="15" t="s">
        <v>129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88</v>
      </c>
      <c r="BK149" s="198">
        <f>ROUND(I149*H149,2)</f>
        <v>0</v>
      </c>
      <c r="BL149" s="15" t="s">
        <v>136</v>
      </c>
      <c r="BM149" s="197" t="s">
        <v>399</v>
      </c>
    </row>
    <row r="150" s="2" customFormat="1" ht="24.15" customHeight="1">
      <c r="A150" s="34"/>
      <c r="B150" s="184"/>
      <c r="C150" s="185" t="s">
        <v>275</v>
      </c>
      <c r="D150" s="185" t="s">
        <v>132</v>
      </c>
      <c r="E150" s="186" t="s">
        <v>400</v>
      </c>
      <c r="F150" s="187" t="s">
        <v>401</v>
      </c>
      <c r="G150" s="188" t="s">
        <v>228</v>
      </c>
      <c r="H150" s="189">
        <v>1000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136</v>
      </c>
      <c r="AT150" s="197" t="s">
        <v>132</v>
      </c>
      <c r="AU150" s="197" t="s">
        <v>88</v>
      </c>
      <c r="AY150" s="15" t="s">
        <v>129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88</v>
      </c>
      <c r="BK150" s="198">
        <f>ROUND(I150*H150,2)</f>
        <v>0</v>
      </c>
      <c r="BL150" s="15" t="s">
        <v>136</v>
      </c>
      <c r="BM150" s="197" t="s">
        <v>402</v>
      </c>
    </row>
    <row r="151" s="2" customFormat="1" ht="24.15" customHeight="1">
      <c r="A151" s="34"/>
      <c r="B151" s="184"/>
      <c r="C151" s="185" t="s">
        <v>7</v>
      </c>
      <c r="D151" s="185" t="s">
        <v>132</v>
      </c>
      <c r="E151" s="186" t="s">
        <v>236</v>
      </c>
      <c r="F151" s="187" t="s">
        <v>237</v>
      </c>
      <c r="G151" s="188" t="s">
        <v>228</v>
      </c>
      <c r="H151" s="189">
        <v>1266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</v>
      </c>
      <c r="R151" s="195">
        <f>Q151*H151</f>
        <v>0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136</v>
      </c>
      <c r="AT151" s="197" t="s">
        <v>132</v>
      </c>
      <c r="AU151" s="197" t="s">
        <v>88</v>
      </c>
      <c r="AY151" s="15" t="s">
        <v>129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88</v>
      </c>
      <c r="BK151" s="198">
        <f>ROUND(I151*H151,2)</f>
        <v>0</v>
      </c>
      <c r="BL151" s="15" t="s">
        <v>136</v>
      </c>
      <c r="BM151" s="197" t="s">
        <v>403</v>
      </c>
    </row>
    <row r="152" s="2" customFormat="1" ht="16.5" customHeight="1">
      <c r="A152" s="34"/>
      <c r="B152" s="184"/>
      <c r="C152" s="199" t="s">
        <v>280</v>
      </c>
      <c r="D152" s="199" t="s">
        <v>152</v>
      </c>
      <c r="E152" s="200" t="s">
        <v>239</v>
      </c>
      <c r="F152" s="201" t="s">
        <v>240</v>
      </c>
      <c r="G152" s="202" t="s">
        <v>201</v>
      </c>
      <c r="H152" s="203">
        <v>2152.1999999999998</v>
      </c>
      <c r="I152" s="204"/>
      <c r="J152" s="205">
        <f>ROUND(I152*H152,2)</f>
        <v>0</v>
      </c>
      <c r="K152" s="206"/>
      <c r="L152" s="207"/>
      <c r="M152" s="208" t="s">
        <v>1</v>
      </c>
      <c r="N152" s="209" t="s">
        <v>41</v>
      </c>
      <c r="O152" s="78"/>
      <c r="P152" s="195">
        <f>O152*H152</f>
        <v>0</v>
      </c>
      <c r="Q152" s="195">
        <v>0</v>
      </c>
      <c r="R152" s="195">
        <f>Q152*H152</f>
        <v>0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155</v>
      </c>
      <c r="AT152" s="197" t="s">
        <v>152</v>
      </c>
      <c r="AU152" s="197" t="s">
        <v>88</v>
      </c>
      <c r="AY152" s="15" t="s">
        <v>129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88</v>
      </c>
      <c r="BK152" s="198">
        <f>ROUND(I152*H152,2)</f>
        <v>0</v>
      </c>
      <c r="BL152" s="15" t="s">
        <v>136</v>
      </c>
      <c r="BM152" s="197" t="s">
        <v>404</v>
      </c>
    </row>
    <row r="153" s="2" customFormat="1" ht="24.15" customHeight="1">
      <c r="A153" s="34"/>
      <c r="B153" s="184"/>
      <c r="C153" s="185" t="s">
        <v>282</v>
      </c>
      <c r="D153" s="185" t="s">
        <v>132</v>
      </c>
      <c r="E153" s="186" t="s">
        <v>242</v>
      </c>
      <c r="F153" s="187" t="s">
        <v>243</v>
      </c>
      <c r="G153" s="188" t="s">
        <v>228</v>
      </c>
      <c r="H153" s="189">
        <v>2800</v>
      </c>
      <c r="I153" s="190"/>
      <c r="J153" s="191">
        <f>ROUND(I153*H153,2)</f>
        <v>0</v>
      </c>
      <c r="K153" s="192"/>
      <c r="L153" s="35"/>
      <c r="M153" s="193" t="s">
        <v>1</v>
      </c>
      <c r="N153" s="194" t="s">
        <v>41</v>
      </c>
      <c r="O153" s="78"/>
      <c r="P153" s="195">
        <f>O153*H153</f>
        <v>0</v>
      </c>
      <c r="Q153" s="195">
        <v>0</v>
      </c>
      <c r="R153" s="195">
        <f>Q153*H153</f>
        <v>0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136</v>
      </c>
      <c r="AT153" s="197" t="s">
        <v>132</v>
      </c>
      <c r="AU153" s="197" t="s">
        <v>88</v>
      </c>
      <c r="AY153" s="15" t="s">
        <v>129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88</v>
      </c>
      <c r="BK153" s="198">
        <f>ROUND(I153*H153,2)</f>
        <v>0</v>
      </c>
      <c r="BL153" s="15" t="s">
        <v>136</v>
      </c>
      <c r="BM153" s="197" t="s">
        <v>405</v>
      </c>
    </row>
    <row r="154" s="2" customFormat="1" ht="21.75" customHeight="1">
      <c r="A154" s="34"/>
      <c r="B154" s="184"/>
      <c r="C154" s="185" t="s">
        <v>284</v>
      </c>
      <c r="D154" s="185" t="s">
        <v>132</v>
      </c>
      <c r="E154" s="186" t="s">
        <v>406</v>
      </c>
      <c r="F154" s="187" t="s">
        <v>407</v>
      </c>
      <c r="G154" s="188" t="s">
        <v>228</v>
      </c>
      <c r="H154" s="189">
        <v>1000</v>
      </c>
      <c r="I154" s="190"/>
      <c r="J154" s="191">
        <f>ROUND(I154*H154,2)</f>
        <v>0</v>
      </c>
      <c r="K154" s="192"/>
      <c r="L154" s="35"/>
      <c r="M154" s="193" t="s">
        <v>1</v>
      </c>
      <c r="N154" s="194" t="s">
        <v>41</v>
      </c>
      <c r="O154" s="78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136</v>
      </c>
      <c r="AT154" s="197" t="s">
        <v>132</v>
      </c>
      <c r="AU154" s="197" t="s">
        <v>88</v>
      </c>
      <c r="AY154" s="15" t="s">
        <v>129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88</v>
      </c>
      <c r="BK154" s="198">
        <f>ROUND(I154*H154,2)</f>
        <v>0</v>
      </c>
      <c r="BL154" s="15" t="s">
        <v>136</v>
      </c>
      <c r="BM154" s="197" t="s">
        <v>408</v>
      </c>
    </row>
    <row r="155" s="2" customFormat="1" ht="24.15" customHeight="1">
      <c r="A155" s="34"/>
      <c r="B155" s="184"/>
      <c r="C155" s="185" t="s">
        <v>286</v>
      </c>
      <c r="D155" s="185" t="s">
        <v>132</v>
      </c>
      <c r="E155" s="186" t="s">
        <v>245</v>
      </c>
      <c r="F155" s="187" t="s">
        <v>246</v>
      </c>
      <c r="G155" s="188" t="s">
        <v>135</v>
      </c>
      <c r="H155" s="189">
        <v>1500</v>
      </c>
      <c r="I155" s="190"/>
      <c r="J155" s="191">
        <f>ROUND(I155*H155,2)</f>
        <v>0</v>
      </c>
      <c r="K155" s="192"/>
      <c r="L155" s="35"/>
      <c r="M155" s="193" t="s">
        <v>1</v>
      </c>
      <c r="N155" s="194" t="s">
        <v>41</v>
      </c>
      <c r="O155" s="78"/>
      <c r="P155" s="195">
        <f>O155*H155</f>
        <v>0</v>
      </c>
      <c r="Q155" s="195">
        <v>0</v>
      </c>
      <c r="R155" s="195">
        <f>Q155*H155</f>
        <v>0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136</v>
      </c>
      <c r="AT155" s="197" t="s">
        <v>132</v>
      </c>
      <c r="AU155" s="197" t="s">
        <v>88</v>
      </c>
      <c r="AY155" s="15" t="s">
        <v>129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88</v>
      </c>
      <c r="BK155" s="198">
        <f>ROUND(I155*H155,2)</f>
        <v>0</v>
      </c>
      <c r="BL155" s="15" t="s">
        <v>136</v>
      </c>
      <c r="BM155" s="197" t="s">
        <v>409</v>
      </c>
    </row>
    <row r="156" s="2" customFormat="1" ht="16.5" customHeight="1">
      <c r="A156" s="34"/>
      <c r="B156" s="184"/>
      <c r="C156" s="199" t="s">
        <v>290</v>
      </c>
      <c r="D156" s="199" t="s">
        <v>152</v>
      </c>
      <c r="E156" s="200" t="s">
        <v>248</v>
      </c>
      <c r="F156" s="201" t="s">
        <v>249</v>
      </c>
      <c r="G156" s="202" t="s">
        <v>250</v>
      </c>
      <c r="H156" s="203">
        <v>46.350000000000001</v>
      </c>
      <c r="I156" s="204"/>
      <c r="J156" s="205">
        <f>ROUND(I156*H156,2)</f>
        <v>0</v>
      </c>
      <c r="K156" s="206"/>
      <c r="L156" s="207"/>
      <c r="M156" s="208" t="s">
        <v>1</v>
      </c>
      <c r="N156" s="209" t="s">
        <v>41</v>
      </c>
      <c r="O156" s="78"/>
      <c r="P156" s="195">
        <f>O156*H156</f>
        <v>0</v>
      </c>
      <c r="Q156" s="195">
        <v>0.001</v>
      </c>
      <c r="R156" s="195">
        <f>Q156*H156</f>
        <v>0.046350000000000002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155</v>
      </c>
      <c r="AT156" s="197" t="s">
        <v>152</v>
      </c>
      <c r="AU156" s="197" t="s">
        <v>88</v>
      </c>
      <c r="AY156" s="15" t="s">
        <v>129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88</v>
      </c>
      <c r="BK156" s="198">
        <f>ROUND(I156*H156,2)</f>
        <v>0</v>
      </c>
      <c r="BL156" s="15" t="s">
        <v>136</v>
      </c>
      <c r="BM156" s="197" t="s">
        <v>410</v>
      </c>
    </row>
    <row r="157" s="2" customFormat="1" ht="21.75" customHeight="1">
      <c r="A157" s="34"/>
      <c r="B157" s="184"/>
      <c r="C157" s="185" t="s">
        <v>294</v>
      </c>
      <c r="D157" s="185" t="s">
        <v>132</v>
      </c>
      <c r="E157" s="186" t="s">
        <v>252</v>
      </c>
      <c r="F157" s="187" t="s">
        <v>253</v>
      </c>
      <c r="G157" s="188" t="s">
        <v>135</v>
      </c>
      <c r="H157" s="189">
        <v>4642</v>
      </c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136</v>
      </c>
      <c r="AT157" s="197" t="s">
        <v>132</v>
      </c>
      <c r="AU157" s="197" t="s">
        <v>88</v>
      </c>
      <c r="AY157" s="15" t="s">
        <v>129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88</v>
      </c>
      <c r="BK157" s="198">
        <f>ROUND(I157*H157,2)</f>
        <v>0</v>
      </c>
      <c r="BL157" s="15" t="s">
        <v>136</v>
      </c>
      <c r="BM157" s="197" t="s">
        <v>411</v>
      </c>
    </row>
    <row r="158" s="2" customFormat="1" ht="16.5" customHeight="1">
      <c r="A158" s="34"/>
      <c r="B158" s="184"/>
      <c r="C158" s="185" t="s">
        <v>298</v>
      </c>
      <c r="D158" s="185" t="s">
        <v>132</v>
      </c>
      <c r="E158" s="186" t="s">
        <v>255</v>
      </c>
      <c r="F158" s="187" t="s">
        <v>256</v>
      </c>
      <c r="G158" s="188" t="s">
        <v>135</v>
      </c>
      <c r="H158" s="189">
        <v>1500</v>
      </c>
      <c r="I158" s="190"/>
      <c r="J158" s="191">
        <f>ROUND(I158*H158,2)</f>
        <v>0</v>
      </c>
      <c r="K158" s="192"/>
      <c r="L158" s="35"/>
      <c r="M158" s="193" t="s">
        <v>1</v>
      </c>
      <c r="N158" s="194" t="s">
        <v>41</v>
      </c>
      <c r="O158" s="78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136</v>
      </c>
      <c r="AT158" s="197" t="s">
        <v>132</v>
      </c>
      <c r="AU158" s="197" t="s">
        <v>88</v>
      </c>
      <c r="AY158" s="15" t="s">
        <v>129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88</v>
      </c>
      <c r="BK158" s="198">
        <f>ROUND(I158*H158,2)</f>
        <v>0</v>
      </c>
      <c r="BL158" s="15" t="s">
        <v>136</v>
      </c>
      <c r="BM158" s="197" t="s">
        <v>412</v>
      </c>
    </row>
    <row r="159" s="12" customFormat="1" ht="22.8" customHeight="1">
      <c r="A159" s="12"/>
      <c r="B159" s="171"/>
      <c r="C159" s="12"/>
      <c r="D159" s="172" t="s">
        <v>74</v>
      </c>
      <c r="E159" s="182" t="s">
        <v>88</v>
      </c>
      <c r="F159" s="182" t="s">
        <v>258</v>
      </c>
      <c r="G159" s="12"/>
      <c r="H159" s="12"/>
      <c r="I159" s="174"/>
      <c r="J159" s="183">
        <f>BK159</f>
        <v>0</v>
      </c>
      <c r="K159" s="12"/>
      <c r="L159" s="171"/>
      <c r="M159" s="176"/>
      <c r="N159" s="177"/>
      <c r="O159" s="177"/>
      <c r="P159" s="178">
        <f>SUM(P160:P161)</f>
        <v>0</v>
      </c>
      <c r="Q159" s="177"/>
      <c r="R159" s="178">
        <f>SUM(R160:R161)</f>
        <v>1.4305799999999997</v>
      </c>
      <c r="S159" s="177"/>
      <c r="T159" s="179">
        <f>SUM(T160:T161)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72" t="s">
        <v>82</v>
      </c>
      <c r="AT159" s="180" t="s">
        <v>74</v>
      </c>
      <c r="AU159" s="180" t="s">
        <v>82</v>
      </c>
      <c r="AY159" s="172" t="s">
        <v>129</v>
      </c>
      <c r="BK159" s="181">
        <f>SUM(BK160:BK161)</f>
        <v>0</v>
      </c>
    </row>
    <row r="160" s="2" customFormat="1" ht="24.15" customHeight="1">
      <c r="A160" s="34"/>
      <c r="B160" s="184"/>
      <c r="C160" s="185" t="s">
        <v>302</v>
      </c>
      <c r="D160" s="185" t="s">
        <v>132</v>
      </c>
      <c r="E160" s="186" t="s">
        <v>259</v>
      </c>
      <c r="F160" s="187" t="s">
        <v>260</v>
      </c>
      <c r="G160" s="188" t="s">
        <v>135</v>
      </c>
      <c r="H160" s="189">
        <v>4220</v>
      </c>
      <c r="I160" s="190"/>
      <c r="J160" s="191">
        <f>ROUND(I160*H160,2)</f>
        <v>0</v>
      </c>
      <c r="K160" s="192"/>
      <c r="L160" s="35"/>
      <c r="M160" s="193" t="s">
        <v>1</v>
      </c>
      <c r="N160" s="194" t="s">
        <v>41</v>
      </c>
      <c r="O160" s="78"/>
      <c r="P160" s="195">
        <f>O160*H160</f>
        <v>0</v>
      </c>
      <c r="Q160" s="195">
        <v>3.3000000000000003E-05</v>
      </c>
      <c r="R160" s="195">
        <f>Q160*H160</f>
        <v>0.13926000000000002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136</v>
      </c>
      <c r="AT160" s="197" t="s">
        <v>132</v>
      </c>
      <c r="AU160" s="197" t="s">
        <v>88</v>
      </c>
      <c r="AY160" s="15" t="s">
        <v>129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88</v>
      </c>
      <c r="BK160" s="198">
        <f>ROUND(I160*H160,2)</f>
        <v>0</v>
      </c>
      <c r="BL160" s="15" t="s">
        <v>136</v>
      </c>
      <c r="BM160" s="197" t="s">
        <v>413</v>
      </c>
    </row>
    <row r="161" s="2" customFormat="1" ht="24.15" customHeight="1">
      <c r="A161" s="34"/>
      <c r="B161" s="184"/>
      <c r="C161" s="199" t="s">
        <v>304</v>
      </c>
      <c r="D161" s="199" t="s">
        <v>152</v>
      </c>
      <c r="E161" s="200" t="s">
        <v>262</v>
      </c>
      <c r="F161" s="201" t="s">
        <v>263</v>
      </c>
      <c r="G161" s="202" t="s">
        <v>135</v>
      </c>
      <c r="H161" s="203">
        <v>4304.3999999999996</v>
      </c>
      <c r="I161" s="204"/>
      <c r="J161" s="205">
        <f>ROUND(I161*H161,2)</f>
        <v>0</v>
      </c>
      <c r="K161" s="206"/>
      <c r="L161" s="207"/>
      <c r="M161" s="208" t="s">
        <v>1</v>
      </c>
      <c r="N161" s="209" t="s">
        <v>41</v>
      </c>
      <c r="O161" s="78"/>
      <c r="P161" s="195">
        <f>O161*H161</f>
        <v>0</v>
      </c>
      <c r="Q161" s="195">
        <v>0.00029999999999999997</v>
      </c>
      <c r="R161" s="195">
        <f>Q161*H161</f>
        <v>1.2913199999999998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155</v>
      </c>
      <c r="AT161" s="197" t="s">
        <v>152</v>
      </c>
      <c r="AU161" s="197" t="s">
        <v>88</v>
      </c>
      <c r="AY161" s="15" t="s">
        <v>129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88</v>
      </c>
      <c r="BK161" s="198">
        <f>ROUND(I161*H161,2)</f>
        <v>0</v>
      </c>
      <c r="BL161" s="15" t="s">
        <v>136</v>
      </c>
      <c r="BM161" s="197" t="s">
        <v>414</v>
      </c>
    </row>
    <row r="162" s="12" customFormat="1" ht="22.8" customHeight="1">
      <c r="A162" s="12"/>
      <c r="B162" s="171"/>
      <c r="C162" s="12"/>
      <c r="D162" s="172" t="s">
        <v>74</v>
      </c>
      <c r="E162" s="182" t="s">
        <v>130</v>
      </c>
      <c r="F162" s="182" t="s">
        <v>131</v>
      </c>
      <c r="G162" s="12"/>
      <c r="H162" s="12"/>
      <c r="I162" s="174"/>
      <c r="J162" s="183">
        <f>BK162</f>
        <v>0</v>
      </c>
      <c r="K162" s="12"/>
      <c r="L162" s="171"/>
      <c r="M162" s="176"/>
      <c r="N162" s="177"/>
      <c r="O162" s="177"/>
      <c r="P162" s="178">
        <f>SUM(P163:P167)</f>
        <v>0</v>
      </c>
      <c r="Q162" s="177"/>
      <c r="R162" s="178">
        <f>SUM(R163:R167)</f>
        <v>3436.3881999999999</v>
      </c>
      <c r="S162" s="177"/>
      <c r="T162" s="179">
        <f>SUM(T163:T167)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72" t="s">
        <v>82</v>
      </c>
      <c r="AT162" s="180" t="s">
        <v>74</v>
      </c>
      <c r="AU162" s="180" t="s">
        <v>82</v>
      </c>
      <c r="AY162" s="172" t="s">
        <v>129</v>
      </c>
      <c r="BK162" s="181">
        <f>SUM(BK163:BK167)</f>
        <v>0</v>
      </c>
    </row>
    <row r="163" s="2" customFormat="1" ht="24.15" customHeight="1">
      <c r="A163" s="34"/>
      <c r="B163" s="184"/>
      <c r="C163" s="185" t="s">
        <v>79</v>
      </c>
      <c r="D163" s="185" t="s">
        <v>132</v>
      </c>
      <c r="E163" s="186" t="s">
        <v>265</v>
      </c>
      <c r="F163" s="187" t="s">
        <v>266</v>
      </c>
      <c r="G163" s="188" t="s">
        <v>135</v>
      </c>
      <c r="H163" s="189">
        <v>4431</v>
      </c>
      <c r="I163" s="190"/>
      <c r="J163" s="191">
        <f>ROUND(I163*H163,2)</f>
        <v>0</v>
      </c>
      <c r="K163" s="192"/>
      <c r="L163" s="35"/>
      <c r="M163" s="193" t="s">
        <v>1</v>
      </c>
      <c r="N163" s="194" t="s">
        <v>41</v>
      </c>
      <c r="O163" s="78"/>
      <c r="P163" s="195">
        <f>O163*H163</f>
        <v>0</v>
      </c>
      <c r="Q163" s="195">
        <v>0.52000000000000002</v>
      </c>
      <c r="R163" s="195">
        <f>Q163*H163</f>
        <v>2304.1199999999999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136</v>
      </c>
      <c r="AT163" s="197" t="s">
        <v>132</v>
      </c>
      <c r="AU163" s="197" t="s">
        <v>88</v>
      </c>
      <c r="AY163" s="15" t="s">
        <v>129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88</v>
      </c>
      <c r="BK163" s="198">
        <f>ROUND(I163*H163,2)</f>
        <v>0</v>
      </c>
      <c r="BL163" s="15" t="s">
        <v>136</v>
      </c>
      <c r="BM163" s="197" t="s">
        <v>415</v>
      </c>
    </row>
    <row r="164" s="2" customFormat="1" ht="33" customHeight="1">
      <c r="A164" s="34"/>
      <c r="B164" s="184"/>
      <c r="C164" s="185" t="s">
        <v>96</v>
      </c>
      <c r="D164" s="185" t="s">
        <v>132</v>
      </c>
      <c r="E164" s="186" t="s">
        <v>268</v>
      </c>
      <c r="F164" s="187" t="s">
        <v>269</v>
      </c>
      <c r="G164" s="188" t="s">
        <v>135</v>
      </c>
      <c r="H164" s="189">
        <v>4220</v>
      </c>
      <c r="I164" s="190"/>
      <c r="J164" s="191">
        <f>ROUND(I164*H164,2)</f>
        <v>0</v>
      </c>
      <c r="K164" s="192"/>
      <c r="L164" s="35"/>
      <c r="M164" s="193" t="s">
        <v>1</v>
      </c>
      <c r="N164" s="194" t="s">
        <v>41</v>
      </c>
      <c r="O164" s="78"/>
      <c r="P164" s="195">
        <f>O164*H164</f>
        <v>0</v>
      </c>
      <c r="Q164" s="195">
        <v>0.15826000000000001</v>
      </c>
      <c r="R164" s="195">
        <f>Q164*H164</f>
        <v>667.85720000000003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136</v>
      </c>
      <c r="AT164" s="197" t="s">
        <v>132</v>
      </c>
      <c r="AU164" s="197" t="s">
        <v>88</v>
      </c>
      <c r="AY164" s="15" t="s">
        <v>129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88</v>
      </c>
      <c r="BK164" s="198">
        <f>ROUND(I164*H164,2)</f>
        <v>0</v>
      </c>
      <c r="BL164" s="15" t="s">
        <v>136</v>
      </c>
      <c r="BM164" s="197" t="s">
        <v>416</v>
      </c>
    </row>
    <row r="165" s="2" customFormat="1" ht="33" customHeight="1">
      <c r="A165" s="34"/>
      <c r="B165" s="184"/>
      <c r="C165" s="185" t="s">
        <v>308</v>
      </c>
      <c r="D165" s="185" t="s">
        <v>132</v>
      </c>
      <c r="E165" s="186" t="s">
        <v>272</v>
      </c>
      <c r="F165" s="187" t="s">
        <v>273</v>
      </c>
      <c r="G165" s="188" t="s">
        <v>135</v>
      </c>
      <c r="H165" s="189">
        <v>4220</v>
      </c>
      <c r="I165" s="190"/>
      <c r="J165" s="191">
        <f>ROUND(I165*H165,2)</f>
        <v>0</v>
      </c>
      <c r="K165" s="192"/>
      <c r="L165" s="35"/>
      <c r="M165" s="193" t="s">
        <v>1</v>
      </c>
      <c r="N165" s="194" t="s">
        <v>41</v>
      </c>
      <c r="O165" s="78"/>
      <c r="P165" s="195">
        <f>O165*H165</f>
        <v>0</v>
      </c>
      <c r="Q165" s="195">
        <v>0.0058100000000000001</v>
      </c>
      <c r="R165" s="195">
        <f>Q165*H165</f>
        <v>24.5182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136</v>
      </c>
      <c r="AT165" s="197" t="s">
        <v>132</v>
      </c>
      <c r="AU165" s="197" t="s">
        <v>88</v>
      </c>
      <c r="AY165" s="15" t="s">
        <v>129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88</v>
      </c>
      <c r="BK165" s="198">
        <f>ROUND(I165*H165,2)</f>
        <v>0</v>
      </c>
      <c r="BL165" s="15" t="s">
        <v>136</v>
      </c>
      <c r="BM165" s="197" t="s">
        <v>417</v>
      </c>
    </row>
    <row r="166" s="2" customFormat="1" ht="33" customHeight="1">
      <c r="A166" s="34"/>
      <c r="B166" s="184"/>
      <c r="C166" s="185" t="s">
        <v>312</v>
      </c>
      <c r="D166" s="185" t="s">
        <v>132</v>
      </c>
      <c r="E166" s="186" t="s">
        <v>133</v>
      </c>
      <c r="F166" s="187" t="s">
        <v>134</v>
      </c>
      <c r="G166" s="188" t="s">
        <v>135</v>
      </c>
      <c r="H166" s="189">
        <v>4220</v>
      </c>
      <c r="I166" s="190"/>
      <c r="J166" s="191">
        <f>ROUND(I166*H166,2)</f>
        <v>0</v>
      </c>
      <c r="K166" s="192"/>
      <c r="L166" s="35"/>
      <c r="M166" s="193" t="s">
        <v>1</v>
      </c>
      <c r="N166" s="194" t="s">
        <v>41</v>
      </c>
      <c r="O166" s="78"/>
      <c r="P166" s="195">
        <f>O166*H166</f>
        <v>0</v>
      </c>
      <c r="Q166" s="195">
        <v>0.00051000000000000004</v>
      </c>
      <c r="R166" s="195">
        <f>Q166*H166</f>
        <v>2.1522000000000001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136</v>
      </c>
      <c r="AT166" s="197" t="s">
        <v>132</v>
      </c>
      <c r="AU166" s="197" t="s">
        <v>88</v>
      </c>
      <c r="AY166" s="15" t="s">
        <v>129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88</v>
      </c>
      <c r="BK166" s="198">
        <f>ROUND(I166*H166,2)</f>
        <v>0</v>
      </c>
      <c r="BL166" s="15" t="s">
        <v>136</v>
      </c>
      <c r="BM166" s="197" t="s">
        <v>418</v>
      </c>
    </row>
    <row r="167" s="2" customFormat="1" ht="33" customHeight="1">
      <c r="A167" s="34"/>
      <c r="B167" s="184"/>
      <c r="C167" s="185" t="s">
        <v>314</v>
      </c>
      <c r="D167" s="185" t="s">
        <v>132</v>
      </c>
      <c r="E167" s="186" t="s">
        <v>277</v>
      </c>
      <c r="F167" s="187" t="s">
        <v>278</v>
      </c>
      <c r="G167" s="188" t="s">
        <v>135</v>
      </c>
      <c r="H167" s="189">
        <v>4220</v>
      </c>
      <c r="I167" s="190"/>
      <c r="J167" s="191">
        <f>ROUND(I167*H167,2)</f>
        <v>0</v>
      </c>
      <c r="K167" s="192"/>
      <c r="L167" s="35"/>
      <c r="M167" s="193" t="s">
        <v>1</v>
      </c>
      <c r="N167" s="194" t="s">
        <v>41</v>
      </c>
      <c r="O167" s="78"/>
      <c r="P167" s="195">
        <f>O167*H167</f>
        <v>0</v>
      </c>
      <c r="Q167" s="195">
        <v>0.10373</v>
      </c>
      <c r="R167" s="195">
        <f>Q167*H167</f>
        <v>437.74060000000003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136</v>
      </c>
      <c r="AT167" s="197" t="s">
        <v>132</v>
      </c>
      <c r="AU167" s="197" t="s">
        <v>88</v>
      </c>
      <c r="AY167" s="15" t="s">
        <v>129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5" t="s">
        <v>88</v>
      </c>
      <c r="BK167" s="198">
        <f>ROUND(I167*H167,2)</f>
        <v>0</v>
      </c>
      <c r="BL167" s="15" t="s">
        <v>136</v>
      </c>
      <c r="BM167" s="197" t="s">
        <v>419</v>
      </c>
    </row>
    <row r="168" s="12" customFormat="1" ht="22.8" customHeight="1">
      <c r="A168" s="12"/>
      <c r="B168" s="171"/>
      <c r="C168" s="12"/>
      <c r="D168" s="172" t="s">
        <v>74</v>
      </c>
      <c r="E168" s="182" t="s">
        <v>141</v>
      </c>
      <c r="F168" s="182" t="s">
        <v>142</v>
      </c>
      <c r="G168" s="12"/>
      <c r="H168" s="12"/>
      <c r="I168" s="174"/>
      <c r="J168" s="183">
        <f>BK168</f>
        <v>0</v>
      </c>
      <c r="K168" s="12"/>
      <c r="L168" s="171"/>
      <c r="M168" s="176"/>
      <c r="N168" s="177"/>
      <c r="O168" s="177"/>
      <c r="P168" s="178">
        <f>SUM(P169:P189)</f>
        <v>0</v>
      </c>
      <c r="Q168" s="177"/>
      <c r="R168" s="178">
        <f>SUM(R169:R189)</f>
        <v>416.90754722800006</v>
      </c>
      <c r="S168" s="177"/>
      <c r="T168" s="179">
        <f>SUM(T169:T189)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72" t="s">
        <v>82</v>
      </c>
      <c r="AT168" s="180" t="s">
        <v>74</v>
      </c>
      <c r="AU168" s="180" t="s">
        <v>82</v>
      </c>
      <c r="AY168" s="172" t="s">
        <v>129</v>
      </c>
      <c r="BK168" s="181">
        <f>SUM(BK169:BK189)</f>
        <v>0</v>
      </c>
    </row>
    <row r="169" s="2" customFormat="1" ht="24.15" customHeight="1">
      <c r="A169" s="34"/>
      <c r="B169" s="184"/>
      <c r="C169" s="185" t="s">
        <v>318</v>
      </c>
      <c r="D169" s="185" t="s">
        <v>132</v>
      </c>
      <c r="E169" s="186" t="s">
        <v>144</v>
      </c>
      <c r="F169" s="187" t="s">
        <v>145</v>
      </c>
      <c r="G169" s="188" t="s">
        <v>146</v>
      </c>
      <c r="H169" s="189">
        <v>1</v>
      </c>
      <c r="I169" s="190"/>
      <c r="J169" s="191">
        <f>ROUND(I169*H169,2)</f>
        <v>0</v>
      </c>
      <c r="K169" s="192"/>
      <c r="L169" s="35"/>
      <c r="M169" s="193" t="s">
        <v>1</v>
      </c>
      <c r="N169" s="194" t="s">
        <v>41</v>
      </c>
      <c r="O169" s="78"/>
      <c r="P169" s="195">
        <f>O169*H169</f>
        <v>0</v>
      </c>
      <c r="Q169" s="195">
        <v>0.22133</v>
      </c>
      <c r="R169" s="195">
        <f>Q169*H169</f>
        <v>0.22133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136</v>
      </c>
      <c r="AT169" s="197" t="s">
        <v>132</v>
      </c>
      <c r="AU169" s="197" t="s">
        <v>88</v>
      </c>
      <c r="AY169" s="15" t="s">
        <v>129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88</v>
      </c>
      <c r="BK169" s="198">
        <f>ROUND(I169*H169,2)</f>
        <v>0</v>
      </c>
      <c r="BL169" s="15" t="s">
        <v>136</v>
      </c>
      <c r="BM169" s="197" t="s">
        <v>420</v>
      </c>
    </row>
    <row r="170" s="2" customFormat="1" ht="24.15" customHeight="1">
      <c r="A170" s="34"/>
      <c r="B170" s="184"/>
      <c r="C170" s="185" t="s">
        <v>320</v>
      </c>
      <c r="D170" s="185" t="s">
        <v>132</v>
      </c>
      <c r="E170" s="186" t="s">
        <v>148</v>
      </c>
      <c r="F170" s="187" t="s">
        <v>149</v>
      </c>
      <c r="G170" s="188" t="s">
        <v>150</v>
      </c>
      <c r="H170" s="189">
        <v>10</v>
      </c>
      <c r="I170" s="190"/>
      <c r="J170" s="191">
        <f>ROUND(I170*H170,2)</f>
        <v>0</v>
      </c>
      <c r="K170" s="192"/>
      <c r="L170" s="35"/>
      <c r="M170" s="193" t="s">
        <v>1</v>
      </c>
      <c r="N170" s="194" t="s">
        <v>41</v>
      </c>
      <c r="O170" s="78"/>
      <c r="P170" s="195">
        <f>O170*H170</f>
        <v>0</v>
      </c>
      <c r="Q170" s="195">
        <v>0.22133</v>
      </c>
      <c r="R170" s="195">
        <f>Q170*H170</f>
        <v>2.2132999999999998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136</v>
      </c>
      <c r="AT170" s="197" t="s">
        <v>132</v>
      </c>
      <c r="AU170" s="197" t="s">
        <v>88</v>
      </c>
      <c r="AY170" s="15" t="s">
        <v>129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88</v>
      </c>
      <c r="BK170" s="198">
        <f>ROUND(I170*H170,2)</f>
        <v>0</v>
      </c>
      <c r="BL170" s="15" t="s">
        <v>136</v>
      </c>
      <c r="BM170" s="197" t="s">
        <v>421</v>
      </c>
    </row>
    <row r="171" s="2" customFormat="1" ht="24.15" customHeight="1">
      <c r="A171" s="34"/>
      <c r="B171" s="184"/>
      <c r="C171" s="199" t="s">
        <v>324</v>
      </c>
      <c r="D171" s="199" t="s">
        <v>152</v>
      </c>
      <c r="E171" s="200" t="s">
        <v>422</v>
      </c>
      <c r="F171" s="201" t="s">
        <v>423</v>
      </c>
      <c r="G171" s="202" t="s">
        <v>150</v>
      </c>
      <c r="H171" s="203">
        <v>1</v>
      </c>
      <c r="I171" s="204"/>
      <c r="J171" s="205">
        <f>ROUND(I171*H171,2)</f>
        <v>0</v>
      </c>
      <c r="K171" s="206"/>
      <c r="L171" s="207"/>
      <c r="M171" s="208" t="s">
        <v>1</v>
      </c>
      <c r="N171" s="209" t="s">
        <v>41</v>
      </c>
      <c r="O171" s="78"/>
      <c r="P171" s="195">
        <f>O171*H171</f>
        <v>0</v>
      </c>
      <c r="Q171" s="195">
        <v>0.0011999999999999999</v>
      </c>
      <c r="R171" s="195">
        <f>Q171*H171</f>
        <v>0.0011999999999999999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155</v>
      </c>
      <c r="AT171" s="197" t="s">
        <v>152</v>
      </c>
      <c r="AU171" s="197" t="s">
        <v>88</v>
      </c>
      <c r="AY171" s="15" t="s">
        <v>129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88</v>
      </c>
      <c r="BK171" s="198">
        <f>ROUND(I171*H171,2)</f>
        <v>0</v>
      </c>
      <c r="BL171" s="15" t="s">
        <v>136</v>
      </c>
      <c r="BM171" s="197" t="s">
        <v>424</v>
      </c>
    </row>
    <row r="172" s="2" customFormat="1" ht="24.15" customHeight="1">
      <c r="A172" s="34"/>
      <c r="B172" s="184"/>
      <c r="C172" s="199" t="s">
        <v>328</v>
      </c>
      <c r="D172" s="199" t="s">
        <v>152</v>
      </c>
      <c r="E172" s="200" t="s">
        <v>158</v>
      </c>
      <c r="F172" s="201" t="s">
        <v>159</v>
      </c>
      <c r="G172" s="202" t="s">
        <v>150</v>
      </c>
      <c r="H172" s="203">
        <v>4</v>
      </c>
      <c r="I172" s="204"/>
      <c r="J172" s="205">
        <f>ROUND(I172*H172,2)</f>
        <v>0</v>
      </c>
      <c r="K172" s="206"/>
      <c r="L172" s="207"/>
      <c r="M172" s="208" t="s">
        <v>1</v>
      </c>
      <c r="N172" s="209" t="s">
        <v>41</v>
      </c>
      <c r="O172" s="78"/>
      <c r="P172" s="195">
        <f>O172*H172</f>
        <v>0</v>
      </c>
      <c r="Q172" s="195">
        <v>0.00066</v>
      </c>
      <c r="R172" s="195">
        <f>Q172*H172</f>
        <v>0.00264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155</v>
      </c>
      <c r="AT172" s="197" t="s">
        <v>152</v>
      </c>
      <c r="AU172" s="197" t="s">
        <v>88</v>
      </c>
      <c r="AY172" s="15" t="s">
        <v>129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88</v>
      </c>
      <c r="BK172" s="198">
        <f>ROUND(I172*H172,2)</f>
        <v>0</v>
      </c>
      <c r="BL172" s="15" t="s">
        <v>136</v>
      </c>
      <c r="BM172" s="197" t="s">
        <v>425</v>
      </c>
    </row>
    <row r="173" s="2" customFormat="1" ht="24.15" customHeight="1">
      <c r="A173" s="34"/>
      <c r="B173" s="184"/>
      <c r="C173" s="199" t="s">
        <v>332</v>
      </c>
      <c r="D173" s="199" t="s">
        <v>152</v>
      </c>
      <c r="E173" s="200" t="s">
        <v>162</v>
      </c>
      <c r="F173" s="201" t="s">
        <v>163</v>
      </c>
      <c r="G173" s="202" t="s">
        <v>150</v>
      </c>
      <c r="H173" s="203">
        <v>2</v>
      </c>
      <c r="I173" s="204"/>
      <c r="J173" s="205">
        <f>ROUND(I173*H173,2)</f>
        <v>0</v>
      </c>
      <c r="K173" s="206"/>
      <c r="L173" s="207"/>
      <c r="M173" s="208" t="s">
        <v>1</v>
      </c>
      <c r="N173" s="209" t="s">
        <v>41</v>
      </c>
      <c r="O173" s="78"/>
      <c r="P173" s="195">
        <f>O173*H173</f>
        <v>0</v>
      </c>
      <c r="Q173" s="195">
        <v>0.00066</v>
      </c>
      <c r="R173" s="195">
        <f>Q173*H173</f>
        <v>0.00132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155</v>
      </c>
      <c r="AT173" s="197" t="s">
        <v>152</v>
      </c>
      <c r="AU173" s="197" t="s">
        <v>88</v>
      </c>
      <c r="AY173" s="15" t="s">
        <v>129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88</v>
      </c>
      <c r="BK173" s="198">
        <f>ROUND(I173*H173,2)</f>
        <v>0</v>
      </c>
      <c r="BL173" s="15" t="s">
        <v>136</v>
      </c>
      <c r="BM173" s="197" t="s">
        <v>426</v>
      </c>
    </row>
    <row r="174" s="2" customFormat="1" ht="44.25" customHeight="1">
      <c r="A174" s="34"/>
      <c r="B174" s="184"/>
      <c r="C174" s="199" t="s">
        <v>336</v>
      </c>
      <c r="D174" s="199" t="s">
        <v>152</v>
      </c>
      <c r="E174" s="200" t="s">
        <v>295</v>
      </c>
      <c r="F174" s="201" t="s">
        <v>296</v>
      </c>
      <c r="G174" s="202" t="s">
        <v>150</v>
      </c>
      <c r="H174" s="203">
        <v>2</v>
      </c>
      <c r="I174" s="204"/>
      <c r="J174" s="205">
        <f>ROUND(I174*H174,2)</f>
        <v>0</v>
      </c>
      <c r="K174" s="206"/>
      <c r="L174" s="207"/>
      <c r="M174" s="208" t="s">
        <v>1</v>
      </c>
      <c r="N174" s="209" t="s">
        <v>41</v>
      </c>
      <c r="O174" s="78"/>
      <c r="P174" s="195">
        <f>O174*H174</f>
        <v>0</v>
      </c>
      <c r="Q174" s="195">
        <v>0.0016999999999999999</v>
      </c>
      <c r="R174" s="195">
        <f>Q174*H174</f>
        <v>0.0033999999999999998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155</v>
      </c>
      <c r="AT174" s="197" t="s">
        <v>152</v>
      </c>
      <c r="AU174" s="197" t="s">
        <v>88</v>
      </c>
      <c r="AY174" s="15" t="s">
        <v>129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88</v>
      </c>
      <c r="BK174" s="198">
        <f>ROUND(I174*H174,2)</f>
        <v>0</v>
      </c>
      <c r="BL174" s="15" t="s">
        <v>136</v>
      </c>
      <c r="BM174" s="197" t="s">
        <v>427</v>
      </c>
    </row>
    <row r="175" s="2" customFormat="1" ht="33" customHeight="1">
      <c r="A175" s="34"/>
      <c r="B175" s="184"/>
      <c r="C175" s="199" t="s">
        <v>338</v>
      </c>
      <c r="D175" s="199" t="s">
        <v>152</v>
      </c>
      <c r="E175" s="200" t="s">
        <v>299</v>
      </c>
      <c r="F175" s="201" t="s">
        <v>300</v>
      </c>
      <c r="G175" s="202" t="s">
        <v>150</v>
      </c>
      <c r="H175" s="203">
        <v>1</v>
      </c>
      <c r="I175" s="204"/>
      <c r="J175" s="205">
        <f>ROUND(I175*H175,2)</f>
        <v>0</v>
      </c>
      <c r="K175" s="206"/>
      <c r="L175" s="207"/>
      <c r="M175" s="208" t="s">
        <v>1</v>
      </c>
      <c r="N175" s="209" t="s">
        <v>41</v>
      </c>
      <c r="O175" s="78"/>
      <c r="P175" s="195">
        <f>O175*H175</f>
        <v>0</v>
      </c>
      <c r="Q175" s="195">
        <v>0</v>
      </c>
      <c r="R175" s="195">
        <f>Q175*H175</f>
        <v>0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155</v>
      </c>
      <c r="AT175" s="197" t="s">
        <v>152</v>
      </c>
      <c r="AU175" s="197" t="s">
        <v>88</v>
      </c>
      <c r="AY175" s="15" t="s">
        <v>129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5" t="s">
        <v>88</v>
      </c>
      <c r="BK175" s="198">
        <f>ROUND(I175*H175,2)</f>
        <v>0</v>
      </c>
      <c r="BL175" s="15" t="s">
        <v>136</v>
      </c>
      <c r="BM175" s="197" t="s">
        <v>428</v>
      </c>
    </row>
    <row r="176" s="2" customFormat="1" ht="21.75" customHeight="1">
      <c r="A176" s="34"/>
      <c r="B176" s="184"/>
      <c r="C176" s="199" t="s">
        <v>342</v>
      </c>
      <c r="D176" s="199" t="s">
        <v>152</v>
      </c>
      <c r="E176" s="200" t="s">
        <v>172</v>
      </c>
      <c r="F176" s="201" t="s">
        <v>173</v>
      </c>
      <c r="G176" s="202" t="s">
        <v>150</v>
      </c>
      <c r="H176" s="203">
        <v>10</v>
      </c>
      <c r="I176" s="204"/>
      <c r="J176" s="205">
        <f>ROUND(I176*H176,2)</f>
        <v>0</v>
      </c>
      <c r="K176" s="206"/>
      <c r="L176" s="207"/>
      <c r="M176" s="208" t="s">
        <v>1</v>
      </c>
      <c r="N176" s="209" t="s">
        <v>41</v>
      </c>
      <c r="O176" s="78"/>
      <c r="P176" s="195">
        <f>O176*H176</f>
        <v>0</v>
      </c>
      <c r="Q176" s="195">
        <v>0.0044000000000000003</v>
      </c>
      <c r="R176" s="195">
        <f>Q176*H176</f>
        <v>0.044000000000000004</v>
      </c>
      <c r="S176" s="195">
        <v>0</v>
      </c>
      <c r="T176" s="19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155</v>
      </c>
      <c r="AT176" s="197" t="s">
        <v>152</v>
      </c>
      <c r="AU176" s="197" t="s">
        <v>88</v>
      </c>
      <c r="AY176" s="15" t="s">
        <v>129</v>
      </c>
      <c r="BE176" s="198">
        <f>IF(N176="základná",J176,0)</f>
        <v>0</v>
      </c>
      <c r="BF176" s="198">
        <f>IF(N176="znížená",J176,0)</f>
        <v>0</v>
      </c>
      <c r="BG176" s="198">
        <f>IF(N176="zákl. prenesená",J176,0)</f>
        <v>0</v>
      </c>
      <c r="BH176" s="198">
        <f>IF(N176="zníž. prenesená",J176,0)</f>
        <v>0</v>
      </c>
      <c r="BI176" s="198">
        <f>IF(N176="nulová",J176,0)</f>
        <v>0</v>
      </c>
      <c r="BJ176" s="15" t="s">
        <v>88</v>
      </c>
      <c r="BK176" s="198">
        <f>ROUND(I176*H176,2)</f>
        <v>0</v>
      </c>
      <c r="BL176" s="15" t="s">
        <v>136</v>
      </c>
      <c r="BM176" s="197" t="s">
        <v>429</v>
      </c>
    </row>
    <row r="177" s="2" customFormat="1" ht="16.5" customHeight="1">
      <c r="A177" s="34"/>
      <c r="B177" s="184"/>
      <c r="C177" s="199" t="s">
        <v>346</v>
      </c>
      <c r="D177" s="199" t="s">
        <v>152</v>
      </c>
      <c r="E177" s="200" t="s">
        <v>168</v>
      </c>
      <c r="F177" s="201" t="s">
        <v>169</v>
      </c>
      <c r="G177" s="202" t="s">
        <v>150</v>
      </c>
      <c r="H177" s="203">
        <v>20</v>
      </c>
      <c r="I177" s="204"/>
      <c r="J177" s="205">
        <f>ROUND(I177*H177,2)</f>
        <v>0</v>
      </c>
      <c r="K177" s="206"/>
      <c r="L177" s="207"/>
      <c r="M177" s="208" t="s">
        <v>1</v>
      </c>
      <c r="N177" s="209" t="s">
        <v>41</v>
      </c>
      <c r="O177" s="78"/>
      <c r="P177" s="195">
        <f>O177*H177</f>
        <v>0</v>
      </c>
      <c r="Q177" s="195">
        <v>1.0000000000000001E-05</v>
      </c>
      <c r="R177" s="195">
        <f>Q177*H177</f>
        <v>0.00020000000000000001</v>
      </c>
      <c r="S177" s="195">
        <v>0</v>
      </c>
      <c r="T177" s="19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155</v>
      </c>
      <c r="AT177" s="197" t="s">
        <v>152</v>
      </c>
      <c r="AU177" s="197" t="s">
        <v>88</v>
      </c>
      <c r="AY177" s="15" t="s">
        <v>129</v>
      </c>
      <c r="BE177" s="198">
        <f>IF(N177="základná",J177,0)</f>
        <v>0</v>
      </c>
      <c r="BF177" s="198">
        <f>IF(N177="znížená",J177,0)</f>
        <v>0</v>
      </c>
      <c r="BG177" s="198">
        <f>IF(N177="zákl. prenesená",J177,0)</f>
        <v>0</v>
      </c>
      <c r="BH177" s="198">
        <f>IF(N177="zníž. prenesená",J177,0)</f>
        <v>0</v>
      </c>
      <c r="BI177" s="198">
        <f>IF(N177="nulová",J177,0)</f>
        <v>0</v>
      </c>
      <c r="BJ177" s="15" t="s">
        <v>88</v>
      </c>
      <c r="BK177" s="198">
        <f>ROUND(I177*H177,2)</f>
        <v>0</v>
      </c>
      <c r="BL177" s="15" t="s">
        <v>136</v>
      </c>
      <c r="BM177" s="197" t="s">
        <v>430</v>
      </c>
    </row>
    <row r="178" s="2" customFormat="1" ht="16.5" customHeight="1">
      <c r="A178" s="34"/>
      <c r="B178" s="184"/>
      <c r="C178" s="199" t="s">
        <v>348</v>
      </c>
      <c r="D178" s="199" t="s">
        <v>152</v>
      </c>
      <c r="E178" s="200" t="s">
        <v>176</v>
      </c>
      <c r="F178" s="201" t="s">
        <v>177</v>
      </c>
      <c r="G178" s="202" t="s">
        <v>150</v>
      </c>
      <c r="H178" s="203">
        <v>10</v>
      </c>
      <c r="I178" s="204"/>
      <c r="J178" s="205">
        <f>ROUND(I178*H178,2)</f>
        <v>0</v>
      </c>
      <c r="K178" s="206"/>
      <c r="L178" s="207"/>
      <c r="M178" s="208" t="s">
        <v>1</v>
      </c>
      <c r="N178" s="209" t="s">
        <v>41</v>
      </c>
      <c r="O178" s="78"/>
      <c r="P178" s="195">
        <f>O178*H178</f>
        <v>0</v>
      </c>
      <c r="Q178" s="195">
        <v>0</v>
      </c>
      <c r="R178" s="195">
        <f>Q178*H178</f>
        <v>0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155</v>
      </c>
      <c r="AT178" s="197" t="s">
        <v>152</v>
      </c>
      <c r="AU178" s="197" t="s">
        <v>88</v>
      </c>
      <c r="AY178" s="15" t="s">
        <v>129</v>
      </c>
      <c r="BE178" s="198">
        <f>IF(N178="základná",J178,0)</f>
        <v>0</v>
      </c>
      <c r="BF178" s="198">
        <f>IF(N178="znížená",J178,0)</f>
        <v>0</v>
      </c>
      <c r="BG178" s="198">
        <f>IF(N178="zákl. prenesená",J178,0)</f>
        <v>0</v>
      </c>
      <c r="BH178" s="198">
        <f>IF(N178="zníž. prenesená",J178,0)</f>
        <v>0</v>
      </c>
      <c r="BI178" s="198">
        <f>IF(N178="nulová",J178,0)</f>
        <v>0</v>
      </c>
      <c r="BJ178" s="15" t="s">
        <v>88</v>
      </c>
      <c r="BK178" s="198">
        <f>ROUND(I178*H178,2)</f>
        <v>0</v>
      </c>
      <c r="BL178" s="15" t="s">
        <v>136</v>
      </c>
      <c r="BM178" s="197" t="s">
        <v>431</v>
      </c>
    </row>
    <row r="179" s="2" customFormat="1" ht="37.8" customHeight="1">
      <c r="A179" s="34"/>
      <c r="B179" s="184"/>
      <c r="C179" s="185" t="s">
        <v>432</v>
      </c>
      <c r="D179" s="185" t="s">
        <v>132</v>
      </c>
      <c r="E179" s="186" t="s">
        <v>433</v>
      </c>
      <c r="F179" s="187" t="s">
        <v>434</v>
      </c>
      <c r="G179" s="188" t="s">
        <v>182</v>
      </c>
      <c r="H179" s="189">
        <v>1406</v>
      </c>
      <c r="I179" s="190"/>
      <c r="J179" s="191">
        <f>ROUND(I179*H179,2)</f>
        <v>0</v>
      </c>
      <c r="K179" s="192"/>
      <c r="L179" s="35"/>
      <c r="M179" s="193" t="s">
        <v>1</v>
      </c>
      <c r="N179" s="194" t="s">
        <v>41</v>
      </c>
      <c r="O179" s="78"/>
      <c r="P179" s="195">
        <f>O179*H179</f>
        <v>0</v>
      </c>
      <c r="Q179" s="195">
        <v>0.0001125</v>
      </c>
      <c r="R179" s="195">
        <f>Q179*H179</f>
        <v>0.15817499999999998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136</v>
      </c>
      <c r="AT179" s="197" t="s">
        <v>132</v>
      </c>
      <c r="AU179" s="197" t="s">
        <v>88</v>
      </c>
      <c r="AY179" s="15" t="s">
        <v>129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5" t="s">
        <v>88</v>
      </c>
      <c r="BK179" s="198">
        <f>ROUND(I179*H179,2)</f>
        <v>0</v>
      </c>
      <c r="BL179" s="15" t="s">
        <v>136</v>
      </c>
      <c r="BM179" s="197" t="s">
        <v>435</v>
      </c>
    </row>
    <row r="180" s="2" customFormat="1" ht="37.8" customHeight="1">
      <c r="A180" s="34"/>
      <c r="B180" s="184"/>
      <c r="C180" s="185" t="s">
        <v>436</v>
      </c>
      <c r="D180" s="185" t="s">
        <v>132</v>
      </c>
      <c r="E180" s="186" t="s">
        <v>309</v>
      </c>
      <c r="F180" s="187" t="s">
        <v>310</v>
      </c>
      <c r="G180" s="188" t="s">
        <v>135</v>
      </c>
      <c r="H180" s="189">
        <v>12</v>
      </c>
      <c r="I180" s="190"/>
      <c r="J180" s="191">
        <f>ROUND(I180*H180,2)</f>
        <v>0</v>
      </c>
      <c r="K180" s="192"/>
      <c r="L180" s="35"/>
      <c r="M180" s="193" t="s">
        <v>1</v>
      </c>
      <c r="N180" s="194" t="s">
        <v>41</v>
      </c>
      <c r="O180" s="78"/>
      <c r="P180" s="195">
        <f>O180*H180</f>
        <v>0</v>
      </c>
      <c r="Q180" s="195">
        <v>0.00089999999999999998</v>
      </c>
      <c r="R180" s="195">
        <f>Q180*H180</f>
        <v>0.010800000000000001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136</v>
      </c>
      <c r="AT180" s="197" t="s">
        <v>132</v>
      </c>
      <c r="AU180" s="197" t="s">
        <v>88</v>
      </c>
      <c r="AY180" s="15" t="s">
        <v>129</v>
      </c>
      <c r="BE180" s="198">
        <f>IF(N180="základná",J180,0)</f>
        <v>0</v>
      </c>
      <c r="BF180" s="198">
        <f>IF(N180="znížená",J180,0)</f>
        <v>0</v>
      </c>
      <c r="BG180" s="198">
        <f>IF(N180="zákl. prenesená",J180,0)</f>
        <v>0</v>
      </c>
      <c r="BH180" s="198">
        <f>IF(N180="zníž. prenesená",J180,0)</f>
        <v>0</v>
      </c>
      <c r="BI180" s="198">
        <f>IF(N180="nulová",J180,0)</f>
        <v>0</v>
      </c>
      <c r="BJ180" s="15" t="s">
        <v>88</v>
      </c>
      <c r="BK180" s="198">
        <f>ROUND(I180*H180,2)</f>
        <v>0</v>
      </c>
      <c r="BL180" s="15" t="s">
        <v>136</v>
      </c>
      <c r="BM180" s="197" t="s">
        <v>437</v>
      </c>
    </row>
    <row r="181" s="2" customFormat="1" ht="24.15" customHeight="1">
      <c r="A181" s="34"/>
      <c r="B181" s="184"/>
      <c r="C181" s="185" t="s">
        <v>438</v>
      </c>
      <c r="D181" s="185" t="s">
        <v>132</v>
      </c>
      <c r="E181" s="186" t="s">
        <v>185</v>
      </c>
      <c r="F181" s="187" t="s">
        <v>186</v>
      </c>
      <c r="G181" s="188" t="s">
        <v>182</v>
      </c>
      <c r="H181" s="189">
        <v>1406</v>
      </c>
      <c r="I181" s="190"/>
      <c r="J181" s="191">
        <f>ROUND(I181*H181,2)</f>
        <v>0</v>
      </c>
      <c r="K181" s="192"/>
      <c r="L181" s="35"/>
      <c r="M181" s="193" t="s">
        <v>1</v>
      </c>
      <c r="N181" s="194" t="s">
        <v>41</v>
      </c>
      <c r="O181" s="78"/>
      <c r="P181" s="195">
        <f>O181*H181</f>
        <v>0</v>
      </c>
      <c r="Q181" s="195">
        <v>3.7500000000000001E-06</v>
      </c>
      <c r="R181" s="195">
        <f>Q181*H181</f>
        <v>0.0052725000000000003</v>
      </c>
      <c r="S181" s="195">
        <v>0</v>
      </c>
      <c r="T181" s="19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136</v>
      </c>
      <c r="AT181" s="197" t="s">
        <v>132</v>
      </c>
      <c r="AU181" s="197" t="s">
        <v>88</v>
      </c>
      <c r="AY181" s="15" t="s">
        <v>129</v>
      </c>
      <c r="BE181" s="198">
        <f>IF(N181="základná",J181,0)</f>
        <v>0</v>
      </c>
      <c r="BF181" s="198">
        <f>IF(N181="znížená",J181,0)</f>
        <v>0</v>
      </c>
      <c r="BG181" s="198">
        <f>IF(N181="zákl. prenesená",J181,0)</f>
        <v>0</v>
      </c>
      <c r="BH181" s="198">
        <f>IF(N181="zníž. prenesená",J181,0)</f>
        <v>0</v>
      </c>
      <c r="BI181" s="198">
        <f>IF(N181="nulová",J181,0)</f>
        <v>0</v>
      </c>
      <c r="BJ181" s="15" t="s">
        <v>88</v>
      </c>
      <c r="BK181" s="198">
        <f>ROUND(I181*H181,2)</f>
        <v>0</v>
      </c>
      <c r="BL181" s="15" t="s">
        <v>136</v>
      </c>
      <c r="BM181" s="197" t="s">
        <v>439</v>
      </c>
    </row>
    <row r="182" s="2" customFormat="1" ht="24.15" customHeight="1">
      <c r="A182" s="34"/>
      <c r="B182" s="184"/>
      <c r="C182" s="185" t="s">
        <v>440</v>
      </c>
      <c r="D182" s="185" t="s">
        <v>132</v>
      </c>
      <c r="E182" s="186" t="s">
        <v>315</v>
      </c>
      <c r="F182" s="187" t="s">
        <v>316</v>
      </c>
      <c r="G182" s="188" t="s">
        <v>135</v>
      </c>
      <c r="H182" s="189">
        <v>12</v>
      </c>
      <c r="I182" s="190"/>
      <c r="J182" s="191">
        <f>ROUND(I182*H182,2)</f>
        <v>0</v>
      </c>
      <c r="K182" s="192"/>
      <c r="L182" s="35"/>
      <c r="M182" s="193" t="s">
        <v>1</v>
      </c>
      <c r="N182" s="194" t="s">
        <v>41</v>
      </c>
      <c r="O182" s="78"/>
      <c r="P182" s="195">
        <f>O182*H182</f>
        <v>0</v>
      </c>
      <c r="Q182" s="195">
        <v>9.3999999999999998E-06</v>
      </c>
      <c r="R182" s="195">
        <f>Q182*H182</f>
        <v>0.0001128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136</v>
      </c>
      <c r="AT182" s="197" t="s">
        <v>132</v>
      </c>
      <c r="AU182" s="197" t="s">
        <v>88</v>
      </c>
      <c r="AY182" s="15" t="s">
        <v>129</v>
      </c>
      <c r="BE182" s="198">
        <f>IF(N182="základná",J182,0)</f>
        <v>0</v>
      </c>
      <c r="BF182" s="198">
        <f>IF(N182="znížená",J182,0)</f>
        <v>0</v>
      </c>
      <c r="BG182" s="198">
        <f>IF(N182="zákl. prenesená",J182,0)</f>
        <v>0</v>
      </c>
      <c r="BH182" s="198">
        <f>IF(N182="zníž. prenesená",J182,0)</f>
        <v>0</v>
      </c>
      <c r="BI182" s="198">
        <f>IF(N182="nulová",J182,0)</f>
        <v>0</v>
      </c>
      <c r="BJ182" s="15" t="s">
        <v>88</v>
      </c>
      <c r="BK182" s="198">
        <f>ROUND(I182*H182,2)</f>
        <v>0</v>
      </c>
      <c r="BL182" s="15" t="s">
        <v>136</v>
      </c>
      <c r="BM182" s="197" t="s">
        <v>441</v>
      </c>
    </row>
    <row r="183" s="2" customFormat="1" ht="16.5" customHeight="1">
      <c r="A183" s="34"/>
      <c r="B183" s="184"/>
      <c r="C183" s="185" t="s">
        <v>442</v>
      </c>
      <c r="D183" s="185" t="s">
        <v>132</v>
      </c>
      <c r="E183" s="186" t="s">
        <v>189</v>
      </c>
      <c r="F183" s="187" t="s">
        <v>190</v>
      </c>
      <c r="G183" s="188" t="s">
        <v>135</v>
      </c>
      <c r="H183" s="189">
        <v>180</v>
      </c>
      <c r="I183" s="190"/>
      <c r="J183" s="191">
        <f>ROUND(I183*H183,2)</f>
        <v>0</v>
      </c>
      <c r="K183" s="192"/>
      <c r="L183" s="35"/>
      <c r="M183" s="193" t="s">
        <v>1</v>
      </c>
      <c r="N183" s="194" t="s">
        <v>41</v>
      </c>
      <c r="O183" s="78"/>
      <c r="P183" s="195">
        <f>O183*H183</f>
        <v>0</v>
      </c>
      <c r="Q183" s="195">
        <v>0.011429999999999999</v>
      </c>
      <c r="R183" s="195">
        <f>Q183*H183</f>
        <v>2.0573999999999999</v>
      </c>
      <c r="S183" s="195">
        <v>0</v>
      </c>
      <c r="T183" s="19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136</v>
      </c>
      <c r="AT183" s="197" t="s">
        <v>132</v>
      </c>
      <c r="AU183" s="197" t="s">
        <v>88</v>
      </c>
      <c r="AY183" s="15" t="s">
        <v>129</v>
      </c>
      <c r="BE183" s="198">
        <f>IF(N183="základná",J183,0)</f>
        <v>0</v>
      </c>
      <c r="BF183" s="198">
        <f>IF(N183="znížená",J183,0)</f>
        <v>0</v>
      </c>
      <c r="BG183" s="198">
        <f>IF(N183="zákl. prenesená",J183,0)</f>
        <v>0</v>
      </c>
      <c r="BH183" s="198">
        <f>IF(N183="zníž. prenesená",J183,0)</f>
        <v>0</v>
      </c>
      <c r="BI183" s="198">
        <f>IF(N183="nulová",J183,0)</f>
        <v>0</v>
      </c>
      <c r="BJ183" s="15" t="s">
        <v>88</v>
      </c>
      <c r="BK183" s="198">
        <f>ROUND(I183*H183,2)</f>
        <v>0</v>
      </c>
      <c r="BL183" s="15" t="s">
        <v>136</v>
      </c>
      <c r="BM183" s="197" t="s">
        <v>443</v>
      </c>
    </row>
    <row r="184" s="2" customFormat="1" ht="37.8" customHeight="1">
      <c r="A184" s="34"/>
      <c r="B184" s="184"/>
      <c r="C184" s="185" t="s">
        <v>444</v>
      </c>
      <c r="D184" s="185" t="s">
        <v>132</v>
      </c>
      <c r="E184" s="186" t="s">
        <v>321</v>
      </c>
      <c r="F184" s="187" t="s">
        <v>322</v>
      </c>
      <c r="G184" s="188" t="s">
        <v>182</v>
      </c>
      <c r="H184" s="189">
        <v>2820</v>
      </c>
      <c r="I184" s="190"/>
      <c r="J184" s="191">
        <f>ROUND(I184*H184,2)</f>
        <v>0</v>
      </c>
      <c r="K184" s="192"/>
      <c r="L184" s="35"/>
      <c r="M184" s="193" t="s">
        <v>1</v>
      </c>
      <c r="N184" s="194" t="s">
        <v>41</v>
      </c>
      <c r="O184" s="78"/>
      <c r="P184" s="195">
        <f>O184*H184</f>
        <v>0</v>
      </c>
      <c r="Q184" s="195">
        <v>0.098529599999999995</v>
      </c>
      <c r="R184" s="195">
        <f>Q184*H184</f>
        <v>277.85347200000001</v>
      </c>
      <c r="S184" s="195">
        <v>0</v>
      </c>
      <c r="T184" s="19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136</v>
      </c>
      <c r="AT184" s="197" t="s">
        <v>132</v>
      </c>
      <c r="AU184" s="197" t="s">
        <v>88</v>
      </c>
      <c r="AY184" s="15" t="s">
        <v>129</v>
      </c>
      <c r="BE184" s="198">
        <f>IF(N184="základná",J184,0)</f>
        <v>0</v>
      </c>
      <c r="BF184" s="198">
        <f>IF(N184="znížená",J184,0)</f>
        <v>0</v>
      </c>
      <c r="BG184" s="198">
        <f>IF(N184="zákl. prenesená",J184,0)</f>
        <v>0</v>
      </c>
      <c r="BH184" s="198">
        <f>IF(N184="zníž. prenesená",J184,0)</f>
        <v>0</v>
      </c>
      <c r="BI184" s="198">
        <f>IF(N184="nulová",J184,0)</f>
        <v>0</v>
      </c>
      <c r="BJ184" s="15" t="s">
        <v>88</v>
      </c>
      <c r="BK184" s="198">
        <f>ROUND(I184*H184,2)</f>
        <v>0</v>
      </c>
      <c r="BL184" s="15" t="s">
        <v>136</v>
      </c>
      <c r="BM184" s="197" t="s">
        <v>445</v>
      </c>
    </row>
    <row r="185" s="2" customFormat="1" ht="16.5" customHeight="1">
      <c r="A185" s="34"/>
      <c r="B185" s="184"/>
      <c r="C185" s="199" t="s">
        <v>446</v>
      </c>
      <c r="D185" s="199" t="s">
        <v>152</v>
      </c>
      <c r="E185" s="200" t="s">
        <v>325</v>
      </c>
      <c r="F185" s="201" t="s">
        <v>326</v>
      </c>
      <c r="G185" s="202" t="s">
        <v>150</v>
      </c>
      <c r="H185" s="203">
        <v>2848.1999999999998</v>
      </c>
      <c r="I185" s="204"/>
      <c r="J185" s="205">
        <f>ROUND(I185*H185,2)</f>
        <v>0</v>
      </c>
      <c r="K185" s="206"/>
      <c r="L185" s="207"/>
      <c r="M185" s="208" t="s">
        <v>1</v>
      </c>
      <c r="N185" s="209" t="s">
        <v>41</v>
      </c>
      <c r="O185" s="78"/>
      <c r="P185" s="195">
        <f>O185*H185</f>
        <v>0</v>
      </c>
      <c r="Q185" s="195">
        <v>0.045999999999999999</v>
      </c>
      <c r="R185" s="195">
        <f>Q185*H185</f>
        <v>131.0172</v>
      </c>
      <c r="S185" s="195">
        <v>0</v>
      </c>
      <c r="T185" s="19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7" t="s">
        <v>155</v>
      </c>
      <c r="AT185" s="197" t="s">
        <v>152</v>
      </c>
      <c r="AU185" s="197" t="s">
        <v>88</v>
      </c>
      <c r="AY185" s="15" t="s">
        <v>129</v>
      </c>
      <c r="BE185" s="198">
        <f>IF(N185="základná",J185,0)</f>
        <v>0</v>
      </c>
      <c r="BF185" s="198">
        <f>IF(N185="znížená",J185,0)</f>
        <v>0</v>
      </c>
      <c r="BG185" s="198">
        <f>IF(N185="zákl. prenesená",J185,0)</f>
        <v>0</v>
      </c>
      <c r="BH185" s="198">
        <f>IF(N185="zníž. prenesená",J185,0)</f>
        <v>0</v>
      </c>
      <c r="BI185" s="198">
        <f>IF(N185="nulová",J185,0)</f>
        <v>0</v>
      </c>
      <c r="BJ185" s="15" t="s">
        <v>88</v>
      </c>
      <c r="BK185" s="198">
        <f>ROUND(I185*H185,2)</f>
        <v>0</v>
      </c>
      <c r="BL185" s="15" t="s">
        <v>136</v>
      </c>
      <c r="BM185" s="197" t="s">
        <v>447</v>
      </c>
    </row>
    <row r="186" s="2" customFormat="1" ht="33" customHeight="1">
      <c r="A186" s="34"/>
      <c r="B186" s="184"/>
      <c r="C186" s="185" t="s">
        <v>448</v>
      </c>
      <c r="D186" s="185" t="s">
        <v>132</v>
      </c>
      <c r="E186" s="186" t="s">
        <v>329</v>
      </c>
      <c r="F186" s="187" t="s">
        <v>330</v>
      </c>
      <c r="G186" s="188" t="s">
        <v>182</v>
      </c>
      <c r="H186" s="189">
        <v>14</v>
      </c>
      <c r="I186" s="190"/>
      <c r="J186" s="191">
        <f>ROUND(I186*H186,2)</f>
        <v>0</v>
      </c>
      <c r="K186" s="192"/>
      <c r="L186" s="35"/>
      <c r="M186" s="193" t="s">
        <v>1</v>
      </c>
      <c r="N186" s="194" t="s">
        <v>41</v>
      </c>
      <c r="O186" s="78"/>
      <c r="P186" s="195">
        <f>O186*H186</f>
        <v>0</v>
      </c>
      <c r="Q186" s="195">
        <v>0.151130352</v>
      </c>
      <c r="R186" s="195">
        <f>Q186*H186</f>
        <v>2.1158249279999999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136</v>
      </c>
      <c r="AT186" s="197" t="s">
        <v>132</v>
      </c>
      <c r="AU186" s="197" t="s">
        <v>88</v>
      </c>
      <c r="AY186" s="15" t="s">
        <v>129</v>
      </c>
      <c r="BE186" s="198">
        <f>IF(N186="základná",J186,0)</f>
        <v>0</v>
      </c>
      <c r="BF186" s="198">
        <f>IF(N186="znížená",J186,0)</f>
        <v>0</v>
      </c>
      <c r="BG186" s="198">
        <f>IF(N186="zákl. prenesená",J186,0)</f>
        <v>0</v>
      </c>
      <c r="BH186" s="198">
        <f>IF(N186="zníž. prenesená",J186,0)</f>
        <v>0</v>
      </c>
      <c r="BI186" s="198">
        <f>IF(N186="nulová",J186,0)</f>
        <v>0</v>
      </c>
      <c r="BJ186" s="15" t="s">
        <v>88</v>
      </c>
      <c r="BK186" s="198">
        <f>ROUND(I186*H186,2)</f>
        <v>0</v>
      </c>
      <c r="BL186" s="15" t="s">
        <v>136</v>
      </c>
      <c r="BM186" s="197" t="s">
        <v>449</v>
      </c>
    </row>
    <row r="187" s="2" customFormat="1" ht="16.5" customHeight="1">
      <c r="A187" s="34"/>
      <c r="B187" s="184"/>
      <c r="C187" s="199" t="s">
        <v>450</v>
      </c>
      <c r="D187" s="199" t="s">
        <v>152</v>
      </c>
      <c r="E187" s="200" t="s">
        <v>333</v>
      </c>
      <c r="F187" s="201" t="s">
        <v>334</v>
      </c>
      <c r="G187" s="202" t="s">
        <v>150</v>
      </c>
      <c r="H187" s="203">
        <v>14.140000000000001</v>
      </c>
      <c r="I187" s="204"/>
      <c r="J187" s="205">
        <f>ROUND(I187*H187,2)</f>
        <v>0</v>
      </c>
      <c r="K187" s="206"/>
      <c r="L187" s="207"/>
      <c r="M187" s="208" t="s">
        <v>1</v>
      </c>
      <c r="N187" s="209" t="s">
        <v>41</v>
      </c>
      <c r="O187" s="78"/>
      <c r="P187" s="195">
        <f>O187*H187</f>
        <v>0</v>
      </c>
      <c r="Q187" s="195">
        <v>0.085000000000000006</v>
      </c>
      <c r="R187" s="195">
        <f>Q187*H187</f>
        <v>1.2019000000000002</v>
      </c>
      <c r="S187" s="195">
        <v>0</v>
      </c>
      <c r="T187" s="19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7" t="s">
        <v>155</v>
      </c>
      <c r="AT187" s="197" t="s">
        <v>152</v>
      </c>
      <c r="AU187" s="197" t="s">
        <v>88</v>
      </c>
      <c r="AY187" s="15" t="s">
        <v>129</v>
      </c>
      <c r="BE187" s="198">
        <f>IF(N187="základná",J187,0)</f>
        <v>0</v>
      </c>
      <c r="BF187" s="198">
        <f>IF(N187="znížená",J187,0)</f>
        <v>0</v>
      </c>
      <c r="BG187" s="198">
        <f>IF(N187="zákl. prenesená",J187,0)</f>
        <v>0</v>
      </c>
      <c r="BH187" s="198">
        <f>IF(N187="zníž. prenesená",J187,0)</f>
        <v>0</v>
      </c>
      <c r="BI187" s="198">
        <f>IF(N187="nulová",J187,0)</f>
        <v>0</v>
      </c>
      <c r="BJ187" s="15" t="s">
        <v>88</v>
      </c>
      <c r="BK187" s="198">
        <f>ROUND(I187*H187,2)</f>
        <v>0</v>
      </c>
      <c r="BL187" s="15" t="s">
        <v>136</v>
      </c>
      <c r="BM187" s="197" t="s">
        <v>451</v>
      </c>
    </row>
    <row r="188" s="2" customFormat="1" ht="24.15" customHeight="1">
      <c r="A188" s="34"/>
      <c r="B188" s="184"/>
      <c r="C188" s="185" t="s">
        <v>452</v>
      </c>
      <c r="D188" s="185" t="s">
        <v>132</v>
      </c>
      <c r="E188" s="186" t="s">
        <v>339</v>
      </c>
      <c r="F188" s="187" t="s">
        <v>340</v>
      </c>
      <c r="G188" s="188" t="s">
        <v>201</v>
      </c>
      <c r="H188" s="189">
        <v>6.1900000000000004</v>
      </c>
      <c r="I188" s="190"/>
      <c r="J188" s="191">
        <f>ROUND(I188*H188,2)</f>
        <v>0</v>
      </c>
      <c r="K188" s="192"/>
      <c r="L188" s="35"/>
      <c r="M188" s="193" t="s">
        <v>1</v>
      </c>
      <c r="N188" s="194" t="s">
        <v>41</v>
      </c>
      <c r="O188" s="78"/>
      <c r="P188" s="195">
        <f>O188*H188</f>
        <v>0</v>
      </c>
      <c r="Q188" s="195">
        <v>0</v>
      </c>
      <c r="R188" s="195">
        <f>Q188*H188</f>
        <v>0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136</v>
      </c>
      <c r="AT188" s="197" t="s">
        <v>132</v>
      </c>
      <c r="AU188" s="197" t="s">
        <v>88</v>
      </c>
      <c r="AY188" s="15" t="s">
        <v>129</v>
      </c>
      <c r="BE188" s="198">
        <f>IF(N188="základná",J188,0)</f>
        <v>0</v>
      </c>
      <c r="BF188" s="198">
        <f>IF(N188="znížená",J188,0)</f>
        <v>0</v>
      </c>
      <c r="BG188" s="198">
        <f>IF(N188="zákl. prenesená",J188,0)</f>
        <v>0</v>
      </c>
      <c r="BH188" s="198">
        <f>IF(N188="zníž. prenesená",J188,0)</f>
        <v>0</v>
      </c>
      <c r="BI188" s="198">
        <f>IF(N188="nulová",J188,0)</f>
        <v>0</v>
      </c>
      <c r="BJ188" s="15" t="s">
        <v>88</v>
      </c>
      <c r="BK188" s="198">
        <f>ROUND(I188*H188,2)</f>
        <v>0</v>
      </c>
      <c r="BL188" s="15" t="s">
        <v>136</v>
      </c>
      <c r="BM188" s="197" t="s">
        <v>453</v>
      </c>
    </row>
    <row r="189" s="2" customFormat="1" ht="24.15" customHeight="1">
      <c r="A189" s="34"/>
      <c r="B189" s="184"/>
      <c r="C189" s="185" t="s">
        <v>454</v>
      </c>
      <c r="D189" s="185" t="s">
        <v>132</v>
      </c>
      <c r="E189" s="186" t="s">
        <v>343</v>
      </c>
      <c r="F189" s="187" t="s">
        <v>344</v>
      </c>
      <c r="G189" s="188" t="s">
        <v>201</v>
      </c>
      <c r="H189" s="189">
        <v>55.710000000000001</v>
      </c>
      <c r="I189" s="190"/>
      <c r="J189" s="191">
        <f>ROUND(I189*H189,2)</f>
        <v>0</v>
      </c>
      <c r="K189" s="192"/>
      <c r="L189" s="35"/>
      <c r="M189" s="193" t="s">
        <v>1</v>
      </c>
      <c r="N189" s="194" t="s">
        <v>41</v>
      </c>
      <c r="O189" s="78"/>
      <c r="P189" s="195">
        <f>O189*H189</f>
        <v>0</v>
      </c>
      <c r="Q189" s="195">
        <v>0</v>
      </c>
      <c r="R189" s="195">
        <f>Q189*H189</f>
        <v>0</v>
      </c>
      <c r="S189" s="195">
        <v>0</v>
      </c>
      <c r="T189" s="19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7" t="s">
        <v>136</v>
      </c>
      <c r="AT189" s="197" t="s">
        <v>132</v>
      </c>
      <c r="AU189" s="197" t="s">
        <v>88</v>
      </c>
      <c r="AY189" s="15" t="s">
        <v>129</v>
      </c>
      <c r="BE189" s="198">
        <f>IF(N189="základná",J189,0)</f>
        <v>0</v>
      </c>
      <c r="BF189" s="198">
        <f>IF(N189="znížená",J189,0)</f>
        <v>0</v>
      </c>
      <c r="BG189" s="198">
        <f>IF(N189="zákl. prenesená",J189,0)</f>
        <v>0</v>
      </c>
      <c r="BH189" s="198">
        <f>IF(N189="zníž. prenesená",J189,0)</f>
        <v>0</v>
      </c>
      <c r="BI189" s="198">
        <f>IF(N189="nulová",J189,0)</f>
        <v>0</v>
      </c>
      <c r="BJ189" s="15" t="s">
        <v>88</v>
      </c>
      <c r="BK189" s="198">
        <f>ROUND(I189*H189,2)</f>
        <v>0</v>
      </c>
      <c r="BL189" s="15" t="s">
        <v>136</v>
      </c>
      <c r="BM189" s="197" t="s">
        <v>455</v>
      </c>
    </row>
    <row r="190" s="12" customFormat="1" ht="22.8" customHeight="1">
      <c r="A190" s="12"/>
      <c r="B190" s="171"/>
      <c r="C190" s="12"/>
      <c r="D190" s="172" t="s">
        <v>74</v>
      </c>
      <c r="E190" s="182" t="s">
        <v>196</v>
      </c>
      <c r="F190" s="182" t="s">
        <v>197</v>
      </c>
      <c r="G190" s="12"/>
      <c r="H190" s="12"/>
      <c r="I190" s="174"/>
      <c r="J190" s="183">
        <f>BK190</f>
        <v>0</v>
      </c>
      <c r="K190" s="12"/>
      <c r="L190" s="171"/>
      <c r="M190" s="176"/>
      <c r="N190" s="177"/>
      <c r="O190" s="177"/>
      <c r="P190" s="178">
        <f>P191</f>
        <v>0</v>
      </c>
      <c r="Q190" s="177"/>
      <c r="R190" s="178">
        <f>R191</f>
        <v>0</v>
      </c>
      <c r="S190" s="177"/>
      <c r="T190" s="179">
        <f>T191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172" t="s">
        <v>82</v>
      </c>
      <c r="AT190" s="180" t="s">
        <v>74</v>
      </c>
      <c r="AU190" s="180" t="s">
        <v>82</v>
      </c>
      <c r="AY190" s="172" t="s">
        <v>129</v>
      </c>
      <c r="BK190" s="181">
        <f>BK191</f>
        <v>0</v>
      </c>
    </row>
    <row r="191" s="2" customFormat="1" ht="33" customHeight="1">
      <c r="A191" s="34"/>
      <c r="B191" s="184"/>
      <c r="C191" s="185" t="s">
        <v>456</v>
      </c>
      <c r="D191" s="185" t="s">
        <v>132</v>
      </c>
      <c r="E191" s="186" t="s">
        <v>199</v>
      </c>
      <c r="F191" s="187" t="s">
        <v>200</v>
      </c>
      <c r="G191" s="188" t="s">
        <v>201</v>
      </c>
      <c r="H191" s="189">
        <v>6153.0950000000003</v>
      </c>
      <c r="I191" s="190"/>
      <c r="J191" s="191">
        <f>ROUND(I191*H191,2)</f>
        <v>0</v>
      </c>
      <c r="K191" s="192"/>
      <c r="L191" s="35"/>
      <c r="M191" s="193" t="s">
        <v>1</v>
      </c>
      <c r="N191" s="194" t="s">
        <v>41</v>
      </c>
      <c r="O191" s="78"/>
      <c r="P191" s="195">
        <f>O191*H191</f>
        <v>0</v>
      </c>
      <c r="Q191" s="195">
        <v>0</v>
      </c>
      <c r="R191" s="195">
        <f>Q191*H191</f>
        <v>0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136</v>
      </c>
      <c r="AT191" s="197" t="s">
        <v>132</v>
      </c>
      <c r="AU191" s="197" t="s">
        <v>88</v>
      </c>
      <c r="AY191" s="15" t="s">
        <v>129</v>
      </c>
      <c r="BE191" s="198">
        <f>IF(N191="základná",J191,0)</f>
        <v>0</v>
      </c>
      <c r="BF191" s="198">
        <f>IF(N191="znížená",J191,0)</f>
        <v>0</v>
      </c>
      <c r="BG191" s="198">
        <f>IF(N191="zákl. prenesená",J191,0)</f>
        <v>0</v>
      </c>
      <c r="BH191" s="198">
        <f>IF(N191="zníž. prenesená",J191,0)</f>
        <v>0</v>
      </c>
      <c r="BI191" s="198">
        <f>IF(N191="nulová",J191,0)</f>
        <v>0</v>
      </c>
      <c r="BJ191" s="15" t="s">
        <v>88</v>
      </c>
      <c r="BK191" s="198">
        <f>ROUND(I191*H191,2)</f>
        <v>0</v>
      </c>
      <c r="BL191" s="15" t="s">
        <v>136</v>
      </c>
      <c r="BM191" s="197" t="s">
        <v>457</v>
      </c>
    </row>
    <row r="192" s="12" customFormat="1" ht="25.92" customHeight="1">
      <c r="A192" s="12"/>
      <c r="B192" s="171"/>
      <c r="C192" s="12"/>
      <c r="D192" s="172" t="s">
        <v>74</v>
      </c>
      <c r="E192" s="173" t="s">
        <v>203</v>
      </c>
      <c r="F192" s="173" t="s">
        <v>204</v>
      </c>
      <c r="G192" s="12"/>
      <c r="H192" s="12"/>
      <c r="I192" s="174"/>
      <c r="J192" s="175">
        <f>BK192</f>
        <v>0</v>
      </c>
      <c r="K192" s="12"/>
      <c r="L192" s="171"/>
      <c r="M192" s="176"/>
      <c r="N192" s="177"/>
      <c r="O192" s="177"/>
      <c r="P192" s="178">
        <f>P193+P196</f>
        <v>0</v>
      </c>
      <c r="Q192" s="177"/>
      <c r="R192" s="178">
        <f>R193+R196</f>
        <v>0</v>
      </c>
      <c r="S192" s="177"/>
      <c r="T192" s="179">
        <f>T193+T196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172" t="s">
        <v>130</v>
      </c>
      <c r="AT192" s="180" t="s">
        <v>74</v>
      </c>
      <c r="AU192" s="180" t="s">
        <v>75</v>
      </c>
      <c r="AY192" s="172" t="s">
        <v>129</v>
      </c>
      <c r="BK192" s="181">
        <f>BK193+BK196</f>
        <v>0</v>
      </c>
    </row>
    <row r="193" s="12" customFormat="1" ht="22.8" customHeight="1">
      <c r="A193" s="12"/>
      <c r="B193" s="171"/>
      <c r="C193" s="12"/>
      <c r="D193" s="172" t="s">
        <v>74</v>
      </c>
      <c r="E193" s="182" t="s">
        <v>205</v>
      </c>
      <c r="F193" s="182" t="s">
        <v>206</v>
      </c>
      <c r="G193" s="12"/>
      <c r="H193" s="12"/>
      <c r="I193" s="174"/>
      <c r="J193" s="183">
        <f>BK193</f>
        <v>0</v>
      </c>
      <c r="K193" s="12"/>
      <c r="L193" s="171"/>
      <c r="M193" s="176"/>
      <c r="N193" s="177"/>
      <c r="O193" s="177"/>
      <c r="P193" s="178">
        <f>SUM(P194:P195)</f>
        <v>0</v>
      </c>
      <c r="Q193" s="177"/>
      <c r="R193" s="178">
        <f>SUM(R194:R195)</f>
        <v>0</v>
      </c>
      <c r="S193" s="177"/>
      <c r="T193" s="179">
        <f>SUM(T194:T195)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72" t="s">
        <v>130</v>
      </c>
      <c r="AT193" s="180" t="s">
        <v>74</v>
      </c>
      <c r="AU193" s="180" t="s">
        <v>82</v>
      </c>
      <c r="AY193" s="172" t="s">
        <v>129</v>
      </c>
      <c r="BK193" s="181">
        <f>SUM(BK194:BK195)</f>
        <v>0</v>
      </c>
    </row>
    <row r="194" s="2" customFormat="1" ht="24.15" customHeight="1">
      <c r="A194" s="34"/>
      <c r="B194" s="184"/>
      <c r="C194" s="185" t="s">
        <v>458</v>
      </c>
      <c r="D194" s="185" t="s">
        <v>132</v>
      </c>
      <c r="E194" s="186" t="s">
        <v>459</v>
      </c>
      <c r="F194" s="187" t="s">
        <v>460</v>
      </c>
      <c r="G194" s="188" t="s">
        <v>210</v>
      </c>
      <c r="H194" s="189">
        <v>1</v>
      </c>
      <c r="I194" s="190"/>
      <c r="J194" s="191">
        <f>ROUND(I194*H194,2)</f>
        <v>0</v>
      </c>
      <c r="K194" s="192"/>
      <c r="L194" s="35"/>
      <c r="M194" s="193" t="s">
        <v>1</v>
      </c>
      <c r="N194" s="194" t="s">
        <v>41</v>
      </c>
      <c r="O194" s="78"/>
      <c r="P194" s="195">
        <f>O194*H194</f>
        <v>0</v>
      </c>
      <c r="Q194" s="195">
        <v>0</v>
      </c>
      <c r="R194" s="195">
        <f>Q194*H194</f>
        <v>0</v>
      </c>
      <c r="S194" s="195">
        <v>0</v>
      </c>
      <c r="T194" s="196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7" t="s">
        <v>211</v>
      </c>
      <c r="AT194" s="197" t="s">
        <v>132</v>
      </c>
      <c r="AU194" s="197" t="s">
        <v>88</v>
      </c>
      <c r="AY194" s="15" t="s">
        <v>129</v>
      </c>
      <c r="BE194" s="198">
        <f>IF(N194="základná",J194,0)</f>
        <v>0</v>
      </c>
      <c r="BF194" s="198">
        <f>IF(N194="znížená",J194,0)</f>
        <v>0</v>
      </c>
      <c r="BG194" s="198">
        <f>IF(N194="zákl. prenesená",J194,0)</f>
        <v>0</v>
      </c>
      <c r="BH194" s="198">
        <f>IF(N194="zníž. prenesená",J194,0)</f>
        <v>0</v>
      </c>
      <c r="BI194" s="198">
        <f>IF(N194="nulová",J194,0)</f>
        <v>0</v>
      </c>
      <c r="BJ194" s="15" t="s">
        <v>88</v>
      </c>
      <c r="BK194" s="198">
        <f>ROUND(I194*H194,2)</f>
        <v>0</v>
      </c>
      <c r="BL194" s="15" t="s">
        <v>211</v>
      </c>
      <c r="BM194" s="197" t="s">
        <v>461</v>
      </c>
    </row>
    <row r="195" s="2" customFormat="1" ht="24.15" customHeight="1">
      <c r="A195" s="34"/>
      <c r="B195" s="184"/>
      <c r="C195" s="185" t="s">
        <v>462</v>
      </c>
      <c r="D195" s="185" t="s">
        <v>132</v>
      </c>
      <c r="E195" s="186" t="s">
        <v>208</v>
      </c>
      <c r="F195" s="187" t="s">
        <v>209</v>
      </c>
      <c r="G195" s="188" t="s">
        <v>210</v>
      </c>
      <c r="H195" s="189">
        <v>1</v>
      </c>
      <c r="I195" s="190"/>
      <c r="J195" s="191">
        <f>ROUND(I195*H195,2)</f>
        <v>0</v>
      </c>
      <c r="K195" s="192"/>
      <c r="L195" s="35"/>
      <c r="M195" s="193" t="s">
        <v>1</v>
      </c>
      <c r="N195" s="194" t="s">
        <v>41</v>
      </c>
      <c r="O195" s="78"/>
      <c r="P195" s="195">
        <f>O195*H195</f>
        <v>0</v>
      </c>
      <c r="Q195" s="195">
        <v>0</v>
      </c>
      <c r="R195" s="195">
        <f>Q195*H195</f>
        <v>0</v>
      </c>
      <c r="S195" s="195">
        <v>0</v>
      </c>
      <c r="T195" s="196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7" t="s">
        <v>211</v>
      </c>
      <c r="AT195" s="197" t="s">
        <v>132</v>
      </c>
      <c r="AU195" s="197" t="s">
        <v>88</v>
      </c>
      <c r="AY195" s="15" t="s">
        <v>129</v>
      </c>
      <c r="BE195" s="198">
        <f>IF(N195="základná",J195,0)</f>
        <v>0</v>
      </c>
      <c r="BF195" s="198">
        <f>IF(N195="znížená",J195,0)</f>
        <v>0</v>
      </c>
      <c r="BG195" s="198">
        <f>IF(N195="zákl. prenesená",J195,0)</f>
        <v>0</v>
      </c>
      <c r="BH195" s="198">
        <f>IF(N195="zníž. prenesená",J195,0)</f>
        <v>0</v>
      </c>
      <c r="BI195" s="198">
        <f>IF(N195="nulová",J195,0)</f>
        <v>0</v>
      </c>
      <c r="BJ195" s="15" t="s">
        <v>88</v>
      </c>
      <c r="BK195" s="198">
        <f>ROUND(I195*H195,2)</f>
        <v>0</v>
      </c>
      <c r="BL195" s="15" t="s">
        <v>211</v>
      </c>
      <c r="BM195" s="197" t="s">
        <v>463</v>
      </c>
    </row>
    <row r="196" s="12" customFormat="1" ht="22.8" customHeight="1">
      <c r="A196" s="12"/>
      <c r="B196" s="171"/>
      <c r="C196" s="12"/>
      <c r="D196" s="172" t="s">
        <v>74</v>
      </c>
      <c r="E196" s="182" t="s">
        <v>464</v>
      </c>
      <c r="F196" s="182" t="s">
        <v>465</v>
      </c>
      <c r="G196" s="12"/>
      <c r="H196" s="12"/>
      <c r="I196" s="174"/>
      <c r="J196" s="183">
        <f>BK196</f>
        <v>0</v>
      </c>
      <c r="K196" s="12"/>
      <c r="L196" s="171"/>
      <c r="M196" s="176"/>
      <c r="N196" s="177"/>
      <c r="O196" s="177"/>
      <c r="P196" s="178">
        <f>P197</f>
        <v>0</v>
      </c>
      <c r="Q196" s="177"/>
      <c r="R196" s="178">
        <f>R197</f>
        <v>0</v>
      </c>
      <c r="S196" s="177"/>
      <c r="T196" s="179">
        <f>T197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72" t="s">
        <v>130</v>
      </c>
      <c r="AT196" s="180" t="s">
        <v>74</v>
      </c>
      <c r="AU196" s="180" t="s">
        <v>82</v>
      </c>
      <c r="AY196" s="172" t="s">
        <v>129</v>
      </c>
      <c r="BK196" s="181">
        <f>BK197</f>
        <v>0</v>
      </c>
    </row>
    <row r="197" s="2" customFormat="1" ht="44.25" customHeight="1">
      <c r="A197" s="34"/>
      <c r="B197" s="184"/>
      <c r="C197" s="185" t="s">
        <v>466</v>
      </c>
      <c r="D197" s="185" t="s">
        <v>132</v>
      </c>
      <c r="E197" s="186" t="s">
        <v>467</v>
      </c>
      <c r="F197" s="187" t="s">
        <v>468</v>
      </c>
      <c r="G197" s="188" t="s">
        <v>210</v>
      </c>
      <c r="H197" s="189">
        <v>1</v>
      </c>
      <c r="I197" s="190"/>
      <c r="J197" s="191">
        <f>ROUND(I197*H197,2)</f>
        <v>0</v>
      </c>
      <c r="K197" s="192"/>
      <c r="L197" s="35"/>
      <c r="M197" s="210" t="s">
        <v>1</v>
      </c>
      <c r="N197" s="211" t="s">
        <v>41</v>
      </c>
      <c r="O197" s="212"/>
      <c r="P197" s="213">
        <f>O197*H197</f>
        <v>0</v>
      </c>
      <c r="Q197" s="213">
        <v>0</v>
      </c>
      <c r="R197" s="213">
        <f>Q197*H197</f>
        <v>0</v>
      </c>
      <c r="S197" s="213">
        <v>0</v>
      </c>
      <c r="T197" s="214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7" t="s">
        <v>211</v>
      </c>
      <c r="AT197" s="197" t="s">
        <v>132</v>
      </c>
      <c r="AU197" s="197" t="s">
        <v>88</v>
      </c>
      <c r="AY197" s="15" t="s">
        <v>129</v>
      </c>
      <c r="BE197" s="198">
        <f>IF(N197="základná",J197,0)</f>
        <v>0</v>
      </c>
      <c r="BF197" s="198">
        <f>IF(N197="znížená",J197,0)</f>
        <v>0</v>
      </c>
      <c r="BG197" s="198">
        <f>IF(N197="zákl. prenesená",J197,0)</f>
        <v>0</v>
      </c>
      <c r="BH197" s="198">
        <f>IF(N197="zníž. prenesená",J197,0)</f>
        <v>0</v>
      </c>
      <c r="BI197" s="198">
        <f>IF(N197="nulová",J197,0)</f>
        <v>0</v>
      </c>
      <c r="BJ197" s="15" t="s">
        <v>88</v>
      </c>
      <c r="BK197" s="198">
        <f>ROUND(I197*H197,2)</f>
        <v>0</v>
      </c>
      <c r="BL197" s="15" t="s">
        <v>211</v>
      </c>
      <c r="BM197" s="197" t="s">
        <v>469</v>
      </c>
    </row>
    <row r="198" s="2" customFormat="1" ht="6.96" customHeight="1">
      <c r="A198" s="34"/>
      <c r="B198" s="61"/>
      <c r="C198" s="62"/>
      <c r="D198" s="62"/>
      <c r="E198" s="62"/>
      <c r="F198" s="62"/>
      <c r="G198" s="62"/>
      <c r="H198" s="62"/>
      <c r="I198" s="62"/>
      <c r="J198" s="62"/>
      <c r="K198" s="62"/>
      <c r="L198" s="35"/>
      <c r="M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</row>
  </sheetData>
  <autoFilter ref="C128:K19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98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99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26.25" customHeight="1">
      <c r="B7" s="18"/>
      <c r="E7" s="130" t="str">
        <f>'Rekapitulácia stavby'!K6</f>
        <v>EUROVELO 11 V REGIÓNE ZOHT, ÚSEK ČERVENICA PRI SABINOVE - LIPANY I. ETAPA</v>
      </c>
      <c r="F7" s="28"/>
      <c r="G7" s="28"/>
      <c r="H7" s="28"/>
      <c r="L7" s="18"/>
    </row>
    <row r="8" hidden="1" s="2" customFormat="1" ht="12" customHeight="1">
      <c r="A8" s="34"/>
      <c r="B8" s="35"/>
      <c r="C8" s="34"/>
      <c r="D8" s="28" t="s">
        <v>100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16.5" customHeight="1">
      <c r="A9" s="34"/>
      <c r="B9" s="35"/>
      <c r="C9" s="34"/>
      <c r="D9" s="34"/>
      <c r="E9" s="68" t="s">
        <v>470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2. 9. 2022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8" customHeight="1">
      <c r="A24" s="34"/>
      <c r="B24" s="35"/>
      <c r="C24" s="34"/>
      <c r="D24" s="34"/>
      <c r="E24" s="23" t="s">
        <v>33</v>
      </c>
      <c r="F24" s="34"/>
      <c r="G24" s="34"/>
      <c r="H24" s="34"/>
      <c r="I24" s="28" t="s">
        <v>26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8" customFormat="1" ht="16.5" customHeight="1">
      <c r="A27" s="131"/>
      <c r="B27" s="132"/>
      <c r="C27" s="131"/>
      <c r="D27" s="131"/>
      <c r="E27" s="32" t="s">
        <v>1</v>
      </c>
      <c r="F27" s="32"/>
      <c r="G27" s="32"/>
      <c r="H27" s="32"/>
      <c r="I27" s="131"/>
      <c r="J27" s="131"/>
      <c r="K27" s="131"/>
      <c r="L27" s="133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hidden="1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25.44" customHeight="1">
      <c r="A30" s="34"/>
      <c r="B30" s="35"/>
      <c r="C30" s="34"/>
      <c r="D30" s="134" t="s">
        <v>35</v>
      </c>
      <c r="E30" s="34"/>
      <c r="F30" s="34"/>
      <c r="G30" s="34"/>
      <c r="H30" s="34"/>
      <c r="I30" s="34"/>
      <c r="J30" s="97">
        <f>ROUND(J132,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135" t="s">
        <v>39</v>
      </c>
      <c r="E33" s="41" t="s">
        <v>40</v>
      </c>
      <c r="F33" s="136">
        <f>ROUND((SUM(BE132:BE209)),  2)</f>
        <v>0</v>
      </c>
      <c r="G33" s="137"/>
      <c r="H33" s="137"/>
      <c r="I33" s="138">
        <v>0.20000000000000001</v>
      </c>
      <c r="J33" s="136">
        <f>ROUND(((SUM(BE132:BE209))*I33),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41" t="s">
        <v>41</v>
      </c>
      <c r="F34" s="136">
        <f>ROUND((SUM(BF132:BF209)),  2)</f>
        <v>0</v>
      </c>
      <c r="G34" s="137"/>
      <c r="H34" s="137"/>
      <c r="I34" s="138">
        <v>0.20000000000000001</v>
      </c>
      <c r="J34" s="136">
        <f>ROUND(((SUM(BF132:BF209))*I34),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9">
        <f>ROUND((SUM(BG132:BG209)),  2)</f>
        <v>0</v>
      </c>
      <c r="G35" s="34"/>
      <c r="H35" s="34"/>
      <c r="I35" s="140">
        <v>0.20000000000000001</v>
      </c>
      <c r="J35" s="139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9">
        <f>ROUND((SUM(BH132:BH209)),  2)</f>
        <v>0</v>
      </c>
      <c r="G36" s="34"/>
      <c r="H36" s="34"/>
      <c r="I36" s="140">
        <v>0.20000000000000001</v>
      </c>
      <c r="J36" s="139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36">
        <f>ROUND((SUM(BI132:BI209)),  2)</f>
        <v>0</v>
      </c>
      <c r="G37" s="137"/>
      <c r="H37" s="137"/>
      <c r="I37" s="138">
        <v>0</v>
      </c>
      <c r="J37" s="136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25.44" customHeight="1">
      <c r="A39" s="34"/>
      <c r="B39" s="35"/>
      <c r="C39" s="141"/>
      <c r="D39" s="142" t="s">
        <v>45</v>
      </c>
      <c r="E39" s="82"/>
      <c r="F39" s="82"/>
      <c r="G39" s="143" t="s">
        <v>46</v>
      </c>
      <c r="H39" s="144" t="s">
        <v>47</v>
      </c>
      <c r="I39" s="82"/>
      <c r="J39" s="145">
        <f>SUM(J30:J37)</f>
        <v>0</v>
      </c>
      <c r="K39" s="146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104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26.25" customHeight="1">
      <c r="A85" s="34"/>
      <c r="B85" s="35"/>
      <c r="C85" s="34"/>
      <c r="D85" s="34"/>
      <c r="E85" s="130" t="str">
        <f>E7</f>
        <v>EUROVELO 11 V REGIÓNE ZOHT, ÚSEK ČERVENICA PRI SABINOVE - LIPANY I. ETAPA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100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31 - SO 31 Lávka cez Lipiansky potok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LIPANY</v>
      </c>
      <c r="G89" s="34"/>
      <c r="H89" s="34"/>
      <c r="I89" s="28" t="s">
        <v>21</v>
      </c>
      <c r="J89" s="70" t="str">
        <f>IF(J12="","",J12)</f>
        <v>2. 9. 2022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ZDRUŽENIE OBCI HORNEJ TORYSY (ZOHT), LIPANY</v>
      </c>
      <c r="G91" s="34"/>
      <c r="H91" s="34"/>
      <c r="I91" s="28" t="s">
        <v>29</v>
      </c>
      <c r="J91" s="32" t="str">
        <f>E21</f>
        <v>KDS PROJEKT, S.R.O.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49" t="s">
        <v>105</v>
      </c>
      <c r="D94" s="141"/>
      <c r="E94" s="141"/>
      <c r="F94" s="141"/>
      <c r="G94" s="141"/>
      <c r="H94" s="141"/>
      <c r="I94" s="141"/>
      <c r="J94" s="150" t="s">
        <v>106</v>
      </c>
      <c r="K94" s="141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51" t="s">
        <v>107</v>
      </c>
      <c r="D96" s="34"/>
      <c r="E96" s="34"/>
      <c r="F96" s="34"/>
      <c r="G96" s="34"/>
      <c r="H96" s="34"/>
      <c r="I96" s="34"/>
      <c r="J96" s="97">
        <f>J132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108</v>
      </c>
    </row>
    <row r="97" hidden="1" s="9" customFormat="1" ht="24.96" customHeight="1">
      <c r="A97" s="9"/>
      <c r="B97" s="152"/>
      <c r="C97" s="9"/>
      <c r="D97" s="153" t="s">
        <v>109</v>
      </c>
      <c r="E97" s="154"/>
      <c r="F97" s="154"/>
      <c r="G97" s="154"/>
      <c r="H97" s="154"/>
      <c r="I97" s="154"/>
      <c r="J97" s="155">
        <f>J133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56"/>
      <c r="C98" s="10"/>
      <c r="D98" s="157" t="s">
        <v>214</v>
      </c>
      <c r="E98" s="158"/>
      <c r="F98" s="158"/>
      <c r="G98" s="158"/>
      <c r="H98" s="158"/>
      <c r="I98" s="158"/>
      <c r="J98" s="159">
        <f>J134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56"/>
      <c r="C99" s="10"/>
      <c r="D99" s="157" t="s">
        <v>215</v>
      </c>
      <c r="E99" s="158"/>
      <c r="F99" s="158"/>
      <c r="G99" s="158"/>
      <c r="H99" s="158"/>
      <c r="I99" s="158"/>
      <c r="J99" s="159">
        <f>J145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56"/>
      <c r="C100" s="10"/>
      <c r="D100" s="157" t="s">
        <v>471</v>
      </c>
      <c r="E100" s="158"/>
      <c r="F100" s="158"/>
      <c r="G100" s="158"/>
      <c r="H100" s="158"/>
      <c r="I100" s="158"/>
      <c r="J100" s="159">
        <f>J156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6"/>
      <c r="C101" s="10"/>
      <c r="D101" s="157" t="s">
        <v>472</v>
      </c>
      <c r="E101" s="158"/>
      <c r="F101" s="158"/>
      <c r="G101" s="158"/>
      <c r="H101" s="158"/>
      <c r="I101" s="158"/>
      <c r="J101" s="159">
        <f>J167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6"/>
      <c r="C102" s="10"/>
      <c r="D102" s="157" t="s">
        <v>110</v>
      </c>
      <c r="E102" s="158"/>
      <c r="F102" s="158"/>
      <c r="G102" s="158"/>
      <c r="H102" s="158"/>
      <c r="I102" s="158"/>
      <c r="J102" s="159">
        <f>J181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6"/>
      <c r="C103" s="10"/>
      <c r="D103" s="157" t="s">
        <v>473</v>
      </c>
      <c r="E103" s="158"/>
      <c r="F103" s="158"/>
      <c r="G103" s="158"/>
      <c r="H103" s="158"/>
      <c r="I103" s="158"/>
      <c r="J103" s="159">
        <f>J185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6"/>
      <c r="C104" s="10"/>
      <c r="D104" s="157" t="s">
        <v>474</v>
      </c>
      <c r="E104" s="158"/>
      <c r="F104" s="158"/>
      <c r="G104" s="158"/>
      <c r="H104" s="158"/>
      <c r="I104" s="158"/>
      <c r="J104" s="159">
        <f>J187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56"/>
      <c r="C105" s="10"/>
      <c r="D105" s="157" t="s">
        <v>112</v>
      </c>
      <c r="E105" s="158"/>
      <c r="F105" s="158"/>
      <c r="G105" s="158"/>
      <c r="H105" s="158"/>
      <c r="I105" s="158"/>
      <c r="J105" s="159">
        <f>J189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9" customFormat="1" ht="24.96" customHeight="1">
      <c r="A106" s="9"/>
      <c r="B106" s="152"/>
      <c r="C106" s="9"/>
      <c r="D106" s="153" t="s">
        <v>475</v>
      </c>
      <c r="E106" s="154"/>
      <c r="F106" s="154"/>
      <c r="G106" s="154"/>
      <c r="H106" s="154"/>
      <c r="I106" s="154"/>
      <c r="J106" s="155">
        <f>J191</f>
        <v>0</v>
      </c>
      <c r="K106" s="9"/>
      <c r="L106" s="15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hidden="1" s="10" customFormat="1" ht="19.92" customHeight="1">
      <c r="A107" s="10"/>
      <c r="B107" s="156"/>
      <c r="C107" s="10"/>
      <c r="D107" s="157" t="s">
        <v>476</v>
      </c>
      <c r="E107" s="158"/>
      <c r="F107" s="158"/>
      <c r="G107" s="158"/>
      <c r="H107" s="158"/>
      <c r="I107" s="158"/>
      <c r="J107" s="159">
        <f>J192</f>
        <v>0</v>
      </c>
      <c r="K107" s="10"/>
      <c r="L107" s="15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9" customFormat="1" ht="24.96" customHeight="1">
      <c r="A108" s="9"/>
      <c r="B108" s="152"/>
      <c r="C108" s="9"/>
      <c r="D108" s="153" t="s">
        <v>477</v>
      </c>
      <c r="E108" s="154"/>
      <c r="F108" s="154"/>
      <c r="G108" s="154"/>
      <c r="H108" s="154"/>
      <c r="I108" s="154"/>
      <c r="J108" s="155">
        <f>J198</f>
        <v>0</v>
      </c>
      <c r="K108" s="9"/>
      <c r="L108" s="152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hidden="1" s="10" customFormat="1" ht="19.92" customHeight="1">
      <c r="A109" s="10"/>
      <c r="B109" s="156"/>
      <c r="C109" s="10"/>
      <c r="D109" s="157" t="s">
        <v>478</v>
      </c>
      <c r="E109" s="158"/>
      <c r="F109" s="158"/>
      <c r="G109" s="158"/>
      <c r="H109" s="158"/>
      <c r="I109" s="158"/>
      <c r="J109" s="159">
        <f>J199</f>
        <v>0</v>
      </c>
      <c r="K109" s="10"/>
      <c r="L109" s="15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9" customFormat="1" ht="24.96" customHeight="1">
      <c r="A110" s="9"/>
      <c r="B110" s="152"/>
      <c r="C110" s="9"/>
      <c r="D110" s="153" t="s">
        <v>113</v>
      </c>
      <c r="E110" s="154"/>
      <c r="F110" s="154"/>
      <c r="G110" s="154"/>
      <c r="H110" s="154"/>
      <c r="I110" s="154"/>
      <c r="J110" s="155">
        <f>J203</f>
        <v>0</v>
      </c>
      <c r="K110" s="9"/>
      <c r="L110" s="152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hidden="1" s="10" customFormat="1" ht="19.92" customHeight="1">
      <c r="A111" s="10"/>
      <c r="B111" s="156"/>
      <c r="C111" s="10"/>
      <c r="D111" s="157" t="s">
        <v>114</v>
      </c>
      <c r="E111" s="158"/>
      <c r="F111" s="158"/>
      <c r="G111" s="158"/>
      <c r="H111" s="158"/>
      <c r="I111" s="158"/>
      <c r="J111" s="159">
        <f>J204</f>
        <v>0</v>
      </c>
      <c r="K111" s="10"/>
      <c r="L111" s="15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hidden="1" s="10" customFormat="1" ht="19.92" customHeight="1">
      <c r="A112" s="10"/>
      <c r="B112" s="156"/>
      <c r="C112" s="10"/>
      <c r="D112" s="157" t="s">
        <v>351</v>
      </c>
      <c r="E112" s="158"/>
      <c r="F112" s="158"/>
      <c r="G112" s="158"/>
      <c r="H112" s="158"/>
      <c r="I112" s="158"/>
      <c r="J112" s="159">
        <f>J207</f>
        <v>0</v>
      </c>
      <c r="K112" s="10"/>
      <c r="L112" s="15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2" customFormat="1" ht="21.84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hidden="1" s="2" customFormat="1" ht="6.96" customHeight="1">
      <c r="A114" s="34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hidden="1"/>
    <row r="116" hidden="1"/>
    <row r="117" hidden="1"/>
    <row r="118" s="2" customFormat="1" ht="6.96" customHeight="1">
      <c r="A118" s="34"/>
      <c r="B118" s="63"/>
      <c r="C118" s="64"/>
      <c r="D118" s="64"/>
      <c r="E118" s="64"/>
      <c r="F118" s="64"/>
      <c r="G118" s="64"/>
      <c r="H118" s="64"/>
      <c r="I118" s="64"/>
      <c r="J118" s="64"/>
      <c r="K118" s="6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24.96" customHeight="1">
      <c r="A119" s="34"/>
      <c r="B119" s="35"/>
      <c r="C119" s="19" t="s">
        <v>115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15</v>
      </c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26.25" customHeight="1">
      <c r="A122" s="34"/>
      <c r="B122" s="35"/>
      <c r="C122" s="34"/>
      <c r="D122" s="34"/>
      <c r="E122" s="130" t="str">
        <f>E7</f>
        <v>EUROVELO 11 V REGIÓNE ZOHT, ÚSEK ČERVENICA PRI SABINOVE - LIPANY I. ETAPA</v>
      </c>
      <c r="F122" s="28"/>
      <c r="G122" s="28"/>
      <c r="H122" s="28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100</v>
      </c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6.5" customHeight="1">
      <c r="A124" s="34"/>
      <c r="B124" s="35"/>
      <c r="C124" s="34"/>
      <c r="D124" s="34"/>
      <c r="E124" s="68" t="str">
        <f>E9</f>
        <v>31 - SO 31 Lávka cez Lipiansky potok</v>
      </c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2" customHeight="1">
      <c r="A126" s="34"/>
      <c r="B126" s="35"/>
      <c r="C126" s="28" t="s">
        <v>19</v>
      </c>
      <c r="D126" s="34"/>
      <c r="E126" s="34"/>
      <c r="F126" s="23" t="str">
        <f>F12</f>
        <v>LIPANY</v>
      </c>
      <c r="G126" s="34"/>
      <c r="H126" s="34"/>
      <c r="I126" s="28" t="s">
        <v>21</v>
      </c>
      <c r="J126" s="70" t="str">
        <f>IF(J12="","",J12)</f>
        <v>2. 9. 2022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25.65" customHeight="1">
      <c r="A128" s="34"/>
      <c r="B128" s="35"/>
      <c r="C128" s="28" t="s">
        <v>23</v>
      </c>
      <c r="D128" s="34"/>
      <c r="E128" s="34"/>
      <c r="F128" s="23" t="str">
        <f>E15</f>
        <v>ZDRUŽENIE OBCI HORNEJ TORYSY (ZOHT), LIPANY</v>
      </c>
      <c r="G128" s="34"/>
      <c r="H128" s="34"/>
      <c r="I128" s="28" t="s">
        <v>29</v>
      </c>
      <c r="J128" s="32" t="str">
        <f>E21</f>
        <v>KDS PROJEKT, S.R.O.</v>
      </c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5.15" customHeight="1">
      <c r="A129" s="34"/>
      <c r="B129" s="35"/>
      <c r="C129" s="28" t="s">
        <v>27</v>
      </c>
      <c r="D129" s="34"/>
      <c r="E129" s="34"/>
      <c r="F129" s="23" t="str">
        <f>IF(E18="","",E18)</f>
        <v>Vyplň údaj</v>
      </c>
      <c r="G129" s="34"/>
      <c r="H129" s="34"/>
      <c r="I129" s="28" t="s">
        <v>32</v>
      </c>
      <c r="J129" s="32" t="str">
        <f>E24</f>
        <v xml:space="preserve"> </v>
      </c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0.32" customHeight="1">
      <c r="A130" s="34"/>
      <c r="B130" s="35"/>
      <c r="C130" s="34"/>
      <c r="D130" s="34"/>
      <c r="E130" s="34"/>
      <c r="F130" s="34"/>
      <c r="G130" s="34"/>
      <c r="H130" s="34"/>
      <c r="I130" s="34"/>
      <c r="J130" s="34"/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11" customFormat="1" ht="29.28" customHeight="1">
      <c r="A131" s="160"/>
      <c r="B131" s="161"/>
      <c r="C131" s="162" t="s">
        <v>116</v>
      </c>
      <c r="D131" s="163" t="s">
        <v>60</v>
      </c>
      <c r="E131" s="163" t="s">
        <v>56</v>
      </c>
      <c r="F131" s="163" t="s">
        <v>57</v>
      </c>
      <c r="G131" s="163" t="s">
        <v>117</v>
      </c>
      <c r="H131" s="163" t="s">
        <v>118</v>
      </c>
      <c r="I131" s="163" t="s">
        <v>119</v>
      </c>
      <c r="J131" s="164" t="s">
        <v>106</v>
      </c>
      <c r="K131" s="165" t="s">
        <v>120</v>
      </c>
      <c r="L131" s="166"/>
      <c r="M131" s="87" t="s">
        <v>1</v>
      </c>
      <c r="N131" s="88" t="s">
        <v>39</v>
      </c>
      <c r="O131" s="88" t="s">
        <v>121</v>
      </c>
      <c r="P131" s="88" t="s">
        <v>122</v>
      </c>
      <c r="Q131" s="88" t="s">
        <v>123</v>
      </c>
      <c r="R131" s="88" t="s">
        <v>124</v>
      </c>
      <c r="S131" s="88" t="s">
        <v>125</v>
      </c>
      <c r="T131" s="89" t="s">
        <v>126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="2" customFormat="1" ht="22.8" customHeight="1">
      <c r="A132" s="34"/>
      <c r="B132" s="35"/>
      <c r="C132" s="94" t="s">
        <v>107</v>
      </c>
      <c r="D132" s="34"/>
      <c r="E132" s="34"/>
      <c r="F132" s="34"/>
      <c r="G132" s="34"/>
      <c r="H132" s="34"/>
      <c r="I132" s="34"/>
      <c r="J132" s="167">
        <f>BK132</f>
        <v>0</v>
      </c>
      <c r="K132" s="34"/>
      <c r="L132" s="35"/>
      <c r="M132" s="90"/>
      <c r="N132" s="74"/>
      <c r="O132" s="91"/>
      <c r="P132" s="168">
        <f>P133+P191+P198+P203</f>
        <v>0</v>
      </c>
      <c r="Q132" s="91"/>
      <c r="R132" s="168">
        <f>R133+R191+R198+R203</f>
        <v>351.44516410372597</v>
      </c>
      <c r="S132" s="91"/>
      <c r="T132" s="169">
        <f>T133+T191+T198+T203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5" t="s">
        <v>74</v>
      </c>
      <c r="AU132" s="15" t="s">
        <v>108</v>
      </c>
      <c r="BK132" s="170">
        <f>BK133+BK191+BK198+BK203</f>
        <v>0</v>
      </c>
    </row>
    <row r="133" s="12" customFormat="1" ht="25.92" customHeight="1">
      <c r="A133" s="12"/>
      <c r="B133" s="171"/>
      <c r="C133" s="12"/>
      <c r="D133" s="172" t="s">
        <v>74</v>
      </c>
      <c r="E133" s="173" t="s">
        <v>127</v>
      </c>
      <c r="F133" s="173" t="s">
        <v>128</v>
      </c>
      <c r="G133" s="12"/>
      <c r="H133" s="12"/>
      <c r="I133" s="174"/>
      <c r="J133" s="175">
        <f>BK133</f>
        <v>0</v>
      </c>
      <c r="K133" s="12"/>
      <c r="L133" s="171"/>
      <c r="M133" s="176"/>
      <c r="N133" s="177"/>
      <c r="O133" s="177"/>
      <c r="P133" s="178">
        <f>P134+P145+P156+P167+P181+P185+P187+P189</f>
        <v>0</v>
      </c>
      <c r="Q133" s="177"/>
      <c r="R133" s="178">
        <f>R134+R145+R156+R167+R181+R185+R187+R189</f>
        <v>336.01254330372598</v>
      </c>
      <c r="S133" s="177"/>
      <c r="T133" s="179">
        <f>T134+T145+T156+T167+T181+T185+T187+T189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72" t="s">
        <v>82</v>
      </c>
      <c r="AT133" s="180" t="s">
        <v>74</v>
      </c>
      <c r="AU133" s="180" t="s">
        <v>75</v>
      </c>
      <c r="AY133" s="172" t="s">
        <v>129</v>
      </c>
      <c r="BK133" s="181">
        <f>BK134+BK145+BK156+BK167+BK181+BK185+BK187+BK189</f>
        <v>0</v>
      </c>
    </row>
    <row r="134" s="12" customFormat="1" ht="22.8" customHeight="1">
      <c r="A134" s="12"/>
      <c r="B134" s="171"/>
      <c r="C134" s="12"/>
      <c r="D134" s="172" t="s">
        <v>74</v>
      </c>
      <c r="E134" s="182" t="s">
        <v>82</v>
      </c>
      <c r="F134" s="182" t="s">
        <v>216</v>
      </c>
      <c r="G134" s="12"/>
      <c r="H134" s="12"/>
      <c r="I134" s="174"/>
      <c r="J134" s="183">
        <f>BK134</f>
        <v>0</v>
      </c>
      <c r="K134" s="12"/>
      <c r="L134" s="171"/>
      <c r="M134" s="176"/>
      <c r="N134" s="177"/>
      <c r="O134" s="177"/>
      <c r="P134" s="178">
        <f>SUM(P135:P144)</f>
        <v>0</v>
      </c>
      <c r="Q134" s="177"/>
      <c r="R134" s="178">
        <f>SUM(R135:R144)</f>
        <v>0.82618201680000003</v>
      </c>
      <c r="S134" s="177"/>
      <c r="T134" s="179">
        <f>SUM(T135:T144)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72" t="s">
        <v>82</v>
      </c>
      <c r="AT134" s="180" t="s">
        <v>74</v>
      </c>
      <c r="AU134" s="180" t="s">
        <v>82</v>
      </c>
      <c r="AY134" s="172" t="s">
        <v>129</v>
      </c>
      <c r="BK134" s="181">
        <f>SUM(BK135:BK144)</f>
        <v>0</v>
      </c>
    </row>
    <row r="135" s="2" customFormat="1" ht="24.15" customHeight="1">
      <c r="A135" s="34"/>
      <c r="B135" s="184"/>
      <c r="C135" s="185" t="s">
        <v>82</v>
      </c>
      <c r="D135" s="185" t="s">
        <v>132</v>
      </c>
      <c r="E135" s="186" t="s">
        <v>479</v>
      </c>
      <c r="F135" s="187" t="s">
        <v>480</v>
      </c>
      <c r="G135" s="188" t="s">
        <v>182</v>
      </c>
      <c r="H135" s="189">
        <v>12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0.068848501399999998</v>
      </c>
      <c r="R135" s="195">
        <f>Q135*H135</f>
        <v>0.82618201680000003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136</v>
      </c>
      <c r="AT135" s="197" t="s">
        <v>132</v>
      </c>
      <c r="AU135" s="197" t="s">
        <v>88</v>
      </c>
      <c r="AY135" s="15" t="s">
        <v>129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136</v>
      </c>
      <c r="BM135" s="197" t="s">
        <v>481</v>
      </c>
    </row>
    <row r="136" s="2" customFormat="1" ht="24.15" customHeight="1">
      <c r="A136" s="34"/>
      <c r="B136" s="184"/>
      <c r="C136" s="185" t="s">
        <v>88</v>
      </c>
      <c r="D136" s="185" t="s">
        <v>132</v>
      </c>
      <c r="E136" s="186" t="s">
        <v>482</v>
      </c>
      <c r="F136" s="187" t="s">
        <v>483</v>
      </c>
      <c r="G136" s="188" t="s">
        <v>484</v>
      </c>
      <c r="H136" s="189">
        <v>90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136</v>
      </c>
      <c r="AT136" s="197" t="s">
        <v>132</v>
      </c>
      <c r="AU136" s="197" t="s">
        <v>88</v>
      </c>
      <c r="AY136" s="15" t="s">
        <v>129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136</v>
      </c>
      <c r="BM136" s="197" t="s">
        <v>485</v>
      </c>
    </row>
    <row r="137" s="2" customFormat="1" ht="33" customHeight="1">
      <c r="A137" s="34"/>
      <c r="B137" s="184"/>
      <c r="C137" s="185" t="s">
        <v>143</v>
      </c>
      <c r="D137" s="185" t="s">
        <v>132</v>
      </c>
      <c r="E137" s="186" t="s">
        <v>486</v>
      </c>
      <c r="F137" s="187" t="s">
        <v>487</v>
      </c>
      <c r="G137" s="188" t="s">
        <v>488</v>
      </c>
      <c r="H137" s="189">
        <v>10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136</v>
      </c>
      <c r="AT137" s="197" t="s">
        <v>132</v>
      </c>
      <c r="AU137" s="197" t="s">
        <v>88</v>
      </c>
      <c r="AY137" s="15" t="s">
        <v>129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136</v>
      </c>
      <c r="BM137" s="197" t="s">
        <v>489</v>
      </c>
    </row>
    <row r="138" s="2" customFormat="1" ht="16.5" customHeight="1">
      <c r="A138" s="34"/>
      <c r="B138" s="184"/>
      <c r="C138" s="185" t="s">
        <v>136</v>
      </c>
      <c r="D138" s="185" t="s">
        <v>132</v>
      </c>
      <c r="E138" s="186" t="s">
        <v>490</v>
      </c>
      <c r="F138" s="187" t="s">
        <v>491</v>
      </c>
      <c r="G138" s="188" t="s">
        <v>228</v>
      </c>
      <c r="H138" s="189">
        <v>156.06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136</v>
      </c>
      <c r="AT138" s="197" t="s">
        <v>132</v>
      </c>
      <c r="AU138" s="197" t="s">
        <v>88</v>
      </c>
      <c r="AY138" s="15" t="s">
        <v>129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136</v>
      </c>
      <c r="BM138" s="197" t="s">
        <v>492</v>
      </c>
    </row>
    <row r="139" s="2" customFormat="1" ht="24.15" customHeight="1">
      <c r="A139" s="34"/>
      <c r="B139" s="184"/>
      <c r="C139" s="185" t="s">
        <v>130</v>
      </c>
      <c r="D139" s="185" t="s">
        <v>132</v>
      </c>
      <c r="E139" s="186" t="s">
        <v>493</v>
      </c>
      <c r="F139" s="187" t="s">
        <v>494</v>
      </c>
      <c r="G139" s="188" t="s">
        <v>228</v>
      </c>
      <c r="H139" s="189">
        <v>78.030000000000001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136</v>
      </c>
      <c r="AT139" s="197" t="s">
        <v>132</v>
      </c>
      <c r="AU139" s="197" t="s">
        <v>88</v>
      </c>
      <c r="AY139" s="15" t="s">
        <v>129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136</v>
      </c>
      <c r="BM139" s="197" t="s">
        <v>495</v>
      </c>
    </row>
    <row r="140" s="2" customFormat="1" ht="21.75" customHeight="1">
      <c r="A140" s="34"/>
      <c r="B140" s="184"/>
      <c r="C140" s="185" t="s">
        <v>157</v>
      </c>
      <c r="D140" s="185" t="s">
        <v>132</v>
      </c>
      <c r="E140" s="186" t="s">
        <v>496</v>
      </c>
      <c r="F140" s="187" t="s">
        <v>497</v>
      </c>
      <c r="G140" s="188" t="s">
        <v>228</v>
      </c>
      <c r="H140" s="189">
        <v>14.848000000000001</v>
      </c>
      <c r="I140" s="190"/>
      <c r="J140" s="191">
        <f>ROUND(I140*H140,2)</f>
        <v>0</v>
      </c>
      <c r="K140" s="192"/>
      <c r="L140" s="35"/>
      <c r="M140" s="193" t="s">
        <v>1</v>
      </c>
      <c r="N140" s="194" t="s">
        <v>41</v>
      </c>
      <c r="O140" s="78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136</v>
      </c>
      <c r="AT140" s="197" t="s">
        <v>132</v>
      </c>
      <c r="AU140" s="197" t="s">
        <v>88</v>
      </c>
      <c r="AY140" s="15" t="s">
        <v>129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136</v>
      </c>
      <c r="BM140" s="197" t="s">
        <v>498</v>
      </c>
    </row>
    <row r="141" s="2" customFormat="1" ht="37.8" customHeight="1">
      <c r="A141" s="34"/>
      <c r="B141" s="184"/>
      <c r="C141" s="185" t="s">
        <v>161</v>
      </c>
      <c r="D141" s="185" t="s">
        <v>132</v>
      </c>
      <c r="E141" s="186" t="s">
        <v>499</v>
      </c>
      <c r="F141" s="187" t="s">
        <v>500</v>
      </c>
      <c r="G141" s="188" t="s">
        <v>228</v>
      </c>
      <c r="H141" s="189">
        <v>4.452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136</v>
      </c>
      <c r="AT141" s="197" t="s">
        <v>132</v>
      </c>
      <c r="AU141" s="197" t="s">
        <v>88</v>
      </c>
      <c r="AY141" s="15" t="s">
        <v>129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136</v>
      </c>
      <c r="BM141" s="197" t="s">
        <v>501</v>
      </c>
    </row>
    <row r="142" s="2" customFormat="1" ht="37.8" customHeight="1">
      <c r="A142" s="34"/>
      <c r="B142" s="184"/>
      <c r="C142" s="185" t="s">
        <v>155</v>
      </c>
      <c r="D142" s="185" t="s">
        <v>132</v>
      </c>
      <c r="E142" s="186" t="s">
        <v>382</v>
      </c>
      <c r="F142" s="187" t="s">
        <v>383</v>
      </c>
      <c r="G142" s="188" t="s">
        <v>228</v>
      </c>
      <c r="H142" s="189">
        <v>170.91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136</v>
      </c>
      <c r="AT142" s="197" t="s">
        <v>132</v>
      </c>
      <c r="AU142" s="197" t="s">
        <v>88</v>
      </c>
      <c r="AY142" s="15" t="s">
        <v>129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136</v>
      </c>
      <c r="BM142" s="197" t="s">
        <v>502</v>
      </c>
    </row>
    <row r="143" s="2" customFormat="1" ht="44.25" customHeight="1">
      <c r="A143" s="34"/>
      <c r="B143" s="184"/>
      <c r="C143" s="185" t="s">
        <v>141</v>
      </c>
      <c r="D143" s="185" t="s">
        <v>132</v>
      </c>
      <c r="E143" s="186" t="s">
        <v>385</v>
      </c>
      <c r="F143" s="187" t="s">
        <v>386</v>
      </c>
      <c r="G143" s="188" t="s">
        <v>228</v>
      </c>
      <c r="H143" s="189">
        <v>341.81999999999999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136</v>
      </c>
      <c r="AT143" s="197" t="s">
        <v>132</v>
      </c>
      <c r="AU143" s="197" t="s">
        <v>88</v>
      </c>
      <c r="AY143" s="15" t="s">
        <v>129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136</v>
      </c>
      <c r="BM143" s="197" t="s">
        <v>503</v>
      </c>
    </row>
    <row r="144" s="2" customFormat="1" ht="21.75" customHeight="1">
      <c r="A144" s="34"/>
      <c r="B144" s="184"/>
      <c r="C144" s="185" t="s">
        <v>171</v>
      </c>
      <c r="D144" s="185" t="s">
        <v>132</v>
      </c>
      <c r="E144" s="186" t="s">
        <v>504</v>
      </c>
      <c r="F144" s="187" t="s">
        <v>407</v>
      </c>
      <c r="G144" s="188" t="s">
        <v>228</v>
      </c>
      <c r="H144" s="189">
        <v>170.91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136</v>
      </c>
      <c r="AT144" s="197" t="s">
        <v>132</v>
      </c>
      <c r="AU144" s="197" t="s">
        <v>88</v>
      </c>
      <c r="AY144" s="15" t="s">
        <v>129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136</v>
      </c>
      <c r="BM144" s="197" t="s">
        <v>505</v>
      </c>
    </row>
    <row r="145" s="12" customFormat="1" ht="22.8" customHeight="1">
      <c r="A145" s="12"/>
      <c r="B145" s="171"/>
      <c r="C145" s="12"/>
      <c r="D145" s="172" t="s">
        <v>74</v>
      </c>
      <c r="E145" s="182" t="s">
        <v>88</v>
      </c>
      <c r="F145" s="182" t="s">
        <v>258</v>
      </c>
      <c r="G145" s="12"/>
      <c r="H145" s="12"/>
      <c r="I145" s="174"/>
      <c r="J145" s="183">
        <f>BK145</f>
        <v>0</v>
      </c>
      <c r="K145" s="12"/>
      <c r="L145" s="171"/>
      <c r="M145" s="176"/>
      <c r="N145" s="177"/>
      <c r="O145" s="177"/>
      <c r="P145" s="178">
        <f>SUM(P146:P155)</f>
        <v>0</v>
      </c>
      <c r="Q145" s="177"/>
      <c r="R145" s="178">
        <f>SUM(R146:R155)</f>
        <v>56.119148761447995</v>
      </c>
      <c r="S145" s="177"/>
      <c r="T145" s="179">
        <f>SUM(T146:T155)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72" t="s">
        <v>82</v>
      </c>
      <c r="AT145" s="180" t="s">
        <v>74</v>
      </c>
      <c r="AU145" s="180" t="s">
        <v>82</v>
      </c>
      <c r="AY145" s="172" t="s">
        <v>129</v>
      </c>
      <c r="BK145" s="181">
        <f>SUM(BK146:BK155)</f>
        <v>0</v>
      </c>
    </row>
    <row r="146" s="2" customFormat="1" ht="33" customHeight="1">
      <c r="A146" s="34"/>
      <c r="B146" s="184"/>
      <c r="C146" s="185" t="s">
        <v>175</v>
      </c>
      <c r="D146" s="185" t="s">
        <v>132</v>
      </c>
      <c r="E146" s="186" t="s">
        <v>506</v>
      </c>
      <c r="F146" s="187" t="s">
        <v>507</v>
      </c>
      <c r="G146" s="188" t="s">
        <v>135</v>
      </c>
      <c r="H146" s="189">
        <v>15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0.00035074999999999999</v>
      </c>
      <c r="R146" s="195">
        <f>Q146*H146</f>
        <v>0.0052612499999999994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136</v>
      </c>
      <c r="AT146" s="197" t="s">
        <v>132</v>
      </c>
      <c r="AU146" s="197" t="s">
        <v>88</v>
      </c>
      <c r="AY146" s="15" t="s">
        <v>129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88</v>
      </c>
      <c r="BK146" s="198">
        <f>ROUND(I146*H146,2)</f>
        <v>0</v>
      </c>
      <c r="BL146" s="15" t="s">
        <v>136</v>
      </c>
      <c r="BM146" s="197" t="s">
        <v>508</v>
      </c>
    </row>
    <row r="147" s="2" customFormat="1" ht="16.5" customHeight="1">
      <c r="A147" s="34"/>
      <c r="B147" s="184"/>
      <c r="C147" s="199" t="s">
        <v>179</v>
      </c>
      <c r="D147" s="199" t="s">
        <v>152</v>
      </c>
      <c r="E147" s="200" t="s">
        <v>509</v>
      </c>
      <c r="F147" s="201" t="s">
        <v>510</v>
      </c>
      <c r="G147" s="202" t="s">
        <v>135</v>
      </c>
      <c r="H147" s="203">
        <v>15.300000000000001</v>
      </c>
      <c r="I147" s="204"/>
      <c r="J147" s="205">
        <f>ROUND(I147*H147,2)</f>
        <v>0</v>
      </c>
      <c r="K147" s="206"/>
      <c r="L147" s="207"/>
      <c r="M147" s="208" t="s">
        <v>1</v>
      </c>
      <c r="N147" s="209" t="s">
        <v>41</v>
      </c>
      <c r="O147" s="78"/>
      <c r="P147" s="195">
        <f>O147*H147</f>
        <v>0</v>
      </c>
      <c r="Q147" s="195">
        <v>0.00029999999999999997</v>
      </c>
      <c r="R147" s="195">
        <f>Q147*H147</f>
        <v>0.0045899999999999995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155</v>
      </c>
      <c r="AT147" s="197" t="s">
        <v>152</v>
      </c>
      <c r="AU147" s="197" t="s">
        <v>88</v>
      </c>
      <c r="AY147" s="15" t="s">
        <v>129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88</v>
      </c>
      <c r="BK147" s="198">
        <f>ROUND(I147*H147,2)</f>
        <v>0</v>
      </c>
      <c r="BL147" s="15" t="s">
        <v>136</v>
      </c>
      <c r="BM147" s="197" t="s">
        <v>511</v>
      </c>
    </row>
    <row r="148" s="2" customFormat="1" ht="16.5" customHeight="1">
      <c r="A148" s="34"/>
      <c r="B148" s="184"/>
      <c r="C148" s="185" t="s">
        <v>184</v>
      </c>
      <c r="D148" s="185" t="s">
        <v>132</v>
      </c>
      <c r="E148" s="186" t="s">
        <v>512</v>
      </c>
      <c r="F148" s="187" t="s">
        <v>513</v>
      </c>
      <c r="G148" s="188" t="s">
        <v>182</v>
      </c>
      <c r="H148" s="189">
        <v>30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0.25211899999999998</v>
      </c>
      <c r="R148" s="195">
        <f>Q148*H148</f>
        <v>7.5635699999999995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136</v>
      </c>
      <c r="AT148" s="197" t="s">
        <v>132</v>
      </c>
      <c r="AU148" s="197" t="s">
        <v>88</v>
      </c>
      <c r="AY148" s="15" t="s">
        <v>129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88</v>
      </c>
      <c r="BK148" s="198">
        <f>ROUND(I148*H148,2)</f>
        <v>0</v>
      </c>
      <c r="BL148" s="15" t="s">
        <v>136</v>
      </c>
      <c r="BM148" s="197" t="s">
        <v>514</v>
      </c>
    </row>
    <row r="149" s="2" customFormat="1" ht="24.15" customHeight="1">
      <c r="A149" s="34"/>
      <c r="B149" s="184"/>
      <c r="C149" s="185" t="s">
        <v>188</v>
      </c>
      <c r="D149" s="185" t="s">
        <v>132</v>
      </c>
      <c r="E149" s="186" t="s">
        <v>515</v>
      </c>
      <c r="F149" s="187" t="s">
        <v>516</v>
      </c>
      <c r="G149" s="188" t="s">
        <v>228</v>
      </c>
      <c r="H149" s="189">
        <v>12.728999999999999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2.2699590000000001</v>
      </c>
      <c r="R149" s="195">
        <f>Q149*H149</f>
        <v>28.894308110999997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136</v>
      </c>
      <c r="AT149" s="197" t="s">
        <v>132</v>
      </c>
      <c r="AU149" s="197" t="s">
        <v>88</v>
      </c>
      <c r="AY149" s="15" t="s">
        <v>129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88</v>
      </c>
      <c r="BK149" s="198">
        <f>ROUND(I149*H149,2)</f>
        <v>0</v>
      </c>
      <c r="BL149" s="15" t="s">
        <v>136</v>
      </c>
      <c r="BM149" s="197" t="s">
        <v>517</v>
      </c>
    </row>
    <row r="150" s="2" customFormat="1" ht="24.15" customHeight="1">
      <c r="A150" s="34"/>
      <c r="B150" s="184"/>
      <c r="C150" s="185" t="s">
        <v>192</v>
      </c>
      <c r="D150" s="185" t="s">
        <v>132</v>
      </c>
      <c r="E150" s="186" t="s">
        <v>518</v>
      </c>
      <c r="F150" s="187" t="s">
        <v>519</v>
      </c>
      <c r="G150" s="188" t="s">
        <v>520</v>
      </c>
      <c r="H150" s="189">
        <v>0.97199999999999998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1.0739289839999999</v>
      </c>
      <c r="R150" s="195">
        <f>Q150*H150</f>
        <v>1.0438589724479999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136</v>
      </c>
      <c r="AT150" s="197" t="s">
        <v>132</v>
      </c>
      <c r="AU150" s="197" t="s">
        <v>88</v>
      </c>
      <c r="AY150" s="15" t="s">
        <v>129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88</v>
      </c>
      <c r="BK150" s="198">
        <f>ROUND(I150*H150,2)</f>
        <v>0</v>
      </c>
      <c r="BL150" s="15" t="s">
        <v>136</v>
      </c>
      <c r="BM150" s="197" t="s">
        <v>521</v>
      </c>
    </row>
    <row r="151" s="2" customFormat="1" ht="33" customHeight="1">
      <c r="A151" s="34"/>
      <c r="B151" s="184"/>
      <c r="C151" s="185" t="s">
        <v>198</v>
      </c>
      <c r="D151" s="185" t="s">
        <v>132</v>
      </c>
      <c r="E151" s="186" t="s">
        <v>522</v>
      </c>
      <c r="F151" s="187" t="s">
        <v>523</v>
      </c>
      <c r="G151" s="188" t="s">
        <v>182</v>
      </c>
      <c r="H151" s="189">
        <v>45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0.0018200204</v>
      </c>
      <c r="R151" s="195">
        <f>Q151*H151</f>
        <v>0.081900918000000003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136</v>
      </c>
      <c r="AT151" s="197" t="s">
        <v>132</v>
      </c>
      <c r="AU151" s="197" t="s">
        <v>88</v>
      </c>
      <c r="AY151" s="15" t="s">
        <v>129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88</v>
      </c>
      <c r="BK151" s="198">
        <f>ROUND(I151*H151,2)</f>
        <v>0</v>
      </c>
      <c r="BL151" s="15" t="s">
        <v>136</v>
      </c>
      <c r="BM151" s="197" t="s">
        <v>524</v>
      </c>
    </row>
    <row r="152" s="2" customFormat="1" ht="33" customHeight="1">
      <c r="A152" s="34"/>
      <c r="B152" s="184"/>
      <c r="C152" s="185" t="s">
        <v>207</v>
      </c>
      <c r="D152" s="185" t="s">
        <v>132</v>
      </c>
      <c r="E152" s="186" t="s">
        <v>525</v>
      </c>
      <c r="F152" s="187" t="s">
        <v>526</v>
      </c>
      <c r="G152" s="188" t="s">
        <v>182</v>
      </c>
      <c r="H152" s="189">
        <v>42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0.24657750000000001</v>
      </c>
      <c r="R152" s="195">
        <f>Q152*H152</f>
        <v>10.356255000000001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136</v>
      </c>
      <c r="AT152" s="197" t="s">
        <v>132</v>
      </c>
      <c r="AU152" s="197" t="s">
        <v>88</v>
      </c>
      <c r="AY152" s="15" t="s">
        <v>129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88</v>
      </c>
      <c r="BK152" s="198">
        <f>ROUND(I152*H152,2)</f>
        <v>0</v>
      </c>
      <c r="BL152" s="15" t="s">
        <v>136</v>
      </c>
      <c r="BM152" s="197" t="s">
        <v>527</v>
      </c>
    </row>
    <row r="153" s="2" customFormat="1" ht="24.15" customHeight="1">
      <c r="A153" s="34"/>
      <c r="B153" s="184"/>
      <c r="C153" s="185" t="s">
        <v>271</v>
      </c>
      <c r="D153" s="185" t="s">
        <v>132</v>
      </c>
      <c r="E153" s="186" t="s">
        <v>528</v>
      </c>
      <c r="F153" s="187" t="s">
        <v>529</v>
      </c>
      <c r="G153" s="188" t="s">
        <v>228</v>
      </c>
      <c r="H153" s="189">
        <v>3.3820000000000001</v>
      </c>
      <c r="I153" s="190"/>
      <c r="J153" s="191">
        <f>ROUND(I153*H153,2)</f>
        <v>0</v>
      </c>
      <c r="K153" s="192"/>
      <c r="L153" s="35"/>
      <c r="M153" s="193" t="s">
        <v>1</v>
      </c>
      <c r="N153" s="194" t="s">
        <v>41</v>
      </c>
      <c r="O153" s="78"/>
      <c r="P153" s="195">
        <f>O153*H153</f>
        <v>0</v>
      </c>
      <c r="Q153" s="195">
        <v>2.300281</v>
      </c>
      <c r="R153" s="195">
        <f>Q153*H153</f>
        <v>7.7795503420000003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136</v>
      </c>
      <c r="AT153" s="197" t="s">
        <v>132</v>
      </c>
      <c r="AU153" s="197" t="s">
        <v>88</v>
      </c>
      <c r="AY153" s="15" t="s">
        <v>129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88</v>
      </c>
      <c r="BK153" s="198">
        <f>ROUND(I153*H153,2)</f>
        <v>0</v>
      </c>
      <c r="BL153" s="15" t="s">
        <v>136</v>
      </c>
      <c r="BM153" s="197" t="s">
        <v>530</v>
      </c>
    </row>
    <row r="154" s="2" customFormat="1" ht="24.15" customHeight="1">
      <c r="A154" s="34"/>
      <c r="B154" s="184"/>
      <c r="C154" s="185" t="s">
        <v>275</v>
      </c>
      <c r="D154" s="185" t="s">
        <v>132</v>
      </c>
      <c r="E154" s="186" t="s">
        <v>531</v>
      </c>
      <c r="F154" s="187" t="s">
        <v>532</v>
      </c>
      <c r="G154" s="188" t="s">
        <v>135</v>
      </c>
      <c r="H154" s="189">
        <v>10.76</v>
      </c>
      <c r="I154" s="190"/>
      <c r="J154" s="191">
        <f>ROUND(I154*H154,2)</f>
        <v>0</v>
      </c>
      <c r="K154" s="192"/>
      <c r="L154" s="35"/>
      <c r="M154" s="193" t="s">
        <v>1</v>
      </c>
      <c r="N154" s="194" t="s">
        <v>41</v>
      </c>
      <c r="O154" s="78"/>
      <c r="P154" s="195">
        <f>O154*H154</f>
        <v>0</v>
      </c>
      <c r="Q154" s="195">
        <v>0.036231800000000002</v>
      </c>
      <c r="R154" s="195">
        <f>Q154*H154</f>
        <v>0.389854168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136</v>
      </c>
      <c r="AT154" s="197" t="s">
        <v>132</v>
      </c>
      <c r="AU154" s="197" t="s">
        <v>88</v>
      </c>
      <c r="AY154" s="15" t="s">
        <v>129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88</v>
      </c>
      <c r="BK154" s="198">
        <f>ROUND(I154*H154,2)</f>
        <v>0</v>
      </c>
      <c r="BL154" s="15" t="s">
        <v>136</v>
      </c>
      <c r="BM154" s="197" t="s">
        <v>533</v>
      </c>
    </row>
    <row r="155" s="2" customFormat="1" ht="24.15" customHeight="1">
      <c r="A155" s="34"/>
      <c r="B155" s="184"/>
      <c r="C155" s="185" t="s">
        <v>7</v>
      </c>
      <c r="D155" s="185" t="s">
        <v>132</v>
      </c>
      <c r="E155" s="186" t="s">
        <v>534</v>
      </c>
      <c r="F155" s="187" t="s">
        <v>535</v>
      </c>
      <c r="G155" s="188" t="s">
        <v>135</v>
      </c>
      <c r="H155" s="189">
        <v>10.76</v>
      </c>
      <c r="I155" s="190"/>
      <c r="J155" s="191">
        <f>ROUND(I155*H155,2)</f>
        <v>0</v>
      </c>
      <c r="K155" s="192"/>
      <c r="L155" s="35"/>
      <c r="M155" s="193" t="s">
        <v>1</v>
      </c>
      <c r="N155" s="194" t="s">
        <v>41</v>
      </c>
      <c r="O155" s="78"/>
      <c r="P155" s="195">
        <f>O155*H155</f>
        <v>0</v>
      </c>
      <c r="Q155" s="195">
        <v>0</v>
      </c>
      <c r="R155" s="195">
        <f>Q155*H155</f>
        <v>0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136</v>
      </c>
      <c r="AT155" s="197" t="s">
        <v>132</v>
      </c>
      <c r="AU155" s="197" t="s">
        <v>88</v>
      </c>
      <c r="AY155" s="15" t="s">
        <v>129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88</v>
      </c>
      <c r="BK155" s="198">
        <f>ROUND(I155*H155,2)</f>
        <v>0</v>
      </c>
      <c r="BL155" s="15" t="s">
        <v>136</v>
      </c>
      <c r="BM155" s="197" t="s">
        <v>536</v>
      </c>
    </row>
    <row r="156" s="12" customFormat="1" ht="22.8" customHeight="1">
      <c r="A156" s="12"/>
      <c r="B156" s="171"/>
      <c r="C156" s="12"/>
      <c r="D156" s="172" t="s">
        <v>74</v>
      </c>
      <c r="E156" s="182" t="s">
        <v>143</v>
      </c>
      <c r="F156" s="182" t="s">
        <v>537</v>
      </c>
      <c r="G156" s="12"/>
      <c r="H156" s="12"/>
      <c r="I156" s="174"/>
      <c r="J156" s="183">
        <f>BK156</f>
        <v>0</v>
      </c>
      <c r="K156" s="12"/>
      <c r="L156" s="171"/>
      <c r="M156" s="176"/>
      <c r="N156" s="177"/>
      <c r="O156" s="177"/>
      <c r="P156" s="178">
        <f>SUM(P157:P166)</f>
        <v>0</v>
      </c>
      <c r="Q156" s="177"/>
      <c r="R156" s="178">
        <f>SUM(R157:R166)</f>
        <v>37.011773623878</v>
      </c>
      <c r="S156" s="177"/>
      <c r="T156" s="179">
        <f>SUM(T157:T166)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72" t="s">
        <v>82</v>
      </c>
      <c r="AT156" s="180" t="s">
        <v>74</v>
      </c>
      <c r="AU156" s="180" t="s">
        <v>82</v>
      </c>
      <c r="AY156" s="172" t="s">
        <v>129</v>
      </c>
      <c r="BK156" s="181">
        <f>SUM(BK157:BK166)</f>
        <v>0</v>
      </c>
    </row>
    <row r="157" s="2" customFormat="1" ht="21.75" customHeight="1">
      <c r="A157" s="34"/>
      <c r="B157" s="184"/>
      <c r="C157" s="185" t="s">
        <v>280</v>
      </c>
      <c r="D157" s="185" t="s">
        <v>132</v>
      </c>
      <c r="E157" s="186" t="s">
        <v>538</v>
      </c>
      <c r="F157" s="187" t="s">
        <v>539</v>
      </c>
      <c r="G157" s="188" t="s">
        <v>228</v>
      </c>
      <c r="H157" s="189">
        <v>2.835</v>
      </c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2.3225634999999998</v>
      </c>
      <c r="R157" s="195">
        <f>Q157*H157</f>
        <v>6.5844675224999989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136</v>
      </c>
      <c r="AT157" s="197" t="s">
        <v>132</v>
      </c>
      <c r="AU157" s="197" t="s">
        <v>88</v>
      </c>
      <c r="AY157" s="15" t="s">
        <v>129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88</v>
      </c>
      <c r="BK157" s="198">
        <f>ROUND(I157*H157,2)</f>
        <v>0</v>
      </c>
      <c r="BL157" s="15" t="s">
        <v>136</v>
      </c>
      <c r="BM157" s="197" t="s">
        <v>540</v>
      </c>
    </row>
    <row r="158" s="2" customFormat="1" ht="21.75" customHeight="1">
      <c r="A158" s="34"/>
      <c r="B158" s="184"/>
      <c r="C158" s="185" t="s">
        <v>282</v>
      </c>
      <c r="D158" s="185" t="s">
        <v>132</v>
      </c>
      <c r="E158" s="186" t="s">
        <v>541</v>
      </c>
      <c r="F158" s="187" t="s">
        <v>542</v>
      </c>
      <c r="G158" s="188" t="s">
        <v>228</v>
      </c>
      <c r="H158" s="189">
        <v>12.052</v>
      </c>
      <c r="I158" s="190"/>
      <c r="J158" s="191">
        <f>ROUND(I158*H158,2)</f>
        <v>0</v>
      </c>
      <c r="K158" s="192"/>
      <c r="L158" s="35"/>
      <c r="M158" s="193" t="s">
        <v>1</v>
      </c>
      <c r="N158" s="194" t="s">
        <v>41</v>
      </c>
      <c r="O158" s="78"/>
      <c r="P158" s="195">
        <f>O158*H158</f>
        <v>0</v>
      </c>
      <c r="Q158" s="195">
        <v>2.3225634999999998</v>
      </c>
      <c r="R158" s="195">
        <f>Q158*H158</f>
        <v>27.991535301999996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136</v>
      </c>
      <c r="AT158" s="197" t="s">
        <v>132</v>
      </c>
      <c r="AU158" s="197" t="s">
        <v>88</v>
      </c>
      <c r="AY158" s="15" t="s">
        <v>129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88</v>
      </c>
      <c r="BK158" s="198">
        <f>ROUND(I158*H158,2)</f>
        <v>0</v>
      </c>
      <c r="BL158" s="15" t="s">
        <v>136</v>
      </c>
      <c r="BM158" s="197" t="s">
        <v>543</v>
      </c>
    </row>
    <row r="159" s="2" customFormat="1" ht="24.15" customHeight="1">
      <c r="A159" s="34"/>
      <c r="B159" s="184"/>
      <c r="C159" s="185" t="s">
        <v>284</v>
      </c>
      <c r="D159" s="185" t="s">
        <v>132</v>
      </c>
      <c r="E159" s="186" t="s">
        <v>544</v>
      </c>
      <c r="F159" s="187" t="s">
        <v>545</v>
      </c>
      <c r="G159" s="188" t="s">
        <v>135</v>
      </c>
      <c r="H159" s="189">
        <v>9.9900000000000002</v>
      </c>
      <c r="I159" s="190"/>
      <c r="J159" s="191">
        <f>ROUND(I159*H159,2)</f>
        <v>0</v>
      </c>
      <c r="K159" s="192"/>
      <c r="L159" s="35"/>
      <c r="M159" s="193" t="s">
        <v>1</v>
      </c>
      <c r="N159" s="194" t="s">
        <v>41</v>
      </c>
      <c r="O159" s="78"/>
      <c r="P159" s="195">
        <f>O159*H159</f>
        <v>0</v>
      </c>
      <c r="Q159" s="195">
        <v>0.0044896742</v>
      </c>
      <c r="R159" s="195">
        <f>Q159*H159</f>
        <v>0.044851845257999998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136</v>
      </c>
      <c r="AT159" s="197" t="s">
        <v>132</v>
      </c>
      <c r="AU159" s="197" t="s">
        <v>88</v>
      </c>
      <c r="AY159" s="15" t="s">
        <v>129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88</v>
      </c>
      <c r="BK159" s="198">
        <f>ROUND(I159*H159,2)</f>
        <v>0</v>
      </c>
      <c r="BL159" s="15" t="s">
        <v>136</v>
      </c>
      <c r="BM159" s="197" t="s">
        <v>546</v>
      </c>
    </row>
    <row r="160" s="2" customFormat="1" ht="24.15" customHeight="1">
      <c r="A160" s="34"/>
      <c r="B160" s="184"/>
      <c r="C160" s="185" t="s">
        <v>286</v>
      </c>
      <c r="D160" s="185" t="s">
        <v>132</v>
      </c>
      <c r="E160" s="186" t="s">
        <v>547</v>
      </c>
      <c r="F160" s="187" t="s">
        <v>548</v>
      </c>
      <c r="G160" s="188" t="s">
        <v>135</v>
      </c>
      <c r="H160" s="189">
        <v>33.560000000000002</v>
      </c>
      <c r="I160" s="190"/>
      <c r="J160" s="191">
        <f>ROUND(I160*H160,2)</f>
        <v>0</v>
      </c>
      <c r="K160" s="192"/>
      <c r="L160" s="35"/>
      <c r="M160" s="193" t="s">
        <v>1</v>
      </c>
      <c r="N160" s="194" t="s">
        <v>41</v>
      </c>
      <c r="O160" s="78"/>
      <c r="P160" s="195">
        <f>O160*H160</f>
        <v>0</v>
      </c>
      <c r="Q160" s="195">
        <v>0.0034051020000000001</v>
      </c>
      <c r="R160" s="195">
        <f>Q160*H160</f>
        <v>0.11427522312000001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136</v>
      </c>
      <c r="AT160" s="197" t="s">
        <v>132</v>
      </c>
      <c r="AU160" s="197" t="s">
        <v>88</v>
      </c>
      <c r="AY160" s="15" t="s">
        <v>129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88</v>
      </c>
      <c r="BK160" s="198">
        <f>ROUND(I160*H160,2)</f>
        <v>0</v>
      </c>
      <c r="BL160" s="15" t="s">
        <v>136</v>
      </c>
      <c r="BM160" s="197" t="s">
        <v>549</v>
      </c>
    </row>
    <row r="161" s="2" customFormat="1" ht="24.15" customHeight="1">
      <c r="A161" s="34"/>
      <c r="B161" s="184"/>
      <c r="C161" s="185" t="s">
        <v>290</v>
      </c>
      <c r="D161" s="185" t="s">
        <v>132</v>
      </c>
      <c r="E161" s="186" t="s">
        <v>550</v>
      </c>
      <c r="F161" s="187" t="s">
        <v>551</v>
      </c>
      <c r="G161" s="188" t="s">
        <v>135</v>
      </c>
      <c r="H161" s="189">
        <v>9.9900000000000002</v>
      </c>
      <c r="I161" s="190"/>
      <c r="J161" s="191">
        <f>ROUND(I161*H161,2)</f>
        <v>0</v>
      </c>
      <c r="K161" s="192"/>
      <c r="L161" s="35"/>
      <c r="M161" s="193" t="s">
        <v>1</v>
      </c>
      <c r="N161" s="194" t="s">
        <v>41</v>
      </c>
      <c r="O161" s="78"/>
      <c r="P161" s="195">
        <f>O161*H161</f>
        <v>0</v>
      </c>
      <c r="Q161" s="195">
        <v>3.7200000000000003E-05</v>
      </c>
      <c r="R161" s="195">
        <f>Q161*H161</f>
        <v>0.00037162800000000004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136</v>
      </c>
      <c r="AT161" s="197" t="s">
        <v>132</v>
      </c>
      <c r="AU161" s="197" t="s">
        <v>88</v>
      </c>
      <c r="AY161" s="15" t="s">
        <v>129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88</v>
      </c>
      <c r="BK161" s="198">
        <f>ROUND(I161*H161,2)</f>
        <v>0</v>
      </c>
      <c r="BL161" s="15" t="s">
        <v>136</v>
      </c>
      <c r="BM161" s="197" t="s">
        <v>552</v>
      </c>
    </row>
    <row r="162" s="2" customFormat="1" ht="24.15" customHeight="1">
      <c r="A162" s="34"/>
      <c r="B162" s="184"/>
      <c r="C162" s="185" t="s">
        <v>294</v>
      </c>
      <c r="D162" s="185" t="s">
        <v>132</v>
      </c>
      <c r="E162" s="186" t="s">
        <v>553</v>
      </c>
      <c r="F162" s="187" t="s">
        <v>554</v>
      </c>
      <c r="G162" s="188" t="s">
        <v>135</v>
      </c>
      <c r="H162" s="189">
        <v>33.560000000000002</v>
      </c>
      <c r="I162" s="190"/>
      <c r="J162" s="191">
        <f>ROUND(I162*H162,2)</f>
        <v>0</v>
      </c>
      <c r="K162" s="192"/>
      <c r="L162" s="35"/>
      <c r="M162" s="193" t="s">
        <v>1</v>
      </c>
      <c r="N162" s="194" t="s">
        <v>41</v>
      </c>
      <c r="O162" s="78"/>
      <c r="P162" s="195">
        <f>O162*H162</f>
        <v>0</v>
      </c>
      <c r="Q162" s="195">
        <v>5.2080000000000003E-05</v>
      </c>
      <c r="R162" s="195">
        <f>Q162*H162</f>
        <v>0.0017478048000000002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136</v>
      </c>
      <c r="AT162" s="197" t="s">
        <v>132</v>
      </c>
      <c r="AU162" s="197" t="s">
        <v>88</v>
      </c>
      <c r="AY162" s="15" t="s">
        <v>129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88</v>
      </c>
      <c r="BK162" s="198">
        <f>ROUND(I162*H162,2)</f>
        <v>0</v>
      </c>
      <c r="BL162" s="15" t="s">
        <v>136</v>
      </c>
      <c r="BM162" s="197" t="s">
        <v>555</v>
      </c>
    </row>
    <row r="163" s="2" customFormat="1" ht="24.15" customHeight="1">
      <c r="A163" s="34"/>
      <c r="B163" s="184"/>
      <c r="C163" s="185" t="s">
        <v>298</v>
      </c>
      <c r="D163" s="185" t="s">
        <v>132</v>
      </c>
      <c r="E163" s="186" t="s">
        <v>556</v>
      </c>
      <c r="F163" s="187" t="s">
        <v>557</v>
      </c>
      <c r="G163" s="188" t="s">
        <v>201</v>
      </c>
      <c r="H163" s="189">
        <v>0.22700000000000001</v>
      </c>
      <c r="I163" s="190"/>
      <c r="J163" s="191">
        <f>ROUND(I163*H163,2)</f>
        <v>0</v>
      </c>
      <c r="K163" s="192"/>
      <c r="L163" s="35"/>
      <c r="M163" s="193" t="s">
        <v>1</v>
      </c>
      <c r="N163" s="194" t="s">
        <v>41</v>
      </c>
      <c r="O163" s="78"/>
      <c r="P163" s="195">
        <f>O163*H163</f>
        <v>0</v>
      </c>
      <c r="Q163" s="195">
        <v>1.0762262</v>
      </c>
      <c r="R163" s="195">
        <f>Q163*H163</f>
        <v>0.24430334740000001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136</v>
      </c>
      <c r="AT163" s="197" t="s">
        <v>132</v>
      </c>
      <c r="AU163" s="197" t="s">
        <v>88</v>
      </c>
      <c r="AY163" s="15" t="s">
        <v>129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88</v>
      </c>
      <c r="BK163" s="198">
        <f>ROUND(I163*H163,2)</f>
        <v>0</v>
      </c>
      <c r="BL163" s="15" t="s">
        <v>136</v>
      </c>
      <c r="BM163" s="197" t="s">
        <v>558</v>
      </c>
    </row>
    <row r="164" s="2" customFormat="1" ht="24.15" customHeight="1">
      <c r="A164" s="34"/>
      <c r="B164" s="184"/>
      <c r="C164" s="185" t="s">
        <v>302</v>
      </c>
      <c r="D164" s="185" t="s">
        <v>132</v>
      </c>
      <c r="E164" s="186" t="s">
        <v>559</v>
      </c>
      <c r="F164" s="187" t="s">
        <v>560</v>
      </c>
      <c r="G164" s="188" t="s">
        <v>201</v>
      </c>
      <c r="H164" s="189">
        <v>0.96399999999999997</v>
      </c>
      <c r="I164" s="190"/>
      <c r="J164" s="191">
        <f>ROUND(I164*H164,2)</f>
        <v>0</v>
      </c>
      <c r="K164" s="192"/>
      <c r="L164" s="35"/>
      <c r="M164" s="193" t="s">
        <v>1</v>
      </c>
      <c r="N164" s="194" t="s">
        <v>41</v>
      </c>
      <c r="O164" s="78"/>
      <c r="P164" s="195">
        <f>O164*H164</f>
        <v>0</v>
      </c>
      <c r="Q164" s="195">
        <v>1.0483347000000001</v>
      </c>
      <c r="R164" s="195">
        <f>Q164*H164</f>
        <v>1.0105946508000001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136</v>
      </c>
      <c r="AT164" s="197" t="s">
        <v>132</v>
      </c>
      <c r="AU164" s="197" t="s">
        <v>88</v>
      </c>
      <c r="AY164" s="15" t="s">
        <v>129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88</v>
      </c>
      <c r="BK164" s="198">
        <f>ROUND(I164*H164,2)</f>
        <v>0</v>
      </c>
      <c r="BL164" s="15" t="s">
        <v>136</v>
      </c>
      <c r="BM164" s="197" t="s">
        <v>561</v>
      </c>
    </row>
    <row r="165" s="2" customFormat="1" ht="16.5" customHeight="1">
      <c r="A165" s="34"/>
      <c r="B165" s="184"/>
      <c r="C165" s="185" t="s">
        <v>304</v>
      </c>
      <c r="D165" s="185" t="s">
        <v>132</v>
      </c>
      <c r="E165" s="186" t="s">
        <v>562</v>
      </c>
      <c r="F165" s="187" t="s">
        <v>563</v>
      </c>
      <c r="G165" s="188" t="s">
        <v>182</v>
      </c>
      <c r="H165" s="189">
        <v>49</v>
      </c>
      <c r="I165" s="190"/>
      <c r="J165" s="191">
        <f>ROUND(I165*H165,2)</f>
        <v>0</v>
      </c>
      <c r="K165" s="192"/>
      <c r="L165" s="35"/>
      <c r="M165" s="193" t="s">
        <v>1</v>
      </c>
      <c r="N165" s="194" t="s">
        <v>41</v>
      </c>
      <c r="O165" s="78"/>
      <c r="P165" s="195">
        <f>O165*H165</f>
        <v>0</v>
      </c>
      <c r="Q165" s="195">
        <v>0.0038086999999999999</v>
      </c>
      <c r="R165" s="195">
        <f>Q165*H165</f>
        <v>0.1866263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136</v>
      </c>
      <c r="AT165" s="197" t="s">
        <v>132</v>
      </c>
      <c r="AU165" s="197" t="s">
        <v>88</v>
      </c>
      <c r="AY165" s="15" t="s">
        <v>129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88</v>
      </c>
      <c r="BK165" s="198">
        <f>ROUND(I165*H165,2)</f>
        <v>0</v>
      </c>
      <c r="BL165" s="15" t="s">
        <v>136</v>
      </c>
      <c r="BM165" s="197" t="s">
        <v>564</v>
      </c>
    </row>
    <row r="166" s="2" customFormat="1" ht="24.15" customHeight="1">
      <c r="A166" s="34"/>
      <c r="B166" s="184"/>
      <c r="C166" s="199" t="s">
        <v>79</v>
      </c>
      <c r="D166" s="199" t="s">
        <v>152</v>
      </c>
      <c r="E166" s="200" t="s">
        <v>565</v>
      </c>
      <c r="F166" s="201" t="s">
        <v>566</v>
      </c>
      <c r="G166" s="202" t="s">
        <v>182</v>
      </c>
      <c r="H166" s="203">
        <v>49</v>
      </c>
      <c r="I166" s="204"/>
      <c r="J166" s="205">
        <f>ROUND(I166*H166,2)</f>
        <v>0</v>
      </c>
      <c r="K166" s="206"/>
      <c r="L166" s="207"/>
      <c r="M166" s="208" t="s">
        <v>1</v>
      </c>
      <c r="N166" s="209" t="s">
        <v>41</v>
      </c>
      <c r="O166" s="78"/>
      <c r="P166" s="195">
        <f>O166*H166</f>
        <v>0</v>
      </c>
      <c r="Q166" s="195">
        <v>0.017000000000000001</v>
      </c>
      <c r="R166" s="195">
        <f>Q166*H166</f>
        <v>0.83300000000000007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155</v>
      </c>
      <c r="AT166" s="197" t="s">
        <v>152</v>
      </c>
      <c r="AU166" s="197" t="s">
        <v>88</v>
      </c>
      <c r="AY166" s="15" t="s">
        <v>129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88</v>
      </c>
      <c r="BK166" s="198">
        <f>ROUND(I166*H166,2)</f>
        <v>0</v>
      </c>
      <c r="BL166" s="15" t="s">
        <v>136</v>
      </c>
      <c r="BM166" s="197" t="s">
        <v>567</v>
      </c>
    </row>
    <row r="167" s="12" customFormat="1" ht="22.8" customHeight="1">
      <c r="A167" s="12"/>
      <c r="B167" s="171"/>
      <c r="C167" s="12"/>
      <c r="D167" s="172" t="s">
        <v>74</v>
      </c>
      <c r="E167" s="182" t="s">
        <v>136</v>
      </c>
      <c r="F167" s="182" t="s">
        <v>568</v>
      </c>
      <c r="G167" s="12"/>
      <c r="H167" s="12"/>
      <c r="I167" s="174"/>
      <c r="J167" s="183">
        <f>BK167</f>
        <v>0</v>
      </c>
      <c r="K167" s="12"/>
      <c r="L167" s="171"/>
      <c r="M167" s="176"/>
      <c r="N167" s="177"/>
      <c r="O167" s="177"/>
      <c r="P167" s="178">
        <f>SUM(P168:P180)</f>
        <v>0</v>
      </c>
      <c r="Q167" s="177"/>
      <c r="R167" s="178">
        <f>SUM(R168:R180)</f>
        <v>219.94864370959999</v>
      </c>
      <c r="S167" s="177"/>
      <c r="T167" s="179">
        <f>SUM(T168:T180)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72" t="s">
        <v>82</v>
      </c>
      <c r="AT167" s="180" t="s">
        <v>74</v>
      </c>
      <c r="AU167" s="180" t="s">
        <v>82</v>
      </c>
      <c r="AY167" s="172" t="s">
        <v>129</v>
      </c>
      <c r="BK167" s="181">
        <f>SUM(BK168:BK180)</f>
        <v>0</v>
      </c>
    </row>
    <row r="168" s="2" customFormat="1" ht="24.15" customHeight="1">
      <c r="A168" s="34"/>
      <c r="B168" s="184"/>
      <c r="C168" s="185" t="s">
        <v>96</v>
      </c>
      <c r="D168" s="185" t="s">
        <v>132</v>
      </c>
      <c r="E168" s="186" t="s">
        <v>569</v>
      </c>
      <c r="F168" s="187" t="s">
        <v>570</v>
      </c>
      <c r="G168" s="188" t="s">
        <v>228</v>
      </c>
      <c r="H168" s="189">
        <v>5.7300000000000004</v>
      </c>
      <c r="I168" s="190"/>
      <c r="J168" s="191">
        <f>ROUND(I168*H168,2)</f>
        <v>0</v>
      </c>
      <c r="K168" s="192"/>
      <c r="L168" s="35"/>
      <c r="M168" s="193" t="s">
        <v>1</v>
      </c>
      <c r="N168" s="194" t="s">
        <v>41</v>
      </c>
      <c r="O168" s="78"/>
      <c r="P168" s="195">
        <f>O168*H168</f>
        <v>0</v>
      </c>
      <c r="Q168" s="195">
        <v>2.4641950000000001</v>
      </c>
      <c r="R168" s="195">
        <f>Q168*H168</f>
        <v>14.119837350000001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136</v>
      </c>
      <c r="AT168" s="197" t="s">
        <v>132</v>
      </c>
      <c r="AU168" s="197" t="s">
        <v>88</v>
      </c>
      <c r="AY168" s="15" t="s">
        <v>129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88</v>
      </c>
      <c r="BK168" s="198">
        <f>ROUND(I168*H168,2)</f>
        <v>0</v>
      </c>
      <c r="BL168" s="15" t="s">
        <v>136</v>
      </c>
      <c r="BM168" s="197" t="s">
        <v>571</v>
      </c>
    </row>
    <row r="169" s="2" customFormat="1" ht="24.15" customHeight="1">
      <c r="A169" s="34"/>
      <c r="B169" s="184"/>
      <c r="C169" s="185" t="s">
        <v>308</v>
      </c>
      <c r="D169" s="185" t="s">
        <v>132</v>
      </c>
      <c r="E169" s="186" t="s">
        <v>572</v>
      </c>
      <c r="F169" s="187" t="s">
        <v>573</v>
      </c>
      <c r="G169" s="188" t="s">
        <v>228</v>
      </c>
      <c r="H169" s="189">
        <v>13.529999999999999</v>
      </c>
      <c r="I169" s="190"/>
      <c r="J169" s="191">
        <f>ROUND(I169*H169,2)</f>
        <v>0</v>
      </c>
      <c r="K169" s="192"/>
      <c r="L169" s="35"/>
      <c r="M169" s="193" t="s">
        <v>1</v>
      </c>
      <c r="N169" s="194" t="s">
        <v>41</v>
      </c>
      <c r="O169" s="78"/>
      <c r="P169" s="195">
        <f>O169*H169</f>
        <v>0</v>
      </c>
      <c r="Q169" s="195">
        <v>2.345669</v>
      </c>
      <c r="R169" s="195">
        <f>Q169*H169</f>
        <v>31.736901569999997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136</v>
      </c>
      <c r="AT169" s="197" t="s">
        <v>132</v>
      </c>
      <c r="AU169" s="197" t="s">
        <v>88</v>
      </c>
      <c r="AY169" s="15" t="s">
        <v>129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88</v>
      </c>
      <c r="BK169" s="198">
        <f>ROUND(I169*H169,2)</f>
        <v>0</v>
      </c>
      <c r="BL169" s="15" t="s">
        <v>136</v>
      </c>
      <c r="BM169" s="197" t="s">
        <v>574</v>
      </c>
    </row>
    <row r="170" s="2" customFormat="1" ht="24.15" customHeight="1">
      <c r="A170" s="34"/>
      <c r="B170" s="184"/>
      <c r="C170" s="185" t="s">
        <v>312</v>
      </c>
      <c r="D170" s="185" t="s">
        <v>132</v>
      </c>
      <c r="E170" s="186" t="s">
        <v>575</v>
      </c>
      <c r="F170" s="187" t="s">
        <v>576</v>
      </c>
      <c r="G170" s="188" t="s">
        <v>135</v>
      </c>
      <c r="H170" s="189">
        <v>5.2919999999999998</v>
      </c>
      <c r="I170" s="190"/>
      <c r="J170" s="191">
        <f>ROUND(I170*H170,2)</f>
        <v>0</v>
      </c>
      <c r="K170" s="192"/>
      <c r="L170" s="35"/>
      <c r="M170" s="193" t="s">
        <v>1</v>
      </c>
      <c r="N170" s="194" t="s">
        <v>41</v>
      </c>
      <c r="O170" s="78"/>
      <c r="P170" s="195">
        <f>O170*H170</f>
        <v>0</v>
      </c>
      <c r="Q170" s="195">
        <v>0.017190400000000002</v>
      </c>
      <c r="R170" s="195">
        <f>Q170*H170</f>
        <v>0.090971596799999999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136</v>
      </c>
      <c r="AT170" s="197" t="s">
        <v>132</v>
      </c>
      <c r="AU170" s="197" t="s">
        <v>88</v>
      </c>
      <c r="AY170" s="15" t="s">
        <v>129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88</v>
      </c>
      <c r="BK170" s="198">
        <f>ROUND(I170*H170,2)</f>
        <v>0</v>
      </c>
      <c r="BL170" s="15" t="s">
        <v>136</v>
      </c>
      <c r="BM170" s="197" t="s">
        <v>577</v>
      </c>
    </row>
    <row r="171" s="2" customFormat="1" ht="24.15" customHeight="1">
      <c r="A171" s="34"/>
      <c r="B171" s="184"/>
      <c r="C171" s="185" t="s">
        <v>314</v>
      </c>
      <c r="D171" s="185" t="s">
        <v>132</v>
      </c>
      <c r="E171" s="186" t="s">
        <v>578</v>
      </c>
      <c r="F171" s="187" t="s">
        <v>579</v>
      </c>
      <c r="G171" s="188" t="s">
        <v>135</v>
      </c>
      <c r="H171" s="189">
        <v>5.2919999999999998</v>
      </c>
      <c r="I171" s="190"/>
      <c r="J171" s="191">
        <f>ROUND(I171*H171,2)</f>
        <v>0</v>
      </c>
      <c r="K171" s="192"/>
      <c r="L171" s="35"/>
      <c r="M171" s="193" t="s">
        <v>1</v>
      </c>
      <c r="N171" s="194" t="s">
        <v>41</v>
      </c>
      <c r="O171" s="78"/>
      <c r="P171" s="195">
        <f>O171*H171</f>
        <v>0</v>
      </c>
      <c r="Q171" s="195">
        <v>0</v>
      </c>
      <c r="R171" s="195">
        <f>Q171*H171</f>
        <v>0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136</v>
      </c>
      <c r="AT171" s="197" t="s">
        <v>132</v>
      </c>
      <c r="AU171" s="197" t="s">
        <v>88</v>
      </c>
      <c r="AY171" s="15" t="s">
        <v>129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88</v>
      </c>
      <c r="BK171" s="198">
        <f>ROUND(I171*H171,2)</f>
        <v>0</v>
      </c>
      <c r="BL171" s="15" t="s">
        <v>136</v>
      </c>
      <c r="BM171" s="197" t="s">
        <v>580</v>
      </c>
    </row>
    <row r="172" s="2" customFormat="1" ht="16.5" customHeight="1">
      <c r="A172" s="34"/>
      <c r="B172" s="184"/>
      <c r="C172" s="185" t="s">
        <v>318</v>
      </c>
      <c r="D172" s="185" t="s">
        <v>132</v>
      </c>
      <c r="E172" s="186" t="s">
        <v>581</v>
      </c>
      <c r="F172" s="187" t="s">
        <v>582</v>
      </c>
      <c r="G172" s="188" t="s">
        <v>135</v>
      </c>
      <c r="H172" s="189">
        <v>100.672</v>
      </c>
      <c r="I172" s="190"/>
      <c r="J172" s="191">
        <f>ROUND(I172*H172,2)</f>
        <v>0</v>
      </c>
      <c r="K172" s="192"/>
      <c r="L172" s="35"/>
      <c r="M172" s="193" t="s">
        <v>1</v>
      </c>
      <c r="N172" s="194" t="s">
        <v>41</v>
      </c>
      <c r="O172" s="78"/>
      <c r="P172" s="195">
        <f>O172*H172</f>
        <v>0</v>
      </c>
      <c r="Q172" s="195">
        <v>0.069129999999999997</v>
      </c>
      <c r="R172" s="195">
        <f>Q172*H172</f>
        <v>6.9594553599999998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136</v>
      </c>
      <c r="AT172" s="197" t="s">
        <v>132</v>
      </c>
      <c r="AU172" s="197" t="s">
        <v>88</v>
      </c>
      <c r="AY172" s="15" t="s">
        <v>129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88</v>
      </c>
      <c r="BK172" s="198">
        <f>ROUND(I172*H172,2)</f>
        <v>0</v>
      </c>
      <c r="BL172" s="15" t="s">
        <v>136</v>
      </c>
      <c r="BM172" s="197" t="s">
        <v>583</v>
      </c>
    </row>
    <row r="173" s="2" customFormat="1" ht="24.15" customHeight="1">
      <c r="A173" s="34"/>
      <c r="B173" s="184"/>
      <c r="C173" s="185" t="s">
        <v>320</v>
      </c>
      <c r="D173" s="185" t="s">
        <v>132</v>
      </c>
      <c r="E173" s="186" t="s">
        <v>584</v>
      </c>
      <c r="F173" s="187" t="s">
        <v>585</v>
      </c>
      <c r="G173" s="188" t="s">
        <v>201</v>
      </c>
      <c r="H173" s="189">
        <v>0.57299999999999995</v>
      </c>
      <c r="I173" s="190"/>
      <c r="J173" s="191">
        <f>ROUND(I173*H173,2)</f>
        <v>0</v>
      </c>
      <c r="K173" s="192"/>
      <c r="L173" s="35"/>
      <c r="M173" s="193" t="s">
        <v>1</v>
      </c>
      <c r="N173" s="194" t="s">
        <v>41</v>
      </c>
      <c r="O173" s="78"/>
      <c r="P173" s="195">
        <f>O173*H173</f>
        <v>0</v>
      </c>
      <c r="Q173" s="195">
        <v>1.0485325999999999</v>
      </c>
      <c r="R173" s="195">
        <f>Q173*H173</f>
        <v>0.60080917979999993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136</v>
      </c>
      <c r="AT173" s="197" t="s">
        <v>132</v>
      </c>
      <c r="AU173" s="197" t="s">
        <v>88</v>
      </c>
      <c r="AY173" s="15" t="s">
        <v>129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88</v>
      </c>
      <c r="BK173" s="198">
        <f>ROUND(I173*H173,2)</f>
        <v>0</v>
      </c>
      <c r="BL173" s="15" t="s">
        <v>136</v>
      </c>
      <c r="BM173" s="197" t="s">
        <v>586</v>
      </c>
    </row>
    <row r="174" s="2" customFormat="1" ht="24.15" customHeight="1">
      <c r="A174" s="34"/>
      <c r="B174" s="184"/>
      <c r="C174" s="185" t="s">
        <v>324</v>
      </c>
      <c r="D174" s="185" t="s">
        <v>132</v>
      </c>
      <c r="E174" s="186" t="s">
        <v>587</v>
      </c>
      <c r="F174" s="187" t="s">
        <v>588</v>
      </c>
      <c r="G174" s="188" t="s">
        <v>201</v>
      </c>
      <c r="H174" s="189">
        <v>1.353</v>
      </c>
      <c r="I174" s="190"/>
      <c r="J174" s="191">
        <f>ROUND(I174*H174,2)</f>
        <v>0</v>
      </c>
      <c r="K174" s="192"/>
      <c r="L174" s="35"/>
      <c r="M174" s="193" t="s">
        <v>1</v>
      </c>
      <c r="N174" s="194" t="s">
        <v>41</v>
      </c>
      <c r="O174" s="78"/>
      <c r="P174" s="195">
        <f>O174*H174</f>
        <v>0</v>
      </c>
      <c r="Q174" s="195">
        <v>1.0491010000000001</v>
      </c>
      <c r="R174" s="195">
        <f>Q174*H174</f>
        <v>1.419433653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136</v>
      </c>
      <c r="AT174" s="197" t="s">
        <v>132</v>
      </c>
      <c r="AU174" s="197" t="s">
        <v>88</v>
      </c>
      <c r="AY174" s="15" t="s">
        <v>129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88</v>
      </c>
      <c r="BK174" s="198">
        <f>ROUND(I174*H174,2)</f>
        <v>0</v>
      </c>
      <c r="BL174" s="15" t="s">
        <v>136</v>
      </c>
      <c r="BM174" s="197" t="s">
        <v>589</v>
      </c>
    </row>
    <row r="175" s="2" customFormat="1" ht="33" customHeight="1">
      <c r="A175" s="34"/>
      <c r="B175" s="184"/>
      <c r="C175" s="185" t="s">
        <v>328</v>
      </c>
      <c r="D175" s="185" t="s">
        <v>132</v>
      </c>
      <c r="E175" s="186" t="s">
        <v>590</v>
      </c>
      <c r="F175" s="187" t="s">
        <v>591</v>
      </c>
      <c r="G175" s="188" t="s">
        <v>135</v>
      </c>
      <c r="H175" s="189">
        <v>46</v>
      </c>
      <c r="I175" s="190"/>
      <c r="J175" s="191">
        <f>ROUND(I175*H175,2)</f>
        <v>0</v>
      </c>
      <c r="K175" s="192"/>
      <c r="L175" s="35"/>
      <c r="M175" s="193" t="s">
        <v>1</v>
      </c>
      <c r="N175" s="194" t="s">
        <v>41</v>
      </c>
      <c r="O175" s="78"/>
      <c r="P175" s="195">
        <f>O175*H175</f>
        <v>0</v>
      </c>
      <c r="Q175" s="195">
        <v>0.33393630000000002</v>
      </c>
      <c r="R175" s="195">
        <f>Q175*H175</f>
        <v>15.361069800000001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136</v>
      </c>
      <c r="AT175" s="197" t="s">
        <v>132</v>
      </c>
      <c r="AU175" s="197" t="s">
        <v>88</v>
      </c>
      <c r="AY175" s="15" t="s">
        <v>129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5" t="s">
        <v>88</v>
      </c>
      <c r="BK175" s="198">
        <f>ROUND(I175*H175,2)</f>
        <v>0</v>
      </c>
      <c r="BL175" s="15" t="s">
        <v>136</v>
      </c>
      <c r="BM175" s="197" t="s">
        <v>592</v>
      </c>
    </row>
    <row r="176" s="2" customFormat="1" ht="33" customHeight="1">
      <c r="A176" s="34"/>
      <c r="B176" s="184"/>
      <c r="C176" s="185" t="s">
        <v>332</v>
      </c>
      <c r="D176" s="185" t="s">
        <v>132</v>
      </c>
      <c r="E176" s="186" t="s">
        <v>593</v>
      </c>
      <c r="F176" s="187" t="s">
        <v>594</v>
      </c>
      <c r="G176" s="188" t="s">
        <v>228</v>
      </c>
      <c r="H176" s="189">
        <v>14</v>
      </c>
      <c r="I176" s="190"/>
      <c r="J176" s="191">
        <f>ROUND(I176*H176,2)</f>
        <v>0</v>
      </c>
      <c r="K176" s="192"/>
      <c r="L176" s="35"/>
      <c r="M176" s="193" t="s">
        <v>1</v>
      </c>
      <c r="N176" s="194" t="s">
        <v>41</v>
      </c>
      <c r="O176" s="78"/>
      <c r="P176" s="195">
        <f>O176*H176</f>
        <v>0</v>
      </c>
      <c r="Q176" s="195">
        <v>2.262019</v>
      </c>
      <c r="R176" s="195">
        <f>Q176*H176</f>
        <v>31.668265999999999</v>
      </c>
      <c r="S176" s="195">
        <v>0</v>
      </c>
      <c r="T176" s="19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136</v>
      </c>
      <c r="AT176" s="197" t="s">
        <v>132</v>
      </c>
      <c r="AU176" s="197" t="s">
        <v>88</v>
      </c>
      <c r="AY176" s="15" t="s">
        <v>129</v>
      </c>
      <c r="BE176" s="198">
        <f>IF(N176="základná",J176,0)</f>
        <v>0</v>
      </c>
      <c r="BF176" s="198">
        <f>IF(N176="znížená",J176,0)</f>
        <v>0</v>
      </c>
      <c r="BG176" s="198">
        <f>IF(N176="zákl. prenesená",J176,0)</f>
        <v>0</v>
      </c>
      <c r="BH176" s="198">
        <f>IF(N176="zníž. prenesená",J176,0)</f>
        <v>0</v>
      </c>
      <c r="BI176" s="198">
        <f>IF(N176="nulová",J176,0)</f>
        <v>0</v>
      </c>
      <c r="BJ176" s="15" t="s">
        <v>88</v>
      </c>
      <c r="BK176" s="198">
        <f>ROUND(I176*H176,2)</f>
        <v>0</v>
      </c>
      <c r="BL176" s="15" t="s">
        <v>136</v>
      </c>
      <c r="BM176" s="197" t="s">
        <v>595</v>
      </c>
    </row>
    <row r="177" s="2" customFormat="1" ht="16.5" customHeight="1">
      <c r="A177" s="34"/>
      <c r="B177" s="184"/>
      <c r="C177" s="185" t="s">
        <v>336</v>
      </c>
      <c r="D177" s="185" t="s">
        <v>132</v>
      </c>
      <c r="E177" s="186" t="s">
        <v>596</v>
      </c>
      <c r="F177" s="187" t="s">
        <v>597</v>
      </c>
      <c r="G177" s="188" t="s">
        <v>228</v>
      </c>
      <c r="H177" s="189">
        <v>0.61799999999999999</v>
      </c>
      <c r="I177" s="190"/>
      <c r="J177" s="191">
        <f>ROUND(I177*H177,2)</f>
        <v>0</v>
      </c>
      <c r="K177" s="192"/>
      <c r="L177" s="35"/>
      <c r="M177" s="193" t="s">
        <v>1</v>
      </c>
      <c r="N177" s="194" t="s">
        <v>41</v>
      </c>
      <c r="O177" s="78"/>
      <c r="P177" s="195">
        <f>O177*H177</f>
        <v>0</v>
      </c>
      <c r="Q177" s="195">
        <v>0</v>
      </c>
      <c r="R177" s="195">
        <f>Q177*H177</f>
        <v>0</v>
      </c>
      <c r="S177" s="195">
        <v>0</v>
      </c>
      <c r="T177" s="19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136</v>
      </c>
      <c r="AT177" s="197" t="s">
        <v>132</v>
      </c>
      <c r="AU177" s="197" t="s">
        <v>88</v>
      </c>
      <c r="AY177" s="15" t="s">
        <v>129</v>
      </c>
      <c r="BE177" s="198">
        <f>IF(N177="základná",J177,0)</f>
        <v>0</v>
      </c>
      <c r="BF177" s="198">
        <f>IF(N177="znížená",J177,0)</f>
        <v>0</v>
      </c>
      <c r="BG177" s="198">
        <f>IF(N177="zákl. prenesená",J177,0)</f>
        <v>0</v>
      </c>
      <c r="BH177" s="198">
        <f>IF(N177="zníž. prenesená",J177,0)</f>
        <v>0</v>
      </c>
      <c r="BI177" s="198">
        <f>IF(N177="nulová",J177,0)</f>
        <v>0</v>
      </c>
      <c r="BJ177" s="15" t="s">
        <v>88</v>
      </c>
      <c r="BK177" s="198">
        <f>ROUND(I177*H177,2)</f>
        <v>0</v>
      </c>
      <c r="BL177" s="15" t="s">
        <v>136</v>
      </c>
      <c r="BM177" s="197" t="s">
        <v>598</v>
      </c>
    </row>
    <row r="178" s="2" customFormat="1" ht="24.15" customHeight="1">
      <c r="A178" s="34"/>
      <c r="B178" s="184"/>
      <c r="C178" s="185" t="s">
        <v>338</v>
      </c>
      <c r="D178" s="185" t="s">
        <v>132</v>
      </c>
      <c r="E178" s="186" t="s">
        <v>599</v>
      </c>
      <c r="F178" s="187" t="s">
        <v>600</v>
      </c>
      <c r="G178" s="188" t="s">
        <v>228</v>
      </c>
      <c r="H178" s="189">
        <v>18</v>
      </c>
      <c r="I178" s="190"/>
      <c r="J178" s="191">
        <f>ROUND(I178*H178,2)</f>
        <v>0</v>
      </c>
      <c r="K178" s="192"/>
      <c r="L178" s="35"/>
      <c r="M178" s="193" t="s">
        <v>1</v>
      </c>
      <c r="N178" s="194" t="s">
        <v>41</v>
      </c>
      <c r="O178" s="78"/>
      <c r="P178" s="195">
        <f>O178*H178</f>
        <v>0</v>
      </c>
      <c r="Q178" s="195">
        <v>2.0899999999999999</v>
      </c>
      <c r="R178" s="195">
        <f>Q178*H178</f>
        <v>37.619999999999997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136</v>
      </c>
      <c r="AT178" s="197" t="s">
        <v>132</v>
      </c>
      <c r="AU178" s="197" t="s">
        <v>88</v>
      </c>
      <c r="AY178" s="15" t="s">
        <v>129</v>
      </c>
      <c r="BE178" s="198">
        <f>IF(N178="základná",J178,0)</f>
        <v>0</v>
      </c>
      <c r="BF178" s="198">
        <f>IF(N178="znížená",J178,0)</f>
        <v>0</v>
      </c>
      <c r="BG178" s="198">
        <f>IF(N178="zákl. prenesená",J178,0)</f>
        <v>0</v>
      </c>
      <c r="BH178" s="198">
        <f>IF(N178="zníž. prenesená",J178,0)</f>
        <v>0</v>
      </c>
      <c r="BI178" s="198">
        <f>IF(N178="nulová",J178,0)</f>
        <v>0</v>
      </c>
      <c r="BJ178" s="15" t="s">
        <v>88</v>
      </c>
      <c r="BK178" s="198">
        <f>ROUND(I178*H178,2)</f>
        <v>0</v>
      </c>
      <c r="BL178" s="15" t="s">
        <v>136</v>
      </c>
      <c r="BM178" s="197" t="s">
        <v>601</v>
      </c>
    </row>
    <row r="179" s="2" customFormat="1" ht="33" customHeight="1">
      <c r="A179" s="34"/>
      <c r="B179" s="184"/>
      <c r="C179" s="185" t="s">
        <v>342</v>
      </c>
      <c r="D179" s="185" t="s">
        <v>132</v>
      </c>
      <c r="E179" s="186" t="s">
        <v>602</v>
      </c>
      <c r="F179" s="187" t="s">
        <v>603</v>
      </c>
      <c r="G179" s="188" t="s">
        <v>228</v>
      </c>
      <c r="H179" s="189">
        <v>14.720000000000001</v>
      </c>
      <c r="I179" s="190"/>
      <c r="J179" s="191">
        <f>ROUND(I179*H179,2)</f>
        <v>0</v>
      </c>
      <c r="K179" s="192"/>
      <c r="L179" s="35"/>
      <c r="M179" s="193" t="s">
        <v>1</v>
      </c>
      <c r="N179" s="194" t="s">
        <v>41</v>
      </c>
      <c r="O179" s="78"/>
      <c r="P179" s="195">
        <f>O179*H179</f>
        <v>0</v>
      </c>
      <c r="Q179" s="195">
        <v>2.64636</v>
      </c>
      <c r="R179" s="195">
        <f>Q179*H179</f>
        <v>38.954419200000004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136</v>
      </c>
      <c r="AT179" s="197" t="s">
        <v>132</v>
      </c>
      <c r="AU179" s="197" t="s">
        <v>88</v>
      </c>
      <c r="AY179" s="15" t="s">
        <v>129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5" t="s">
        <v>88</v>
      </c>
      <c r="BK179" s="198">
        <f>ROUND(I179*H179,2)</f>
        <v>0</v>
      </c>
      <c r="BL179" s="15" t="s">
        <v>136</v>
      </c>
      <c r="BM179" s="197" t="s">
        <v>604</v>
      </c>
    </row>
    <row r="180" s="2" customFormat="1" ht="33" customHeight="1">
      <c r="A180" s="34"/>
      <c r="B180" s="184"/>
      <c r="C180" s="185" t="s">
        <v>346</v>
      </c>
      <c r="D180" s="185" t="s">
        <v>132</v>
      </c>
      <c r="E180" s="186" t="s">
        <v>605</v>
      </c>
      <c r="F180" s="187" t="s">
        <v>606</v>
      </c>
      <c r="G180" s="188" t="s">
        <v>135</v>
      </c>
      <c r="H180" s="189">
        <v>46</v>
      </c>
      <c r="I180" s="190"/>
      <c r="J180" s="191">
        <f>ROUND(I180*H180,2)</f>
        <v>0</v>
      </c>
      <c r="K180" s="192"/>
      <c r="L180" s="35"/>
      <c r="M180" s="193" t="s">
        <v>1</v>
      </c>
      <c r="N180" s="194" t="s">
        <v>41</v>
      </c>
      <c r="O180" s="78"/>
      <c r="P180" s="195">
        <f>O180*H180</f>
        <v>0</v>
      </c>
      <c r="Q180" s="195">
        <v>0.90037999999999996</v>
      </c>
      <c r="R180" s="195">
        <f>Q180*H180</f>
        <v>41.417479999999998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136</v>
      </c>
      <c r="AT180" s="197" t="s">
        <v>132</v>
      </c>
      <c r="AU180" s="197" t="s">
        <v>88</v>
      </c>
      <c r="AY180" s="15" t="s">
        <v>129</v>
      </c>
      <c r="BE180" s="198">
        <f>IF(N180="základná",J180,0)</f>
        <v>0</v>
      </c>
      <c r="BF180" s="198">
        <f>IF(N180="znížená",J180,0)</f>
        <v>0</v>
      </c>
      <c r="BG180" s="198">
        <f>IF(N180="zákl. prenesená",J180,0)</f>
        <v>0</v>
      </c>
      <c r="BH180" s="198">
        <f>IF(N180="zníž. prenesená",J180,0)</f>
        <v>0</v>
      </c>
      <c r="BI180" s="198">
        <f>IF(N180="nulová",J180,0)</f>
        <v>0</v>
      </c>
      <c r="BJ180" s="15" t="s">
        <v>88</v>
      </c>
      <c r="BK180" s="198">
        <f>ROUND(I180*H180,2)</f>
        <v>0</v>
      </c>
      <c r="BL180" s="15" t="s">
        <v>136</v>
      </c>
      <c r="BM180" s="197" t="s">
        <v>607</v>
      </c>
    </row>
    <row r="181" s="12" customFormat="1" ht="22.8" customHeight="1">
      <c r="A181" s="12"/>
      <c r="B181" s="171"/>
      <c r="C181" s="12"/>
      <c r="D181" s="172" t="s">
        <v>74</v>
      </c>
      <c r="E181" s="182" t="s">
        <v>130</v>
      </c>
      <c r="F181" s="182" t="s">
        <v>131</v>
      </c>
      <c r="G181" s="12"/>
      <c r="H181" s="12"/>
      <c r="I181" s="174"/>
      <c r="J181" s="183">
        <f>BK181</f>
        <v>0</v>
      </c>
      <c r="K181" s="12"/>
      <c r="L181" s="171"/>
      <c r="M181" s="176"/>
      <c r="N181" s="177"/>
      <c r="O181" s="177"/>
      <c r="P181" s="178">
        <f>SUM(P182:P184)</f>
        <v>0</v>
      </c>
      <c r="Q181" s="177"/>
      <c r="R181" s="178">
        <f>SUM(R182:R184)</f>
        <v>20.908025599999998</v>
      </c>
      <c r="S181" s="177"/>
      <c r="T181" s="179">
        <f>SUM(T182:T184)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72" t="s">
        <v>82</v>
      </c>
      <c r="AT181" s="180" t="s">
        <v>74</v>
      </c>
      <c r="AU181" s="180" t="s">
        <v>82</v>
      </c>
      <c r="AY181" s="172" t="s">
        <v>129</v>
      </c>
      <c r="BK181" s="181">
        <f>SUM(BK182:BK184)</f>
        <v>0</v>
      </c>
    </row>
    <row r="182" s="2" customFormat="1" ht="33" customHeight="1">
      <c r="A182" s="34"/>
      <c r="B182" s="184"/>
      <c r="C182" s="185" t="s">
        <v>348</v>
      </c>
      <c r="D182" s="185" t="s">
        <v>132</v>
      </c>
      <c r="E182" s="186" t="s">
        <v>133</v>
      </c>
      <c r="F182" s="187" t="s">
        <v>134</v>
      </c>
      <c r="G182" s="188" t="s">
        <v>135</v>
      </c>
      <c r="H182" s="189">
        <v>183.91999999999999</v>
      </c>
      <c r="I182" s="190"/>
      <c r="J182" s="191">
        <f>ROUND(I182*H182,2)</f>
        <v>0</v>
      </c>
      <c r="K182" s="192"/>
      <c r="L182" s="35"/>
      <c r="M182" s="193" t="s">
        <v>1</v>
      </c>
      <c r="N182" s="194" t="s">
        <v>41</v>
      </c>
      <c r="O182" s="78"/>
      <c r="P182" s="195">
        <f>O182*H182</f>
        <v>0</v>
      </c>
      <c r="Q182" s="195">
        <v>0.00051000000000000004</v>
      </c>
      <c r="R182" s="195">
        <f>Q182*H182</f>
        <v>0.093799199999999999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136</v>
      </c>
      <c r="AT182" s="197" t="s">
        <v>132</v>
      </c>
      <c r="AU182" s="197" t="s">
        <v>88</v>
      </c>
      <c r="AY182" s="15" t="s">
        <v>129</v>
      </c>
      <c r="BE182" s="198">
        <f>IF(N182="základná",J182,0)</f>
        <v>0</v>
      </c>
      <c r="BF182" s="198">
        <f>IF(N182="znížená",J182,0)</f>
        <v>0</v>
      </c>
      <c r="BG182" s="198">
        <f>IF(N182="zákl. prenesená",J182,0)</f>
        <v>0</v>
      </c>
      <c r="BH182" s="198">
        <f>IF(N182="zníž. prenesená",J182,0)</f>
        <v>0</v>
      </c>
      <c r="BI182" s="198">
        <f>IF(N182="nulová",J182,0)</f>
        <v>0</v>
      </c>
      <c r="BJ182" s="15" t="s">
        <v>88</v>
      </c>
      <c r="BK182" s="198">
        <f>ROUND(I182*H182,2)</f>
        <v>0</v>
      </c>
      <c r="BL182" s="15" t="s">
        <v>136</v>
      </c>
      <c r="BM182" s="197" t="s">
        <v>608</v>
      </c>
    </row>
    <row r="183" s="2" customFormat="1" ht="33" customHeight="1">
      <c r="A183" s="34"/>
      <c r="B183" s="184"/>
      <c r="C183" s="185" t="s">
        <v>432</v>
      </c>
      <c r="D183" s="185" t="s">
        <v>132</v>
      </c>
      <c r="E183" s="186" t="s">
        <v>609</v>
      </c>
      <c r="F183" s="187" t="s">
        <v>610</v>
      </c>
      <c r="G183" s="188" t="s">
        <v>135</v>
      </c>
      <c r="H183" s="189">
        <v>91.959999999999994</v>
      </c>
      <c r="I183" s="190"/>
      <c r="J183" s="191">
        <f>ROUND(I183*H183,2)</f>
        <v>0</v>
      </c>
      <c r="K183" s="192"/>
      <c r="L183" s="35"/>
      <c r="M183" s="193" t="s">
        <v>1</v>
      </c>
      <c r="N183" s="194" t="s">
        <v>41</v>
      </c>
      <c r="O183" s="78"/>
      <c r="P183" s="195">
        <f>O183*H183</f>
        <v>0</v>
      </c>
      <c r="Q183" s="195">
        <v>0.096680000000000002</v>
      </c>
      <c r="R183" s="195">
        <f>Q183*H183</f>
        <v>8.8906928000000001</v>
      </c>
      <c r="S183" s="195">
        <v>0</v>
      </c>
      <c r="T183" s="19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136</v>
      </c>
      <c r="AT183" s="197" t="s">
        <v>132</v>
      </c>
      <c r="AU183" s="197" t="s">
        <v>88</v>
      </c>
      <c r="AY183" s="15" t="s">
        <v>129</v>
      </c>
      <c r="BE183" s="198">
        <f>IF(N183="základná",J183,0)</f>
        <v>0</v>
      </c>
      <c r="BF183" s="198">
        <f>IF(N183="znížená",J183,0)</f>
        <v>0</v>
      </c>
      <c r="BG183" s="198">
        <f>IF(N183="zákl. prenesená",J183,0)</f>
        <v>0</v>
      </c>
      <c r="BH183" s="198">
        <f>IF(N183="zníž. prenesená",J183,0)</f>
        <v>0</v>
      </c>
      <c r="BI183" s="198">
        <f>IF(N183="nulová",J183,0)</f>
        <v>0</v>
      </c>
      <c r="BJ183" s="15" t="s">
        <v>88</v>
      </c>
      <c r="BK183" s="198">
        <f>ROUND(I183*H183,2)</f>
        <v>0</v>
      </c>
      <c r="BL183" s="15" t="s">
        <v>136</v>
      </c>
      <c r="BM183" s="197" t="s">
        <v>611</v>
      </c>
    </row>
    <row r="184" s="2" customFormat="1" ht="33" customHeight="1">
      <c r="A184" s="34"/>
      <c r="B184" s="184"/>
      <c r="C184" s="185" t="s">
        <v>436</v>
      </c>
      <c r="D184" s="185" t="s">
        <v>132</v>
      </c>
      <c r="E184" s="186" t="s">
        <v>612</v>
      </c>
      <c r="F184" s="187" t="s">
        <v>613</v>
      </c>
      <c r="G184" s="188" t="s">
        <v>135</v>
      </c>
      <c r="H184" s="189">
        <v>91.959999999999994</v>
      </c>
      <c r="I184" s="190"/>
      <c r="J184" s="191">
        <f>ROUND(I184*H184,2)</f>
        <v>0</v>
      </c>
      <c r="K184" s="192"/>
      <c r="L184" s="35"/>
      <c r="M184" s="193" t="s">
        <v>1</v>
      </c>
      <c r="N184" s="194" t="s">
        <v>41</v>
      </c>
      <c r="O184" s="78"/>
      <c r="P184" s="195">
        <f>O184*H184</f>
        <v>0</v>
      </c>
      <c r="Q184" s="195">
        <v>0.12966</v>
      </c>
      <c r="R184" s="195">
        <f>Q184*H184</f>
        <v>11.923533599999999</v>
      </c>
      <c r="S184" s="195">
        <v>0</v>
      </c>
      <c r="T184" s="19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136</v>
      </c>
      <c r="AT184" s="197" t="s">
        <v>132</v>
      </c>
      <c r="AU184" s="197" t="s">
        <v>88</v>
      </c>
      <c r="AY184" s="15" t="s">
        <v>129</v>
      </c>
      <c r="BE184" s="198">
        <f>IF(N184="základná",J184,0)</f>
        <v>0</v>
      </c>
      <c r="BF184" s="198">
        <f>IF(N184="znížená",J184,0)</f>
        <v>0</v>
      </c>
      <c r="BG184" s="198">
        <f>IF(N184="zákl. prenesená",J184,0)</f>
        <v>0</v>
      </c>
      <c r="BH184" s="198">
        <f>IF(N184="zníž. prenesená",J184,0)</f>
        <v>0</v>
      </c>
      <c r="BI184" s="198">
        <f>IF(N184="nulová",J184,0)</f>
        <v>0</v>
      </c>
      <c r="BJ184" s="15" t="s">
        <v>88</v>
      </c>
      <c r="BK184" s="198">
        <f>ROUND(I184*H184,2)</f>
        <v>0</v>
      </c>
      <c r="BL184" s="15" t="s">
        <v>136</v>
      </c>
      <c r="BM184" s="197" t="s">
        <v>614</v>
      </c>
    </row>
    <row r="185" s="12" customFormat="1" ht="22.8" customHeight="1">
      <c r="A185" s="12"/>
      <c r="B185" s="171"/>
      <c r="C185" s="12"/>
      <c r="D185" s="172" t="s">
        <v>74</v>
      </c>
      <c r="E185" s="182" t="s">
        <v>157</v>
      </c>
      <c r="F185" s="182" t="s">
        <v>615</v>
      </c>
      <c r="G185" s="12"/>
      <c r="H185" s="12"/>
      <c r="I185" s="174"/>
      <c r="J185" s="183">
        <f>BK185</f>
        <v>0</v>
      </c>
      <c r="K185" s="12"/>
      <c r="L185" s="171"/>
      <c r="M185" s="176"/>
      <c r="N185" s="177"/>
      <c r="O185" s="177"/>
      <c r="P185" s="178">
        <f>P186</f>
        <v>0</v>
      </c>
      <c r="Q185" s="177"/>
      <c r="R185" s="178">
        <f>R186</f>
        <v>0.046469591999999997</v>
      </c>
      <c r="S185" s="177"/>
      <c r="T185" s="179">
        <f>T186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72" t="s">
        <v>82</v>
      </c>
      <c r="AT185" s="180" t="s">
        <v>74</v>
      </c>
      <c r="AU185" s="180" t="s">
        <v>82</v>
      </c>
      <c r="AY185" s="172" t="s">
        <v>129</v>
      </c>
      <c r="BK185" s="181">
        <f>BK186</f>
        <v>0</v>
      </c>
    </row>
    <row r="186" s="2" customFormat="1" ht="21.75" customHeight="1">
      <c r="A186" s="34"/>
      <c r="B186" s="184"/>
      <c r="C186" s="185" t="s">
        <v>438</v>
      </c>
      <c r="D186" s="185" t="s">
        <v>132</v>
      </c>
      <c r="E186" s="186" t="s">
        <v>616</v>
      </c>
      <c r="F186" s="187" t="s">
        <v>617</v>
      </c>
      <c r="G186" s="188" t="s">
        <v>135</v>
      </c>
      <c r="H186" s="189">
        <v>91.656000000000006</v>
      </c>
      <c r="I186" s="190"/>
      <c r="J186" s="191">
        <f>ROUND(I186*H186,2)</f>
        <v>0</v>
      </c>
      <c r="K186" s="192"/>
      <c r="L186" s="35"/>
      <c r="M186" s="193" t="s">
        <v>1</v>
      </c>
      <c r="N186" s="194" t="s">
        <v>41</v>
      </c>
      <c r="O186" s="78"/>
      <c r="P186" s="195">
        <f>O186*H186</f>
        <v>0</v>
      </c>
      <c r="Q186" s="195">
        <v>0.00050699999999999996</v>
      </c>
      <c r="R186" s="195">
        <f>Q186*H186</f>
        <v>0.046469591999999997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136</v>
      </c>
      <c r="AT186" s="197" t="s">
        <v>132</v>
      </c>
      <c r="AU186" s="197" t="s">
        <v>88</v>
      </c>
      <c r="AY186" s="15" t="s">
        <v>129</v>
      </c>
      <c r="BE186" s="198">
        <f>IF(N186="základná",J186,0)</f>
        <v>0</v>
      </c>
      <c r="BF186" s="198">
        <f>IF(N186="znížená",J186,0)</f>
        <v>0</v>
      </c>
      <c r="BG186" s="198">
        <f>IF(N186="zákl. prenesená",J186,0)</f>
        <v>0</v>
      </c>
      <c r="BH186" s="198">
        <f>IF(N186="zníž. prenesená",J186,0)</f>
        <v>0</v>
      </c>
      <c r="BI186" s="198">
        <f>IF(N186="nulová",J186,0)</f>
        <v>0</v>
      </c>
      <c r="BJ186" s="15" t="s">
        <v>88</v>
      </c>
      <c r="BK186" s="198">
        <f>ROUND(I186*H186,2)</f>
        <v>0</v>
      </c>
      <c r="BL186" s="15" t="s">
        <v>136</v>
      </c>
      <c r="BM186" s="197" t="s">
        <v>618</v>
      </c>
    </row>
    <row r="187" s="12" customFormat="1" ht="22.8" customHeight="1">
      <c r="A187" s="12"/>
      <c r="B187" s="171"/>
      <c r="C187" s="12"/>
      <c r="D187" s="172" t="s">
        <v>74</v>
      </c>
      <c r="E187" s="182" t="s">
        <v>155</v>
      </c>
      <c r="F187" s="182" t="s">
        <v>619</v>
      </c>
      <c r="G187" s="12"/>
      <c r="H187" s="12"/>
      <c r="I187" s="174"/>
      <c r="J187" s="183">
        <f>BK187</f>
        <v>0</v>
      </c>
      <c r="K187" s="12"/>
      <c r="L187" s="171"/>
      <c r="M187" s="176"/>
      <c r="N187" s="177"/>
      <c r="O187" s="177"/>
      <c r="P187" s="178">
        <f>P188</f>
        <v>0</v>
      </c>
      <c r="Q187" s="177"/>
      <c r="R187" s="178">
        <f>R188</f>
        <v>1.1523000000000001</v>
      </c>
      <c r="S187" s="177"/>
      <c r="T187" s="179">
        <f>T188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72" t="s">
        <v>82</v>
      </c>
      <c r="AT187" s="180" t="s">
        <v>74</v>
      </c>
      <c r="AU187" s="180" t="s">
        <v>82</v>
      </c>
      <c r="AY187" s="172" t="s">
        <v>129</v>
      </c>
      <c r="BK187" s="181">
        <f>BK188</f>
        <v>0</v>
      </c>
    </row>
    <row r="188" s="2" customFormat="1" ht="16.5" customHeight="1">
      <c r="A188" s="34"/>
      <c r="B188" s="184"/>
      <c r="C188" s="185" t="s">
        <v>440</v>
      </c>
      <c r="D188" s="185" t="s">
        <v>132</v>
      </c>
      <c r="E188" s="186" t="s">
        <v>620</v>
      </c>
      <c r="F188" s="187" t="s">
        <v>621</v>
      </c>
      <c r="G188" s="188" t="s">
        <v>150</v>
      </c>
      <c r="H188" s="189">
        <v>2</v>
      </c>
      <c r="I188" s="190"/>
      <c r="J188" s="191">
        <f>ROUND(I188*H188,2)</f>
        <v>0</v>
      </c>
      <c r="K188" s="192"/>
      <c r="L188" s="35"/>
      <c r="M188" s="193" t="s">
        <v>1</v>
      </c>
      <c r="N188" s="194" t="s">
        <v>41</v>
      </c>
      <c r="O188" s="78"/>
      <c r="P188" s="195">
        <f>O188*H188</f>
        <v>0</v>
      </c>
      <c r="Q188" s="195">
        <v>0.57615000000000005</v>
      </c>
      <c r="R188" s="195">
        <f>Q188*H188</f>
        <v>1.1523000000000001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136</v>
      </c>
      <c r="AT188" s="197" t="s">
        <v>132</v>
      </c>
      <c r="AU188" s="197" t="s">
        <v>88</v>
      </c>
      <c r="AY188" s="15" t="s">
        <v>129</v>
      </c>
      <c r="BE188" s="198">
        <f>IF(N188="základná",J188,0)</f>
        <v>0</v>
      </c>
      <c r="BF188" s="198">
        <f>IF(N188="znížená",J188,0)</f>
        <v>0</v>
      </c>
      <c r="BG188" s="198">
        <f>IF(N188="zákl. prenesená",J188,0)</f>
        <v>0</v>
      </c>
      <c r="BH188" s="198">
        <f>IF(N188="zníž. prenesená",J188,0)</f>
        <v>0</v>
      </c>
      <c r="BI188" s="198">
        <f>IF(N188="nulová",J188,0)</f>
        <v>0</v>
      </c>
      <c r="BJ188" s="15" t="s">
        <v>88</v>
      </c>
      <c r="BK188" s="198">
        <f>ROUND(I188*H188,2)</f>
        <v>0</v>
      </c>
      <c r="BL188" s="15" t="s">
        <v>136</v>
      </c>
      <c r="BM188" s="197" t="s">
        <v>622</v>
      </c>
    </row>
    <row r="189" s="12" customFormat="1" ht="22.8" customHeight="1">
      <c r="A189" s="12"/>
      <c r="B189" s="171"/>
      <c r="C189" s="12"/>
      <c r="D189" s="172" t="s">
        <v>74</v>
      </c>
      <c r="E189" s="182" t="s">
        <v>196</v>
      </c>
      <c r="F189" s="182" t="s">
        <v>197</v>
      </c>
      <c r="G189" s="12"/>
      <c r="H189" s="12"/>
      <c r="I189" s="174"/>
      <c r="J189" s="183">
        <f>BK189</f>
        <v>0</v>
      </c>
      <c r="K189" s="12"/>
      <c r="L189" s="171"/>
      <c r="M189" s="176"/>
      <c r="N189" s="177"/>
      <c r="O189" s="177"/>
      <c r="P189" s="178">
        <f>P190</f>
        <v>0</v>
      </c>
      <c r="Q189" s="177"/>
      <c r="R189" s="178">
        <f>R190</f>
        <v>0</v>
      </c>
      <c r="S189" s="177"/>
      <c r="T189" s="179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72" t="s">
        <v>82</v>
      </c>
      <c r="AT189" s="180" t="s">
        <v>74</v>
      </c>
      <c r="AU189" s="180" t="s">
        <v>82</v>
      </c>
      <c r="AY189" s="172" t="s">
        <v>129</v>
      </c>
      <c r="BK189" s="181">
        <f>BK190</f>
        <v>0</v>
      </c>
    </row>
    <row r="190" s="2" customFormat="1" ht="24.15" customHeight="1">
      <c r="A190" s="34"/>
      <c r="B190" s="184"/>
      <c r="C190" s="185" t="s">
        <v>442</v>
      </c>
      <c r="D190" s="185" t="s">
        <v>132</v>
      </c>
      <c r="E190" s="186" t="s">
        <v>623</v>
      </c>
      <c r="F190" s="187" t="s">
        <v>624</v>
      </c>
      <c r="G190" s="188" t="s">
        <v>201</v>
      </c>
      <c r="H190" s="189">
        <v>339.851</v>
      </c>
      <c r="I190" s="190"/>
      <c r="J190" s="191">
        <f>ROUND(I190*H190,2)</f>
        <v>0</v>
      </c>
      <c r="K190" s="192"/>
      <c r="L190" s="35"/>
      <c r="M190" s="193" t="s">
        <v>1</v>
      </c>
      <c r="N190" s="194" t="s">
        <v>41</v>
      </c>
      <c r="O190" s="78"/>
      <c r="P190" s="195">
        <f>O190*H190</f>
        <v>0</v>
      </c>
      <c r="Q190" s="195">
        <v>0</v>
      </c>
      <c r="R190" s="195">
        <f>Q190*H190</f>
        <v>0</v>
      </c>
      <c r="S190" s="195">
        <v>0</v>
      </c>
      <c r="T190" s="19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136</v>
      </c>
      <c r="AT190" s="197" t="s">
        <v>132</v>
      </c>
      <c r="AU190" s="197" t="s">
        <v>88</v>
      </c>
      <c r="AY190" s="15" t="s">
        <v>129</v>
      </c>
      <c r="BE190" s="198">
        <f>IF(N190="základná",J190,0)</f>
        <v>0</v>
      </c>
      <c r="BF190" s="198">
        <f>IF(N190="znížená",J190,0)</f>
        <v>0</v>
      </c>
      <c r="BG190" s="198">
        <f>IF(N190="zákl. prenesená",J190,0)</f>
        <v>0</v>
      </c>
      <c r="BH190" s="198">
        <f>IF(N190="zníž. prenesená",J190,0)</f>
        <v>0</v>
      </c>
      <c r="BI190" s="198">
        <f>IF(N190="nulová",J190,0)</f>
        <v>0</v>
      </c>
      <c r="BJ190" s="15" t="s">
        <v>88</v>
      </c>
      <c r="BK190" s="198">
        <f>ROUND(I190*H190,2)</f>
        <v>0</v>
      </c>
      <c r="BL190" s="15" t="s">
        <v>136</v>
      </c>
      <c r="BM190" s="197" t="s">
        <v>625</v>
      </c>
    </row>
    <row r="191" s="12" customFormat="1" ht="25.92" customHeight="1">
      <c r="A191" s="12"/>
      <c r="B191" s="171"/>
      <c r="C191" s="12"/>
      <c r="D191" s="172" t="s">
        <v>74</v>
      </c>
      <c r="E191" s="173" t="s">
        <v>626</v>
      </c>
      <c r="F191" s="173" t="s">
        <v>627</v>
      </c>
      <c r="G191" s="12"/>
      <c r="H191" s="12"/>
      <c r="I191" s="174"/>
      <c r="J191" s="175">
        <f>BK191</f>
        <v>0</v>
      </c>
      <c r="K191" s="12"/>
      <c r="L191" s="171"/>
      <c r="M191" s="176"/>
      <c r="N191" s="177"/>
      <c r="O191" s="177"/>
      <c r="P191" s="178">
        <f>P192</f>
        <v>0</v>
      </c>
      <c r="Q191" s="177"/>
      <c r="R191" s="178">
        <f>R192</f>
        <v>0.43262079999999997</v>
      </c>
      <c r="S191" s="177"/>
      <c r="T191" s="179">
        <f>T192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72" t="s">
        <v>88</v>
      </c>
      <c r="AT191" s="180" t="s">
        <v>74</v>
      </c>
      <c r="AU191" s="180" t="s">
        <v>75</v>
      </c>
      <c r="AY191" s="172" t="s">
        <v>129</v>
      </c>
      <c r="BK191" s="181">
        <f>BK192</f>
        <v>0</v>
      </c>
    </row>
    <row r="192" s="12" customFormat="1" ht="22.8" customHeight="1">
      <c r="A192" s="12"/>
      <c r="B192" s="171"/>
      <c r="C192" s="12"/>
      <c r="D192" s="172" t="s">
        <v>74</v>
      </c>
      <c r="E192" s="182" t="s">
        <v>628</v>
      </c>
      <c r="F192" s="182" t="s">
        <v>629</v>
      </c>
      <c r="G192" s="12"/>
      <c r="H192" s="12"/>
      <c r="I192" s="174"/>
      <c r="J192" s="183">
        <f>BK192</f>
        <v>0</v>
      </c>
      <c r="K192" s="12"/>
      <c r="L192" s="171"/>
      <c r="M192" s="176"/>
      <c r="N192" s="177"/>
      <c r="O192" s="177"/>
      <c r="P192" s="178">
        <f>SUM(P193:P197)</f>
        <v>0</v>
      </c>
      <c r="Q192" s="177"/>
      <c r="R192" s="178">
        <f>SUM(R193:R197)</f>
        <v>0.43262079999999997</v>
      </c>
      <c r="S192" s="177"/>
      <c r="T192" s="179">
        <f>SUM(T193:T197)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172" t="s">
        <v>88</v>
      </c>
      <c r="AT192" s="180" t="s">
        <v>74</v>
      </c>
      <c r="AU192" s="180" t="s">
        <v>82</v>
      </c>
      <c r="AY192" s="172" t="s">
        <v>129</v>
      </c>
      <c r="BK192" s="181">
        <f>SUM(BK193:BK197)</f>
        <v>0</v>
      </c>
    </row>
    <row r="193" s="2" customFormat="1" ht="24.15" customHeight="1">
      <c r="A193" s="34"/>
      <c r="B193" s="184"/>
      <c r="C193" s="185" t="s">
        <v>444</v>
      </c>
      <c r="D193" s="185" t="s">
        <v>132</v>
      </c>
      <c r="E193" s="186" t="s">
        <v>630</v>
      </c>
      <c r="F193" s="187" t="s">
        <v>631</v>
      </c>
      <c r="G193" s="188" t="s">
        <v>135</v>
      </c>
      <c r="H193" s="189">
        <v>104</v>
      </c>
      <c r="I193" s="190"/>
      <c r="J193" s="191">
        <f>ROUND(I193*H193,2)</f>
        <v>0</v>
      </c>
      <c r="K193" s="192"/>
      <c r="L193" s="35"/>
      <c r="M193" s="193" t="s">
        <v>1</v>
      </c>
      <c r="N193" s="194" t="s">
        <v>41</v>
      </c>
      <c r="O193" s="78"/>
      <c r="P193" s="195">
        <f>O193*H193</f>
        <v>0</v>
      </c>
      <c r="Q193" s="195">
        <v>0</v>
      </c>
      <c r="R193" s="195">
        <f>Q193*H193</f>
        <v>0</v>
      </c>
      <c r="S193" s="195">
        <v>0</v>
      </c>
      <c r="T193" s="196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7" t="s">
        <v>198</v>
      </c>
      <c r="AT193" s="197" t="s">
        <v>132</v>
      </c>
      <c r="AU193" s="197" t="s">
        <v>88</v>
      </c>
      <c r="AY193" s="15" t="s">
        <v>129</v>
      </c>
      <c r="BE193" s="198">
        <f>IF(N193="základná",J193,0)</f>
        <v>0</v>
      </c>
      <c r="BF193" s="198">
        <f>IF(N193="znížená",J193,0)</f>
        <v>0</v>
      </c>
      <c r="BG193" s="198">
        <f>IF(N193="zákl. prenesená",J193,0)</f>
        <v>0</v>
      </c>
      <c r="BH193" s="198">
        <f>IF(N193="zníž. prenesená",J193,0)</f>
        <v>0</v>
      </c>
      <c r="BI193" s="198">
        <f>IF(N193="nulová",J193,0)</f>
        <v>0</v>
      </c>
      <c r="BJ193" s="15" t="s">
        <v>88</v>
      </c>
      <c r="BK193" s="198">
        <f>ROUND(I193*H193,2)</f>
        <v>0</v>
      </c>
      <c r="BL193" s="15" t="s">
        <v>198</v>
      </c>
      <c r="BM193" s="197" t="s">
        <v>632</v>
      </c>
    </row>
    <row r="194" s="2" customFormat="1" ht="16.5" customHeight="1">
      <c r="A194" s="34"/>
      <c r="B194" s="184"/>
      <c r="C194" s="199" t="s">
        <v>446</v>
      </c>
      <c r="D194" s="199" t="s">
        <v>152</v>
      </c>
      <c r="E194" s="200" t="s">
        <v>633</v>
      </c>
      <c r="F194" s="201" t="s">
        <v>634</v>
      </c>
      <c r="G194" s="202" t="s">
        <v>201</v>
      </c>
      <c r="H194" s="203">
        <v>0.024</v>
      </c>
      <c r="I194" s="204"/>
      <c r="J194" s="205">
        <f>ROUND(I194*H194,2)</f>
        <v>0</v>
      </c>
      <c r="K194" s="206"/>
      <c r="L194" s="207"/>
      <c r="M194" s="208" t="s">
        <v>1</v>
      </c>
      <c r="N194" s="209" t="s">
        <v>41</v>
      </c>
      <c r="O194" s="78"/>
      <c r="P194" s="195">
        <f>O194*H194</f>
        <v>0</v>
      </c>
      <c r="Q194" s="195">
        <v>1</v>
      </c>
      <c r="R194" s="195">
        <f>Q194*H194</f>
        <v>0.024</v>
      </c>
      <c r="S194" s="195">
        <v>0</v>
      </c>
      <c r="T194" s="196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7" t="s">
        <v>308</v>
      </c>
      <c r="AT194" s="197" t="s">
        <v>152</v>
      </c>
      <c r="AU194" s="197" t="s">
        <v>88</v>
      </c>
      <c r="AY194" s="15" t="s">
        <v>129</v>
      </c>
      <c r="BE194" s="198">
        <f>IF(N194="základná",J194,0)</f>
        <v>0</v>
      </c>
      <c r="BF194" s="198">
        <f>IF(N194="znížená",J194,0)</f>
        <v>0</v>
      </c>
      <c r="BG194" s="198">
        <f>IF(N194="zákl. prenesená",J194,0)</f>
        <v>0</v>
      </c>
      <c r="BH194" s="198">
        <f>IF(N194="zníž. prenesená",J194,0)</f>
        <v>0</v>
      </c>
      <c r="BI194" s="198">
        <f>IF(N194="nulová",J194,0)</f>
        <v>0</v>
      </c>
      <c r="BJ194" s="15" t="s">
        <v>88</v>
      </c>
      <c r="BK194" s="198">
        <f>ROUND(I194*H194,2)</f>
        <v>0</v>
      </c>
      <c r="BL194" s="15" t="s">
        <v>198</v>
      </c>
      <c r="BM194" s="197" t="s">
        <v>635</v>
      </c>
    </row>
    <row r="195" s="2" customFormat="1" ht="24.15" customHeight="1">
      <c r="A195" s="34"/>
      <c r="B195" s="184"/>
      <c r="C195" s="185" t="s">
        <v>448</v>
      </c>
      <c r="D195" s="185" t="s">
        <v>132</v>
      </c>
      <c r="E195" s="186" t="s">
        <v>636</v>
      </c>
      <c r="F195" s="187" t="s">
        <v>637</v>
      </c>
      <c r="G195" s="188" t="s">
        <v>135</v>
      </c>
      <c r="H195" s="189">
        <v>208</v>
      </c>
      <c r="I195" s="190"/>
      <c r="J195" s="191">
        <f>ROUND(I195*H195,2)</f>
        <v>0</v>
      </c>
      <c r="K195" s="192"/>
      <c r="L195" s="35"/>
      <c r="M195" s="193" t="s">
        <v>1</v>
      </c>
      <c r="N195" s="194" t="s">
        <v>41</v>
      </c>
      <c r="O195" s="78"/>
      <c r="P195" s="195">
        <f>O195*H195</f>
        <v>0</v>
      </c>
      <c r="Q195" s="195">
        <v>0.00026259999999999999</v>
      </c>
      <c r="R195" s="195">
        <f>Q195*H195</f>
        <v>0.054620799999999997</v>
      </c>
      <c r="S195" s="195">
        <v>0</v>
      </c>
      <c r="T195" s="196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7" t="s">
        <v>198</v>
      </c>
      <c r="AT195" s="197" t="s">
        <v>132</v>
      </c>
      <c r="AU195" s="197" t="s">
        <v>88</v>
      </c>
      <c r="AY195" s="15" t="s">
        <v>129</v>
      </c>
      <c r="BE195" s="198">
        <f>IF(N195="základná",J195,0)</f>
        <v>0</v>
      </c>
      <c r="BF195" s="198">
        <f>IF(N195="znížená",J195,0)</f>
        <v>0</v>
      </c>
      <c r="BG195" s="198">
        <f>IF(N195="zákl. prenesená",J195,0)</f>
        <v>0</v>
      </c>
      <c r="BH195" s="198">
        <f>IF(N195="zníž. prenesená",J195,0)</f>
        <v>0</v>
      </c>
      <c r="BI195" s="198">
        <f>IF(N195="nulová",J195,0)</f>
        <v>0</v>
      </c>
      <c r="BJ195" s="15" t="s">
        <v>88</v>
      </c>
      <c r="BK195" s="198">
        <f>ROUND(I195*H195,2)</f>
        <v>0</v>
      </c>
      <c r="BL195" s="15" t="s">
        <v>198</v>
      </c>
      <c r="BM195" s="197" t="s">
        <v>638</v>
      </c>
    </row>
    <row r="196" s="2" customFormat="1" ht="16.5" customHeight="1">
      <c r="A196" s="34"/>
      <c r="B196" s="184"/>
      <c r="C196" s="199" t="s">
        <v>450</v>
      </c>
      <c r="D196" s="199" t="s">
        <v>152</v>
      </c>
      <c r="E196" s="200" t="s">
        <v>639</v>
      </c>
      <c r="F196" s="201" t="s">
        <v>640</v>
      </c>
      <c r="G196" s="202" t="s">
        <v>201</v>
      </c>
      <c r="H196" s="203">
        <v>0.35399999999999998</v>
      </c>
      <c r="I196" s="204"/>
      <c r="J196" s="205">
        <f>ROUND(I196*H196,2)</f>
        <v>0</v>
      </c>
      <c r="K196" s="206"/>
      <c r="L196" s="207"/>
      <c r="M196" s="208" t="s">
        <v>1</v>
      </c>
      <c r="N196" s="209" t="s">
        <v>41</v>
      </c>
      <c r="O196" s="78"/>
      <c r="P196" s="195">
        <f>O196*H196</f>
        <v>0</v>
      </c>
      <c r="Q196" s="195">
        <v>1</v>
      </c>
      <c r="R196" s="195">
        <f>Q196*H196</f>
        <v>0.35399999999999998</v>
      </c>
      <c r="S196" s="195">
        <v>0</v>
      </c>
      <c r="T196" s="19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7" t="s">
        <v>308</v>
      </c>
      <c r="AT196" s="197" t="s">
        <v>152</v>
      </c>
      <c r="AU196" s="197" t="s">
        <v>88</v>
      </c>
      <c r="AY196" s="15" t="s">
        <v>129</v>
      </c>
      <c r="BE196" s="198">
        <f>IF(N196="základná",J196,0)</f>
        <v>0</v>
      </c>
      <c r="BF196" s="198">
        <f>IF(N196="znížená",J196,0)</f>
        <v>0</v>
      </c>
      <c r="BG196" s="198">
        <f>IF(N196="zákl. prenesená",J196,0)</f>
        <v>0</v>
      </c>
      <c r="BH196" s="198">
        <f>IF(N196="zníž. prenesená",J196,0)</f>
        <v>0</v>
      </c>
      <c r="BI196" s="198">
        <f>IF(N196="nulová",J196,0)</f>
        <v>0</v>
      </c>
      <c r="BJ196" s="15" t="s">
        <v>88</v>
      </c>
      <c r="BK196" s="198">
        <f>ROUND(I196*H196,2)</f>
        <v>0</v>
      </c>
      <c r="BL196" s="15" t="s">
        <v>198</v>
      </c>
      <c r="BM196" s="197" t="s">
        <v>641</v>
      </c>
    </row>
    <row r="197" s="2" customFormat="1" ht="16.5" customHeight="1">
      <c r="A197" s="34"/>
      <c r="B197" s="184"/>
      <c r="C197" s="185" t="s">
        <v>452</v>
      </c>
      <c r="D197" s="185" t="s">
        <v>132</v>
      </c>
      <c r="E197" s="186" t="s">
        <v>642</v>
      </c>
      <c r="F197" s="187" t="s">
        <v>643</v>
      </c>
      <c r="G197" s="188" t="s">
        <v>135</v>
      </c>
      <c r="H197" s="189">
        <v>96.799999999999997</v>
      </c>
      <c r="I197" s="190"/>
      <c r="J197" s="191">
        <f>ROUND(I197*H197,2)</f>
        <v>0</v>
      </c>
      <c r="K197" s="192"/>
      <c r="L197" s="35"/>
      <c r="M197" s="193" t="s">
        <v>1</v>
      </c>
      <c r="N197" s="194" t="s">
        <v>41</v>
      </c>
      <c r="O197" s="78"/>
      <c r="P197" s="195">
        <f>O197*H197</f>
        <v>0</v>
      </c>
      <c r="Q197" s="195">
        <v>0</v>
      </c>
      <c r="R197" s="195">
        <f>Q197*H197</f>
        <v>0</v>
      </c>
      <c r="S197" s="195">
        <v>0</v>
      </c>
      <c r="T197" s="196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7" t="s">
        <v>198</v>
      </c>
      <c r="AT197" s="197" t="s">
        <v>132</v>
      </c>
      <c r="AU197" s="197" t="s">
        <v>88</v>
      </c>
      <c r="AY197" s="15" t="s">
        <v>129</v>
      </c>
      <c r="BE197" s="198">
        <f>IF(N197="základná",J197,0)</f>
        <v>0</v>
      </c>
      <c r="BF197" s="198">
        <f>IF(N197="znížená",J197,0)</f>
        <v>0</v>
      </c>
      <c r="BG197" s="198">
        <f>IF(N197="zákl. prenesená",J197,0)</f>
        <v>0</v>
      </c>
      <c r="BH197" s="198">
        <f>IF(N197="zníž. prenesená",J197,0)</f>
        <v>0</v>
      </c>
      <c r="BI197" s="198">
        <f>IF(N197="nulová",J197,0)</f>
        <v>0</v>
      </c>
      <c r="BJ197" s="15" t="s">
        <v>88</v>
      </c>
      <c r="BK197" s="198">
        <f>ROUND(I197*H197,2)</f>
        <v>0</v>
      </c>
      <c r="BL197" s="15" t="s">
        <v>198</v>
      </c>
      <c r="BM197" s="197" t="s">
        <v>644</v>
      </c>
    </row>
    <row r="198" s="12" customFormat="1" ht="25.92" customHeight="1">
      <c r="A198" s="12"/>
      <c r="B198" s="171"/>
      <c r="C198" s="12"/>
      <c r="D198" s="172" t="s">
        <v>74</v>
      </c>
      <c r="E198" s="173" t="s">
        <v>152</v>
      </c>
      <c r="F198" s="173" t="s">
        <v>645</v>
      </c>
      <c r="G198" s="12"/>
      <c r="H198" s="12"/>
      <c r="I198" s="174"/>
      <c r="J198" s="175">
        <f>BK198</f>
        <v>0</v>
      </c>
      <c r="K198" s="12"/>
      <c r="L198" s="171"/>
      <c r="M198" s="176"/>
      <c r="N198" s="177"/>
      <c r="O198" s="177"/>
      <c r="P198" s="178">
        <f>P199</f>
        <v>0</v>
      </c>
      <c r="Q198" s="177"/>
      <c r="R198" s="178">
        <f>R199</f>
        <v>15</v>
      </c>
      <c r="S198" s="177"/>
      <c r="T198" s="179">
        <f>T199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72" t="s">
        <v>143</v>
      </c>
      <c r="AT198" s="180" t="s">
        <v>74</v>
      </c>
      <c r="AU198" s="180" t="s">
        <v>75</v>
      </c>
      <c r="AY198" s="172" t="s">
        <v>129</v>
      </c>
      <c r="BK198" s="181">
        <f>BK199</f>
        <v>0</v>
      </c>
    </row>
    <row r="199" s="12" customFormat="1" ht="22.8" customHeight="1">
      <c r="A199" s="12"/>
      <c r="B199" s="171"/>
      <c r="C199" s="12"/>
      <c r="D199" s="172" t="s">
        <v>74</v>
      </c>
      <c r="E199" s="182" t="s">
        <v>646</v>
      </c>
      <c r="F199" s="182" t="s">
        <v>647</v>
      </c>
      <c r="G199" s="12"/>
      <c r="H199" s="12"/>
      <c r="I199" s="174"/>
      <c r="J199" s="183">
        <f>BK199</f>
        <v>0</v>
      </c>
      <c r="K199" s="12"/>
      <c r="L199" s="171"/>
      <c r="M199" s="176"/>
      <c r="N199" s="177"/>
      <c r="O199" s="177"/>
      <c r="P199" s="178">
        <f>SUM(P200:P202)</f>
        <v>0</v>
      </c>
      <c r="Q199" s="177"/>
      <c r="R199" s="178">
        <f>SUM(R200:R202)</f>
        <v>15</v>
      </c>
      <c r="S199" s="177"/>
      <c r="T199" s="179">
        <f>SUM(T200:T202)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72" t="s">
        <v>143</v>
      </c>
      <c r="AT199" s="180" t="s">
        <v>74</v>
      </c>
      <c r="AU199" s="180" t="s">
        <v>82</v>
      </c>
      <c r="AY199" s="172" t="s">
        <v>129</v>
      </c>
      <c r="BK199" s="181">
        <f>SUM(BK200:BK202)</f>
        <v>0</v>
      </c>
    </row>
    <row r="200" s="2" customFormat="1" ht="24.15" customHeight="1">
      <c r="A200" s="34"/>
      <c r="B200" s="184"/>
      <c r="C200" s="185" t="s">
        <v>454</v>
      </c>
      <c r="D200" s="185" t="s">
        <v>132</v>
      </c>
      <c r="E200" s="186" t="s">
        <v>648</v>
      </c>
      <c r="F200" s="187" t="s">
        <v>649</v>
      </c>
      <c r="G200" s="188" t="s">
        <v>250</v>
      </c>
      <c r="H200" s="189">
        <v>7500</v>
      </c>
      <c r="I200" s="190"/>
      <c r="J200" s="191">
        <f>ROUND(I200*H200,2)</f>
        <v>0</v>
      </c>
      <c r="K200" s="192"/>
      <c r="L200" s="35"/>
      <c r="M200" s="193" t="s">
        <v>1</v>
      </c>
      <c r="N200" s="194" t="s">
        <v>41</v>
      </c>
      <c r="O200" s="78"/>
      <c r="P200" s="195">
        <f>O200*H200</f>
        <v>0</v>
      </c>
      <c r="Q200" s="195">
        <v>0</v>
      </c>
      <c r="R200" s="195">
        <f>Q200*H200</f>
        <v>0</v>
      </c>
      <c r="S200" s="195">
        <v>0</v>
      </c>
      <c r="T200" s="196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7" t="s">
        <v>650</v>
      </c>
      <c r="AT200" s="197" t="s">
        <v>132</v>
      </c>
      <c r="AU200" s="197" t="s">
        <v>88</v>
      </c>
      <c r="AY200" s="15" t="s">
        <v>129</v>
      </c>
      <c r="BE200" s="198">
        <f>IF(N200="základná",J200,0)</f>
        <v>0</v>
      </c>
      <c r="BF200" s="198">
        <f>IF(N200="znížená",J200,0)</f>
        <v>0</v>
      </c>
      <c r="BG200" s="198">
        <f>IF(N200="zákl. prenesená",J200,0)</f>
        <v>0</v>
      </c>
      <c r="BH200" s="198">
        <f>IF(N200="zníž. prenesená",J200,0)</f>
        <v>0</v>
      </c>
      <c r="BI200" s="198">
        <f>IF(N200="nulová",J200,0)</f>
        <v>0</v>
      </c>
      <c r="BJ200" s="15" t="s">
        <v>88</v>
      </c>
      <c r="BK200" s="198">
        <f>ROUND(I200*H200,2)</f>
        <v>0</v>
      </c>
      <c r="BL200" s="15" t="s">
        <v>650</v>
      </c>
      <c r="BM200" s="197" t="s">
        <v>651</v>
      </c>
    </row>
    <row r="201" s="2" customFormat="1" ht="16.5" customHeight="1">
      <c r="A201" s="34"/>
      <c r="B201" s="184"/>
      <c r="C201" s="199" t="s">
        <v>456</v>
      </c>
      <c r="D201" s="199" t="s">
        <v>152</v>
      </c>
      <c r="E201" s="200" t="s">
        <v>652</v>
      </c>
      <c r="F201" s="201" t="s">
        <v>653</v>
      </c>
      <c r="G201" s="202" t="s">
        <v>250</v>
      </c>
      <c r="H201" s="203">
        <v>7500</v>
      </c>
      <c r="I201" s="204"/>
      <c r="J201" s="205">
        <f>ROUND(I201*H201,2)</f>
        <v>0</v>
      </c>
      <c r="K201" s="206"/>
      <c r="L201" s="207"/>
      <c r="M201" s="208" t="s">
        <v>1</v>
      </c>
      <c r="N201" s="209" t="s">
        <v>41</v>
      </c>
      <c r="O201" s="78"/>
      <c r="P201" s="195">
        <f>O201*H201</f>
        <v>0</v>
      </c>
      <c r="Q201" s="195">
        <v>0.001</v>
      </c>
      <c r="R201" s="195">
        <f>Q201*H201</f>
        <v>7.5</v>
      </c>
      <c r="S201" s="195">
        <v>0</v>
      </c>
      <c r="T201" s="196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7" t="s">
        <v>654</v>
      </c>
      <c r="AT201" s="197" t="s">
        <v>152</v>
      </c>
      <c r="AU201" s="197" t="s">
        <v>88</v>
      </c>
      <c r="AY201" s="15" t="s">
        <v>129</v>
      </c>
      <c r="BE201" s="198">
        <f>IF(N201="základná",J201,0)</f>
        <v>0</v>
      </c>
      <c r="BF201" s="198">
        <f>IF(N201="znížená",J201,0)</f>
        <v>0</v>
      </c>
      <c r="BG201" s="198">
        <f>IF(N201="zákl. prenesená",J201,0)</f>
        <v>0</v>
      </c>
      <c r="BH201" s="198">
        <f>IF(N201="zníž. prenesená",J201,0)</f>
        <v>0</v>
      </c>
      <c r="BI201" s="198">
        <f>IF(N201="nulová",J201,0)</f>
        <v>0</v>
      </c>
      <c r="BJ201" s="15" t="s">
        <v>88</v>
      </c>
      <c r="BK201" s="198">
        <f>ROUND(I201*H201,2)</f>
        <v>0</v>
      </c>
      <c r="BL201" s="15" t="s">
        <v>650</v>
      </c>
      <c r="BM201" s="197" t="s">
        <v>655</v>
      </c>
    </row>
    <row r="202" s="2" customFormat="1" ht="16.5" customHeight="1">
      <c r="A202" s="34"/>
      <c r="B202" s="184"/>
      <c r="C202" s="199" t="s">
        <v>458</v>
      </c>
      <c r="D202" s="199" t="s">
        <v>152</v>
      </c>
      <c r="E202" s="200" t="s">
        <v>656</v>
      </c>
      <c r="F202" s="201" t="s">
        <v>657</v>
      </c>
      <c r="G202" s="202" t="s">
        <v>250</v>
      </c>
      <c r="H202" s="203">
        <v>7500</v>
      </c>
      <c r="I202" s="204"/>
      <c r="J202" s="205">
        <f>ROUND(I202*H202,2)</f>
        <v>0</v>
      </c>
      <c r="K202" s="206"/>
      <c r="L202" s="207"/>
      <c r="M202" s="208" t="s">
        <v>1</v>
      </c>
      <c r="N202" s="209" t="s">
        <v>41</v>
      </c>
      <c r="O202" s="78"/>
      <c r="P202" s="195">
        <f>O202*H202</f>
        <v>0</v>
      </c>
      <c r="Q202" s="195">
        <v>0.001</v>
      </c>
      <c r="R202" s="195">
        <f>Q202*H202</f>
        <v>7.5</v>
      </c>
      <c r="S202" s="195">
        <v>0</v>
      </c>
      <c r="T202" s="19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7" t="s">
        <v>654</v>
      </c>
      <c r="AT202" s="197" t="s">
        <v>152</v>
      </c>
      <c r="AU202" s="197" t="s">
        <v>88</v>
      </c>
      <c r="AY202" s="15" t="s">
        <v>129</v>
      </c>
      <c r="BE202" s="198">
        <f>IF(N202="základná",J202,0)</f>
        <v>0</v>
      </c>
      <c r="BF202" s="198">
        <f>IF(N202="znížená",J202,0)</f>
        <v>0</v>
      </c>
      <c r="BG202" s="198">
        <f>IF(N202="zákl. prenesená",J202,0)</f>
        <v>0</v>
      </c>
      <c r="BH202" s="198">
        <f>IF(N202="zníž. prenesená",J202,0)</f>
        <v>0</v>
      </c>
      <c r="BI202" s="198">
        <f>IF(N202="nulová",J202,0)</f>
        <v>0</v>
      </c>
      <c r="BJ202" s="15" t="s">
        <v>88</v>
      </c>
      <c r="BK202" s="198">
        <f>ROUND(I202*H202,2)</f>
        <v>0</v>
      </c>
      <c r="BL202" s="15" t="s">
        <v>650</v>
      </c>
      <c r="BM202" s="197" t="s">
        <v>658</v>
      </c>
    </row>
    <row r="203" s="12" customFormat="1" ht="25.92" customHeight="1">
      <c r="A203" s="12"/>
      <c r="B203" s="171"/>
      <c r="C203" s="12"/>
      <c r="D203" s="172" t="s">
        <v>74</v>
      </c>
      <c r="E203" s="173" t="s">
        <v>203</v>
      </c>
      <c r="F203" s="173" t="s">
        <v>204</v>
      </c>
      <c r="G203" s="12"/>
      <c r="H203" s="12"/>
      <c r="I203" s="174"/>
      <c r="J203" s="175">
        <f>BK203</f>
        <v>0</v>
      </c>
      <c r="K203" s="12"/>
      <c r="L203" s="171"/>
      <c r="M203" s="176"/>
      <c r="N203" s="177"/>
      <c r="O203" s="177"/>
      <c r="P203" s="178">
        <f>P204+P207</f>
        <v>0</v>
      </c>
      <c r="Q203" s="177"/>
      <c r="R203" s="178">
        <f>R204+R207</f>
        <v>0</v>
      </c>
      <c r="S203" s="177"/>
      <c r="T203" s="179">
        <f>T204+T207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72" t="s">
        <v>130</v>
      </c>
      <c r="AT203" s="180" t="s">
        <v>74</v>
      </c>
      <c r="AU203" s="180" t="s">
        <v>75</v>
      </c>
      <c r="AY203" s="172" t="s">
        <v>129</v>
      </c>
      <c r="BK203" s="181">
        <f>BK204+BK207</f>
        <v>0</v>
      </c>
    </row>
    <row r="204" s="12" customFormat="1" ht="22.8" customHeight="1">
      <c r="A204" s="12"/>
      <c r="B204" s="171"/>
      <c r="C204" s="12"/>
      <c r="D204" s="172" t="s">
        <v>74</v>
      </c>
      <c r="E204" s="182" t="s">
        <v>205</v>
      </c>
      <c r="F204" s="182" t="s">
        <v>206</v>
      </c>
      <c r="G204" s="12"/>
      <c r="H204" s="12"/>
      <c r="I204" s="174"/>
      <c r="J204" s="183">
        <f>BK204</f>
        <v>0</v>
      </c>
      <c r="K204" s="12"/>
      <c r="L204" s="171"/>
      <c r="M204" s="176"/>
      <c r="N204" s="177"/>
      <c r="O204" s="177"/>
      <c r="P204" s="178">
        <f>SUM(P205:P206)</f>
        <v>0</v>
      </c>
      <c r="Q204" s="177"/>
      <c r="R204" s="178">
        <f>SUM(R205:R206)</f>
        <v>0</v>
      </c>
      <c r="S204" s="177"/>
      <c r="T204" s="179">
        <f>SUM(T205:T206)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172" t="s">
        <v>130</v>
      </c>
      <c r="AT204" s="180" t="s">
        <v>74</v>
      </c>
      <c r="AU204" s="180" t="s">
        <v>82</v>
      </c>
      <c r="AY204" s="172" t="s">
        <v>129</v>
      </c>
      <c r="BK204" s="181">
        <f>SUM(BK205:BK206)</f>
        <v>0</v>
      </c>
    </row>
    <row r="205" s="2" customFormat="1" ht="24.15" customHeight="1">
      <c r="A205" s="34"/>
      <c r="B205" s="184"/>
      <c r="C205" s="185" t="s">
        <v>462</v>
      </c>
      <c r="D205" s="185" t="s">
        <v>132</v>
      </c>
      <c r="E205" s="186" t="s">
        <v>459</v>
      </c>
      <c r="F205" s="187" t="s">
        <v>460</v>
      </c>
      <c r="G205" s="188" t="s">
        <v>210</v>
      </c>
      <c r="H205" s="189">
        <v>1</v>
      </c>
      <c r="I205" s="190"/>
      <c r="J205" s="191">
        <f>ROUND(I205*H205,2)</f>
        <v>0</v>
      </c>
      <c r="K205" s="192"/>
      <c r="L205" s="35"/>
      <c r="M205" s="193" t="s">
        <v>1</v>
      </c>
      <c r="N205" s="194" t="s">
        <v>41</v>
      </c>
      <c r="O205" s="78"/>
      <c r="P205" s="195">
        <f>O205*H205</f>
        <v>0</v>
      </c>
      <c r="Q205" s="195">
        <v>0</v>
      </c>
      <c r="R205" s="195">
        <f>Q205*H205</f>
        <v>0</v>
      </c>
      <c r="S205" s="195">
        <v>0</v>
      </c>
      <c r="T205" s="196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7" t="s">
        <v>211</v>
      </c>
      <c r="AT205" s="197" t="s">
        <v>132</v>
      </c>
      <c r="AU205" s="197" t="s">
        <v>88</v>
      </c>
      <c r="AY205" s="15" t="s">
        <v>129</v>
      </c>
      <c r="BE205" s="198">
        <f>IF(N205="základná",J205,0)</f>
        <v>0</v>
      </c>
      <c r="BF205" s="198">
        <f>IF(N205="znížená",J205,0)</f>
        <v>0</v>
      </c>
      <c r="BG205" s="198">
        <f>IF(N205="zákl. prenesená",J205,0)</f>
        <v>0</v>
      </c>
      <c r="BH205" s="198">
        <f>IF(N205="zníž. prenesená",J205,0)</f>
        <v>0</v>
      </c>
      <c r="BI205" s="198">
        <f>IF(N205="nulová",J205,0)</f>
        <v>0</v>
      </c>
      <c r="BJ205" s="15" t="s">
        <v>88</v>
      </c>
      <c r="BK205" s="198">
        <f>ROUND(I205*H205,2)</f>
        <v>0</v>
      </c>
      <c r="BL205" s="15" t="s">
        <v>211</v>
      </c>
      <c r="BM205" s="197" t="s">
        <v>659</v>
      </c>
    </row>
    <row r="206" s="2" customFormat="1" ht="24.15" customHeight="1">
      <c r="A206" s="34"/>
      <c r="B206" s="184"/>
      <c r="C206" s="185" t="s">
        <v>466</v>
      </c>
      <c r="D206" s="185" t="s">
        <v>132</v>
      </c>
      <c r="E206" s="186" t="s">
        <v>208</v>
      </c>
      <c r="F206" s="187" t="s">
        <v>209</v>
      </c>
      <c r="G206" s="188" t="s">
        <v>210</v>
      </c>
      <c r="H206" s="189">
        <v>1</v>
      </c>
      <c r="I206" s="190"/>
      <c r="J206" s="191">
        <f>ROUND(I206*H206,2)</f>
        <v>0</v>
      </c>
      <c r="K206" s="192"/>
      <c r="L206" s="35"/>
      <c r="M206" s="193" t="s">
        <v>1</v>
      </c>
      <c r="N206" s="194" t="s">
        <v>41</v>
      </c>
      <c r="O206" s="78"/>
      <c r="P206" s="195">
        <f>O206*H206</f>
        <v>0</v>
      </c>
      <c r="Q206" s="195">
        <v>0</v>
      </c>
      <c r="R206" s="195">
        <f>Q206*H206</f>
        <v>0</v>
      </c>
      <c r="S206" s="195">
        <v>0</v>
      </c>
      <c r="T206" s="19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7" t="s">
        <v>211</v>
      </c>
      <c r="AT206" s="197" t="s">
        <v>132</v>
      </c>
      <c r="AU206" s="197" t="s">
        <v>88</v>
      </c>
      <c r="AY206" s="15" t="s">
        <v>129</v>
      </c>
      <c r="BE206" s="198">
        <f>IF(N206="základná",J206,0)</f>
        <v>0</v>
      </c>
      <c r="BF206" s="198">
        <f>IF(N206="znížená",J206,0)</f>
        <v>0</v>
      </c>
      <c r="BG206" s="198">
        <f>IF(N206="zákl. prenesená",J206,0)</f>
        <v>0</v>
      </c>
      <c r="BH206" s="198">
        <f>IF(N206="zníž. prenesená",J206,0)</f>
        <v>0</v>
      </c>
      <c r="BI206" s="198">
        <f>IF(N206="nulová",J206,0)</f>
        <v>0</v>
      </c>
      <c r="BJ206" s="15" t="s">
        <v>88</v>
      </c>
      <c r="BK206" s="198">
        <f>ROUND(I206*H206,2)</f>
        <v>0</v>
      </c>
      <c r="BL206" s="15" t="s">
        <v>211</v>
      </c>
      <c r="BM206" s="197" t="s">
        <v>660</v>
      </c>
    </row>
    <row r="207" s="12" customFormat="1" ht="22.8" customHeight="1">
      <c r="A207" s="12"/>
      <c r="B207" s="171"/>
      <c r="C207" s="12"/>
      <c r="D207" s="172" t="s">
        <v>74</v>
      </c>
      <c r="E207" s="182" t="s">
        <v>464</v>
      </c>
      <c r="F207" s="182" t="s">
        <v>465</v>
      </c>
      <c r="G207" s="12"/>
      <c r="H207" s="12"/>
      <c r="I207" s="174"/>
      <c r="J207" s="183">
        <f>BK207</f>
        <v>0</v>
      </c>
      <c r="K207" s="12"/>
      <c r="L207" s="171"/>
      <c r="M207" s="176"/>
      <c r="N207" s="177"/>
      <c r="O207" s="177"/>
      <c r="P207" s="178">
        <f>SUM(P208:P209)</f>
        <v>0</v>
      </c>
      <c r="Q207" s="177"/>
      <c r="R207" s="178">
        <f>SUM(R208:R209)</f>
        <v>0</v>
      </c>
      <c r="S207" s="177"/>
      <c r="T207" s="179">
        <f>SUM(T208:T209)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72" t="s">
        <v>130</v>
      </c>
      <c r="AT207" s="180" t="s">
        <v>74</v>
      </c>
      <c r="AU207" s="180" t="s">
        <v>82</v>
      </c>
      <c r="AY207" s="172" t="s">
        <v>129</v>
      </c>
      <c r="BK207" s="181">
        <f>SUM(BK208:BK209)</f>
        <v>0</v>
      </c>
    </row>
    <row r="208" s="2" customFormat="1" ht="37.8" customHeight="1">
      <c r="A208" s="34"/>
      <c r="B208" s="184"/>
      <c r="C208" s="185" t="s">
        <v>661</v>
      </c>
      <c r="D208" s="185" t="s">
        <v>132</v>
      </c>
      <c r="E208" s="186" t="s">
        <v>662</v>
      </c>
      <c r="F208" s="187" t="s">
        <v>663</v>
      </c>
      <c r="G208" s="188" t="s">
        <v>210</v>
      </c>
      <c r="H208" s="189">
        <v>1</v>
      </c>
      <c r="I208" s="190"/>
      <c r="J208" s="191">
        <f>ROUND(I208*H208,2)</f>
        <v>0</v>
      </c>
      <c r="K208" s="192"/>
      <c r="L208" s="35"/>
      <c r="M208" s="193" t="s">
        <v>1</v>
      </c>
      <c r="N208" s="194" t="s">
        <v>41</v>
      </c>
      <c r="O208" s="78"/>
      <c r="P208" s="195">
        <f>O208*H208</f>
        <v>0</v>
      </c>
      <c r="Q208" s="195">
        <v>0</v>
      </c>
      <c r="R208" s="195">
        <f>Q208*H208</f>
        <v>0</v>
      </c>
      <c r="S208" s="195">
        <v>0</v>
      </c>
      <c r="T208" s="19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7" t="s">
        <v>211</v>
      </c>
      <c r="AT208" s="197" t="s">
        <v>132</v>
      </c>
      <c r="AU208" s="197" t="s">
        <v>88</v>
      </c>
      <c r="AY208" s="15" t="s">
        <v>129</v>
      </c>
      <c r="BE208" s="198">
        <f>IF(N208="základná",J208,0)</f>
        <v>0</v>
      </c>
      <c r="BF208" s="198">
        <f>IF(N208="znížená",J208,0)</f>
        <v>0</v>
      </c>
      <c r="BG208" s="198">
        <f>IF(N208="zákl. prenesená",J208,0)</f>
        <v>0</v>
      </c>
      <c r="BH208" s="198">
        <f>IF(N208="zníž. prenesená",J208,0)</f>
        <v>0</v>
      </c>
      <c r="BI208" s="198">
        <f>IF(N208="nulová",J208,0)</f>
        <v>0</v>
      </c>
      <c r="BJ208" s="15" t="s">
        <v>88</v>
      </c>
      <c r="BK208" s="198">
        <f>ROUND(I208*H208,2)</f>
        <v>0</v>
      </c>
      <c r="BL208" s="15" t="s">
        <v>211</v>
      </c>
      <c r="BM208" s="197" t="s">
        <v>664</v>
      </c>
    </row>
    <row r="209" s="2" customFormat="1" ht="44.25" customHeight="1">
      <c r="A209" s="34"/>
      <c r="B209" s="184"/>
      <c r="C209" s="185" t="s">
        <v>665</v>
      </c>
      <c r="D209" s="185" t="s">
        <v>132</v>
      </c>
      <c r="E209" s="186" t="s">
        <v>467</v>
      </c>
      <c r="F209" s="187" t="s">
        <v>468</v>
      </c>
      <c r="G209" s="188" t="s">
        <v>210</v>
      </c>
      <c r="H209" s="189">
        <v>1</v>
      </c>
      <c r="I209" s="190"/>
      <c r="J209" s="191">
        <f>ROUND(I209*H209,2)</f>
        <v>0</v>
      </c>
      <c r="K209" s="192"/>
      <c r="L209" s="35"/>
      <c r="M209" s="210" t="s">
        <v>1</v>
      </c>
      <c r="N209" s="211" t="s">
        <v>41</v>
      </c>
      <c r="O209" s="212"/>
      <c r="P209" s="213">
        <f>O209*H209</f>
        <v>0</v>
      </c>
      <c r="Q209" s="213">
        <v>0</v>
      </c>
      <c r="R209" s="213">
        <f>Q209*H209</f>
        <v>0</v>
      </c>
      <c r="S209" s="213">
        <v>0</v>
      </c>
      <c r="T209" s="214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7" t="s">
        <v>211</v>
      </c>
      <c r="AT209" s="197" t="s">
        <v>132</v>
      </c>
      <c r="AU209" s="197" t="s">
        <v>88</v>
      </c>
      <c r="AY209" s="15" t="s">
        <v>129</v>
      </c>
      <c r="BE209" s="198">
        <f>IF(N209="základná",J209,0)</f>
        <v>0</v>
      </c>
      <c r="BF209" s="198">
        <f>IF(N209="znížená",J209,0)</f>
        <v>0</v>
      </c>
      <c r="BG209" s="198">
        <f>IF(N209="zákl. prenesená",J209,0)</f>
        <v>0</v>
      </c>
      <c r="BH209" s="198">
        <f>IF(N209="zníž. prenesená",J209,0)</f>
        <v>0</v>
      </c>
      <c r="BI209" s="198">
        <f>IF(N209="nulová",J209,0)</f>
        <v>0</v>
      </c>
      <c r="BJ209" s="15" t="s">
        <v>88</v>
      </c>
      <c r="BK209" s="198">
        <f>ROUND(I209*H209,2)</f>
        <v>0</v>
      </c>
      <c r="BL209" s="15" t="s">
        <v>211</v>
      </c>
      <c r="BM209" s="197" t="s">
        <v>666</v>
      </c>
    </row>
    <row r="210" s="2" customFormat="1" ht="6.96" customHeight="1">
      <c r="A210" s="34"/>
      <c r="B210" s="61"/>
      <c r="C210" s="62"/>
      <c r="D210" s="62"/>
      <c r="E210" s="62"/>
      <c r="F210" s="62"/>
      <c r="G210" s="62"/>
      <c r="H210" s="62"/>
      <c r="I210" s="62"/>
      <c r="J210" s="62"/>
      <c r="K210" s="62"/>
      <c r="L210" s="35"/>
      <c r="M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</row>
  </sheetData>
  <autoFilter ref="C131:K209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2022-09-02T21:10:16Z</dcterms:created>
  <dcterms:modified xsi:type="dcterms:W3CDTF">2022-09-02T21:10:19Z</dcterms:modified>
</cp:coreProperties>
</file>